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Hdfc1\d\HDFC\ALLOCATION FILE\TW FILES\JULY 26\"/>
    </mc:Choice>
  </mc:AlternateContent>
  <xr:revisionPtr revIDLastSave="0" documentId="13_ncr:1_{B9C78C28-EEE8-4BE4-BA24-39D82019E02D}" xr6:coauthVersionLast="47" xr6:coauthVersionMax="47" xr10:uidLastSave="{00000000-0000-0000-0000-000000000000}"/>
  <bookViews>
    <workbookView xWindow="-120" yWindow="-120" windowWidth="24240" windowHeight="13020" firstSheet="1" activeTab="3" xr2:uid="{00000000-000D-0000-FFFF-FFFF00000000}"/>
  </bookViews>
  <sheets>
    <sheet name="POT NPA" sheetId="1" state="hidden" r:id="rId1"/>
    <sheet name="CALLS" sheetId="5" r:id="rId2"/>
    <sheet name="TRAILS" sheetId="2" r:id="rId3"/>
    <sheet name="MAIN" sheetId="4" r:id="rId4"/>
    <sheet name="PIVOT" sheetId="3" r:id="rId5"/>
  </sheets>
  <definedNames>
    <definedName name="_xlnm._FilterDatabase" localSheetId="3" hidden="1">MAIN!$A$1:$FG$727</definedName>
    <definedName name="_xlnm._FilterDatabase" localSheetId="4" hidden="1">PIVOT!$A$199:$CH$221</definedName>
  </definedNames>
  <calcPr calcId="191029"/>
  <pivotCaches>
    <pivotCache cacheId="5" r:id="rId6"/>
    <pivotCache cacheId="6" r:id="rId7"/>
    <pivotCache cacheId="7" r:id="rId8"/>
    <pivotCache cacheId="8" r:id="rId9"/>
    <pivotCache cacheId="9" r:id="rId10"/>
    <pivotCache cacheId="26" r:id="rId11"/>
  </pivotCache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18" i="2" l="1"/>
  <c r="E207" i="4"/>
  <c r="Y174" i="4"/>
  <c r="E22" i="4"/>
  <c r="E410" i="4"/>
  <c r="E200" i="4"/>
  <c r="E101" i="4"/>
  <c r="T93" i="3"/>
  <c r="R93" i="3"/>
  <c r="Q93" i="3"/>
  <c r="R92" i="3"/>
  <c r="E416" i="4"/>
  <c r="X569" i="4"/>
  <c r="X561" i="4"/>
  <c r="ER48" i="4"/>
  <c r="ES48" i="4" s="1"/>
  <c r="ER49" i="4"/>
  <c r="ES49" i="4" s="1"/>
  <c r="ER2" i="4"/>
  <c r="ES2" i="4" s="1"/>
  <c r="ER65" i="4"/>
  <c r="ES65" i="4" s="1"/>
  <c r="ER34" i="4"/>
  <c r="ES34" i="4" s="1"/>
  <c r="ER66" i="4"/>
  <c r="ES66" i="4" s="1"/>
  <c r="AP150" i="4"/>
  <c r="AP365" i="4"/>
  <c r="AP411" i="4"/>
  <c r="AP412" i="4"/>
  <c r="AP413" i="4"/>
  <c r="AP414" i="4"/>
  <c r="AP415" i="4"/>
  <c r="AP416" i="4"/>
  <c r="AP417" i="4"/>
  <c r="AP418" i="4"/>
  <c r="AP419" i="4"/>
  <c r="AP420" i="4"/>
  <c r="AP421" i="4"/>
  <c r="AP422" i="4"/>
  <c r="AP423" i="4"/>
  <c r="AP424" i="4"/>
  <c r="AP425" i="4"/>
  <c r="AP426" i="4"/>
  <c r="AP427" i="4"/>
  <c r="AP428" i="4"/>
  <c r="AP429" i="4"/>
  <c r="AP430" i="4"/>
  <c r="AP431" i="4"/>
  <c r="AP432" i="4"/>
  <c r="AP433" i="4"/>
  <c r="AP434" i="4"/>
  <c r="AP435" i="4"/>
  <c r="AP436" i="4"/>
  <c r="AP437" i="4"/>
  <c r="AP438" i="4"/>
  <c r="AP439" i="4"/>
  <c r="AP440" i="4"/>
  <c r="AP441" i="4"/>
  <c r="AP442" i="4"/>
  <c r="AP443" i="4"/>
  <c r="AP444" i="4"/>
  <c r="AP445" i="4"/>
  <c r="AP446" i="4"/>
  <c r="AP447" i="4"/>
  <c r="AP448" i="4"/>
  <c r="AP449" i="4"/>
  <c r="AP450" i="4"/>
  <c r="AP451" i="4"/>
  <c r="AP452" i="4"/>
  <c r="AP453" i="4"/>
  <c r="AP454" i="4"/>
  <c r="AP455" i="4"/>
  <c r="AP456" i="4"/>
  <c r="AP457" i="4"/>
  <c r="AP458" i="4"/>
  <c r="AP459" i="4"/>
  <c r="AP460" i="4"/>
  <c r="AP461" i="4"/>
  <c r="AP462" i="4"/>
  <c r="AP463" i="4"/>
  <c r="AP464" i="4"/>
  <c r="AP465" i="4"/>
  <c r="AP466" i="4"/>
  <c r="AP467" i="4"/>
  <c r="AP468" i="4"/>
  <c r="AP469" i="4"/>
  <c r="AP470" i="4"/>
  <c r="AP471" i="4"/>
  <c r="AP472" i="4"/>
  <c r="AP473" i="4"/>
  <c r="AP474" i="4"/>
  <c r="AP475" i="4"/>
  <c r="AP476" i="4"/>
  <c r="AP477" i="4"/>
  <c r="AP478" i="4"/>
  <c r="AP479" i="4"/>
  <c r="AP480" i="4"/>
  <c r="AP481" i="4"/>
  <c r="AP482" i="4"/>
  <c r="AP483" i="4"/>
  <c r="AP484" i="4"/>
  <c r="AP485" i="4"/>
  <c r="AP486" i="4"/>
  <c r="AP487" i="4"/>
  <c r="AP488" i="4"/>
  <c r="AP489" i="4"/>
  <c r="AP490" i="4"/>
  <c r="AP491" i="4"/>
  <c r="AP492" i="4"/>
  <c r="AP493" i="4"/>
  <c r="AP494" i="4"/>
  <c r="AP495" i="4"/>
  <c r="AP496" i="4"/>
  <c r="AP497" i="4"/>
  <c r="AP498" i="4"/>
  <c r="AP499" i="4"/>
  <c r="AP500" i="4"/>
  <c r="AP501" i="4"/>
  <c r="AP502" i="4"/>
  <c r="AP503" i="4"/>
  <c r="AP504" i="4"/>
  <c r="AP505" i="4"/>
  <c r="AP506" i="4"/>
  <c r="AP507" i="4"/>
  <c r="AP508" i="4"/>
  <c r="AP509" i="4"/>
  <c r="AP510" i="4"/>
  <c r="AP511" i="4"/>
  <c r="AP512" i="4"/>
  <c r="AP513" i="4"/>
  <c r="AP514" i="4"/>
  <c r="AP515" i="4"/>
  <c r="AP516" i="4"/>
  <c r="AP517" i="4"/>
  <c r="AP518" i="4"/>
  <c r="AP519" i="4"/>
  <c r="AP520" i="4"/>
  <c r="AP521" i="4"/>
  <c r="AP522" i="4"/>
  <c r="AP523" i="4"/>
  <c r="AP524" i="4"/>
  <c r="AP525" i="4"/>
  <c r="AP526" i="4"/>
  <c r="AP527" i="4"/>
  <c r="AP528" i="4"/>
  <c r="AP529" i="4"/>
  <c r="AP530" i="4"/>
  <c r="AP531" i="4"/>
  <c r="AP532" i="4"/>
  <c r="AP533" i="4"/>
  <c r="AP534" i="4"/>
  <c r="AP535" i="4"/>
  <c r="AP536" i="4"/>
  <c r="AP537" i="4"/>
  <c r="AP538" i="4"/>
  <c r="AP539" i="4"/>
  <c r="AP540" i="4"/>
  <c r="AP541" i="4"/>
  <c r="AP542" i="4"/>
  <c r="AP543" i="4"/>
  <c r="AP544" i="4"/>
  <c r="AP545" i="4"/>
  <c r="AP546" i="4"/>
  <c r="AP547" i="4"/>
  <c r="AP548" i="4"/>
  <c r="AP549" i="4"/>
  <c r="AP550" i="4"/>
  <c r="AP551" i="4"/>
  <c r="AP552" i="4"/>
  <c r="AP553" i="4"/>
  <c r="AP554" i="4"/>
  <c r="AP555" i="4"/>
  <c r="AP556" i="4"/>
  <c r="AP557" i="4"/>
  <c r="AP558" i="4"/>
  <c r="AP559" i="4"/>
  <c r="AP560" i="4"/>
  <c r="AP561" i="4"/>
  <c r="AP562" i="4"/>
  <c r="AP563" i="4"/>
  <c r="AP564" i="4"/>
  <c r="AP565" i="4"/>
  <c r="AP566" i="4"/>
  <c r="AP567" i="4"/>
  <c r="AP568" i="4"/>
  <c r="AP569" i="4"/>
  <c r="AP570" i="4"/>
  <c r="AP571" i="4"/>
  <c r="AP572" i="4"/>
  <c r="AP573" i="4"/>
  <c r="AP574" i="4"/>
  <c r="AP575" i="4"/>
  <c r="AP576" i="4"/>
  <c r="AP577" i="4"/>
  <c r="AP578" i="4"/>
  <c r="AP579" i="4"/>
  <c r="AP580" i="4"/>
  <c r="AP581" i="4"/>
  <c r="AP582" i="4"/>
  <c r="AP583" i="4"/>
  <c r="AP584" i="4"/>
  <c r="AP585" i="4"/>
  <c r="AP586" i="4"/>
  <c r="AP587" i="4"/>
  <c r="AP588" i="4"/>
  <c r="AP589" i="4"/>
  <c r="AP590" i="4"/>
  <c r="AP591" i="4"/>
  <c r="AP592" i="4"/>
  <c r="AP593" i="4"/>
  <c r="AP594" i="4"/>
  <c r="AP595" i="4"/>
  <c r="AP596" i="4"/>
  <c r="AP597" i="4"/>
  <c r="AP598" i="4"/>
  <c r="AP599" i="4"/>
  <c r="AP600" i="4"/>
  <c r="AP601" i="4"/>
  <c r="AP602" i="4"/>
  <c r="AP603" i="4"/>
  <c r="AP604" i="4"/>
  <c r="AP605" i="4"/>
  <c r="AP606" i="4"/>
  <c r="AP607" i="4"/>
  <c r="AP608" i="4"/>
  <c r="AP609" i="4"/>
  <c r="AP610" i="4"/>
  <c r="AP611" i="4"/>
  <c r="AP612" i="4"/>
  <c r="AP613" i="4"/>
  <c r="AP614" i="4"/>
  <c r="AP615" i="4"/>
  <c r="AP616" i="4"/>
  <c r="AP617" i="4"/>
  <c r="AP618" i="4"/>
  <c r="AP619" i="4"/>
  <c r="AP620" i="4"/>
  <c r="AP621" i="4"/>
  <c r="AP622" i="4"/>
  <c r="AP623" i="4"/>
  <c r="AP624" i="4"/>
  <c r="AP625" i="4"/>
  <c r="AP626" i="4"/>
  <c r="AP627" i="4"/>
  <c r="AP628" i="4"/>
  <c r="AP629" i="4"/>
  <c r="AP630" i="4"/>
  <c r="AP631" i="4"/>
  <c r="AP632" i="4"/>
  <c r="AP633" i="4"/>
  <c r="AP634" i="4"/>
  <c r="AP635" i="4"/>
  <c r="AP636" i="4"/>
  <c r="AP637" i="4"/>
  <c r="AP638" i="4"/>
  <c r="AP639" i="4"/>
  <c r="AP640" i="4"/>
  <c r="AP641" i="4"/>
  <c r="AP642" i="4"/>
  <c r="AP643" i="4"/>
  <c r="AP644" i="4"/>
  <c r="AP645" i="4"/>
  <c r="AP646" i="4"/>
  <c r="AP647" i="4"/>
  <c r="AP648" i="4"/>
  <c r="AP649" i="4"/>
  <c r="AP650" i="4"/>
  <c r="AP651" i="4"/>
  <c r="AP652" i="4"/>
  <c r="AP653" i="4"/>
  <c r="AP654" i="4"/>
  <c r="AP655" i="4"/>
  <c r="AP656" i="4"/>
  <c r="AP657" i="4"/>
  <c r="AP658" i="4"/>
  <c r="AP659" i="4"/>
  <c r="AP660" i="4"/>
  <c r="AP661" i="4"/>
  <c r="AP662" i="4"/>
  <c r="AP663" i="4"/>
  <c r="AP664" i="4"/>
  <c r="AP665" i="4"/>
  <c r="AP666" i="4"/>
  <c r="AP667" i="4"/>
  <c r="AP668" i="4"/>
  <c r="AP669" i="4"/>
  <c r="AP670" i="4"/>
  <c r="AP671" i="4"/>
  <c r="AP672" i="4"/>
  <c r="AP673" i="4"/>
  <c r="AP674" i="4"/>
  <c r="AP675" i="4"/>
  <c r="AP676" i="4"/>
  <c r="AP677" i="4"/>
  <c r="AP678" i="4"/>
  <c r="AP679" i="4"/>
  <c r="AP680" i="4"/>
  <c r="AP681" i="4"/>
  <c r="AP682" i="4"/>
  <c r="AP683" i="4"/>
  <c r="AP684" i="4"/>
  <c r="AP685" i="4"/>
  <c r="AP686" i="4"/>
  <c r="AP687" i="4"/>
  <c r="AP688" i="4"/>
  <c r="AP689" i="4"/>
  <c r="AP690" i="4"/>
  <c r="AP691" i="4"/>
  <c r="AP692" i="4"/>
  <c r="AP693" i="4"/>
  <c r="AP694" i="4"/>
  <c r="AP695" i="4"/>
  <c r="AP696" i="4"/>
  <c r="AP697" i="4"/>
  <c r="AP698" i="4"/>
  <c r="AP699" i="4"/>
  <c r="AP700" i="4"/>
  <c r="AP701" i="4"/>
  <c r="AP702" i="4"/>
  <c r="AP703" i="4"/>
  <c r="AP704" i="4"/>
  <c r="AP705" i="4"/>
  <c r="AP706" i="4"/>
  <c r="AP707" i="4"/>
  <c r="AP708" i="4"/>
  <c r="AP709" i="4"/>
  <c r="AP710" i="4"/>
  <c r="AP711" i="4"/>
  <c r="AP712" i="4"/>
  <c r="AP713" i="4"/>
  <c r="AP714" i="4"/>
  <c r="AP715" i="4"/>
  <c r="AP716" i="4"/>
  <c r="AP717" i="4"/>
  <c r="AP718" i="4"/>
  <c r="AP719" i="4"/>
  <c r="AP720" i="4"/>
  <c r="AP721" i="4"/>
  <c r="AP722" i="4"/>
  <c r="AP723" i="4"/>
  <c r="AP724" i="4"/>
  <c r="AP725" i="4"/>
  <c r="AP726" i="4"/>
  <c r="AP727" i="4"/>
  <c r="AP2" i="4"/>
  <c r="K376" i="4"/>
  <c r="S376" i="4"/>
  <c r="V376" i="4"/>
  <c r="W376" i="4"/>
  <c r="X376" i="4"/>
  <c r="Y376" i="4"/>
  <c r="AP376" i="4"/>
  <c r="ER376" i="4"/>
  <c r="ES376" i="4" s="1"/>
  <c r="FE376" i="4"/>
  <c r="FF376" i="4"/>
  <c r="L376" i="4" s="1"/>
  <c r="S617" i="4"/>
  <c r="S616" i="4"/>
  <c r="E492" i="4"/>
  <c r="E436" i="4"/>
  <c r="E338" i="4"/>
  <c r="ER3" i="4"/>
  <c r="ES3" i="4" s="1"/>
  <c r="ER4" i="4"/>
  <c r="ES4" i="4" s="1"/>
  <c r="ER5" i="4"/>
  <c r="ES5" i="4" s="1"/>
  <c r="ER6" i="4"/>
  <c r="ES6" i="4" s="1"/>
  <c r="ER7" i="4"/>
  <c r="ES7" i="4" s="1"/>
  <c r="ER8" i="4"/>
  <c r="ES8" i="4" s="1"/>
  <c r="ER9" i="4"/>
  <c r="ES9" i="4" s="1"/>
  <c r="ER10" i="4"/>
  <c r="ES10" i="4" s="1"/>
  <c r="ER11" i="4"/>
  <c r="ES11" i="4" s="1"/>
  <c r="ER12" i="4"/>
  <c r="ES12" i="4" s="1"/>
  <c r="ER13" i="4"/>
  <c r="ES13" i="4" s="1"/>
  <c r="ER14" i="4"/>
  <c r="ES14" i="4" s="1"/>
  <c r="ER15" i="4"/>
  <c r="ES15" i="4" s="1"/>
  <c r="ER16" i="4"/>
  <c r="ES16" i="4" s="1"/>
  <c r="ER17" i="4"/>
  <c r="ES17" i="4" s="1"/>
  <c r="ER18" i="4"/>
  <c r="ES18" i="4" s="1"/>
  <c r="ER19" i="4"/>
  <c r="ES19" i="4" s="1"/>
  <c r="ER20" i="4"/>
  <c r="ES20" i="4" s="1"/>
  <c r="ER21" i="4"/>
  <c r="ES21" i="4" s="1"/>
  <c r="ER22" i="4"/>
  <c r="ES22" i="4" s="1"/>
  <c r="ER23" i="4"/>
  <c r="ES23" i="4" s="1"/>
  <c r="ER24" i="4"/>
  <c r="ES24" i="4" s="1"/>
  <c r="ER25" i="4"/>
  <c r="ES25" i="4" s="1"/>
  <c r="ER26" i="4"/>
  <c r="ES26" i="4" s="1"/>
  <c r="ER27" i="4"/>
  <c r="ES27" i="4" s="1"/>
  <c r="ER28" i="4"/>
  <c r="ES28" i="4" s="1"/>
  <c r="ER29" i="4"/>
  <c r="ES29" i="4" s="1"/>
  <c r="ER30" i="4"/>
  <c r="ES30" i="4" s="1"/>
  <c r="ER31" i="4"/>
  <c r="ES31" i="4" s="1"/>
  <c r="ER32" i="4"/>
  <c r="ES32" i="4" s="1"/>
  <c r="ER33" i="4"/>
  <c r="ES33" i="4" s="1"/>
  <c r="ER35" i="4"/>
  <c r="ES35" i="4" s="1"/>
  <c r="ER36" i="4"/>
  <c r="ES36" i="4" s="1"/>
  <c r="ER37" i="4"/>
  <c r="ES37" i="4" s="1"/>
  <c r="ER38" i="4"/>
  <c r="ES38" i="4" s="1"/>
  <c r="ER39" i="4"/>
  <c r="ES39" i="4" s="1"/>
  <c r="ER40" i="4"/>
  <c r="ES40" i="4" s="1"/>
  <c r="ER41" i="4"/>
  <c r="ES41" i="4" s="1"/>
  <c r="ER42" i="4"/>
  <c r="ES42" i="4" s="1"/>
  <c r="ER43" i="4"/>
  <c r="ES43" i="4" s="1"/>
  <c r="ER44" i="4"/>
  <c r="ES44" i="4" s="1"/>
  <c r="ER45" i="4"/>
  <c r="ES45" i="4" s="1"/>
  <c r="ER46" i="4"/>
  <c r="ES46" i="4" s="1"/>
  <c r="ER47" i="4"/>
  <c r="ES47" i="4" s="1"/>
  <c r="ER50" i="4"/>
  <c r="ES50" i="4" s="1"/>
  <c r="ER51" i="4"/>
  <c r="ES51" i="4" s="1"/>
  <c r="ER52" i="4"/>
  <c r="ES52" i="4" s="1"/>
  <c r="ER53" i="4"/>
  <c r="ES53" i="4" s="1"/>
  <c r="ER54" i="4"/>
  <c r="ES54" i="4" s="1"/>
  <c r="ER55" i="4"/>
  <c r="ES55" i="4" s="1"/>
  <c r="ER56" i="4"/>
  <c r="ES56" i="4" s="1"/>
  <c r="ER57" i="4"/>
  <c r="ES57" i="4" s="1"/>
  <c r="ER58" i="4"/>
  <c r="ES58" i="4" s="1"/>
  <c r="ER59" i="4"/>
  <c r="ES59" i="4" s="1"/>
  <c r="ER60" i="4"/>
  <c r="ES60" i="4" s="1"/>
  <c r="ER61" i="4"/>
  <c r="ES61" i="4" s="1"/>
  <c r="ER62" i="4"/>
  <c r="ES62" i="4" s="1"/>
  <c r="ER63" i="4"/>
  <c r="ES63" i="4" s="1"/>
  <c r="ER64" i="4"/>
  <c r="ES64" i="4" s="1"/>
  <c r="ER67" i="4"/>
  <c r="ES67" i="4" s="1"/>
  <c r="ER68" i="4"/>
  <c r="ES68" i="4" s="1"/>
  <c r="ER69" i="4"/>
  <c r="ES69" i="4" s="1"/>
  <c r="ER70" i="4"/>
  <c r="ES70" i="4" s="1"/>
  <c r="ER71" i="4"/>
  <c r="ES71" i="4" s="1"/>
  <c r="ER72" i="4"/>
  <c r="ES72" i="4" s="1"/>
  <c r="ER73" i="4"/>
  <c r="ES73" i="4" s="1"/>
  <c r="ER74" i="4"/>
  <c r="ES74" i="4" s="1"/>
  <c r="ER75" i="4"/>
  <c r="ES75" i="4" s="1"/>
  <c r="ER76" i="4"/>
  <c r="ES76" i="4" s="1"/>
  <c r="ER77" i="4"/>
  <c r="ES77" i="4" s="1"/>
  <c r="ER78" i="4"/>
  <c r="ES78" i="4" s="1"/>
  <c r="ER79" i="4"/>
  <c r="ES79" i="4" s="1"/>
  <c r="ER80" i="4"/>
  <c r="ES80" i="4" s="1"/>
  <c r="ER81" i="4"/>
  <c r="ES81" i="4" s="1"/>
  <c r="ER82" i="4"/>
  <c r="ES82" i="4" s="1"/>
  <c r="ER83" i="4"/>
  <c r="ES83" i="4" s="1"/>
  <c r="ER84" i="4"/>
  <c r="ES84" i="4" s="1"/>
  <c r="ER85" i="4"/>
  <c r="ES85" i="4" s="1"/>
  <c r="ER86" i="4"/>
  <c r="ES86" i="4" s="1"/>
  <c r="ER87" i="4"/>
  <c r="ES87" i="4" s="1"/>
  <c r="ER88" i="4"/>
  <c r="ES88" i="4" s="1"/>
  <c r="ER89" i="4"/>
  <c r="ES89" i="4" s="1"/>
  <c r="ER90" i="4"/>
  <c r="ES90" i="4" s="1"/>
  <c r="ER91" i="4"/>
  <c r="ES91" i="4" s="1"/>
  <c r="ER92" i="4"/>
  <c r="ES92" i="4" s="1"/>
  <c r="ER93" i="4"/>
  <c r="ES93" i="4" s="1"/>
  <c r="ER94" i="4"/>
  <c r="ES94" i="4" s="1"/>
  <c r="ER95" i="4"/>
  <c r="ES95" i="4" s="1"/>
  <c r="ER96" i="4"/>
  <c r="ES96" i="4" s="1"/>
  <c r="ER97" i="4"/>
  <c r="ES97" i="4" s="1"/>
  <c r="ER98" i="4"/>
  <c r="ES98" i="4" s="1"/>
  <c r="ER99" i="4"/>
  <c r="ES99" i="4" s="1"/>
  <c r="ER100" i="4"/>
  <c r="ES100" i="4" s="1"/>
  <c r="ER101" i="4"/>
  <c r="ES101" i="4" s="1"/>
  <c r="ER102" i="4"/>
  <c r="ES102" i="4" s="1"/>
  <c r="ER103" i="4"/>
  <c r="ES103" i="4" s="1"/>
  <c r="ER104" i="4"/>
  <c r="ES104" i="4" s="1"/>
  <c r="ER105" i="4"/>
  <c r="ES105" i="4" s="1"/>
  <c r="ER106" i="4"/>
  <c r="ES106" i="4" s="1"/>
  <c r="ER107" i="4"/>
  <c r="ES107" i="4" s="1"/>
  <c r="ER108" i="4"/>
  <c r="ES108" i="4" s="1"/>
  <c r="ER109" i="4"/>
  <c r="ES109" i="4" s="1"/>
  <c r="ER110" i="4"/>
  <c r="ES110" i="4" s="1"/>
  <c r="ER111" i="4"/>
  <c r="ES111" i="4" s="1"/>
  <c r="ER112" i="4"/>
  <c r="ES112" i="4" s="1"/>
  <c r="ER113" i="4"/>
  <c r="ES113" i="4" s="1"/>
  <c r="ER114" i="4"/>
  <c r="ES114" i="4" s="1"/>
  <c r="ER115" i="4"/>
  <c r="ES115" i="4" s="1"/>
  <c r="ER116" i="4"/>
  <c r="ES116" i="4" s="1"/>
  <c r="ER117" i="4"/>
  <c r="ES117" i="4" s="1"/>
  <c r="ER118" i="4"/>
  <c r="ES118" i="4" s="1"/>
  <c r="ER119" i="4"/>
  <c r="ES119" i="4" s="1"/>
  <c r="ER120" i="4"/>
  <c r="ES120" i="4" s="1"/>
  <c r="ER121" i="4"/>
  <c r="ES121" i="4" s="1"/>
  <c r="ER122" i="4"/>
  <c r="ES122" i="4" s="1"/>
  <c r="ER123" i="4"/>
  <c r="ES123" i="4" s="1"/>
  <c r="ER124" i="4"/>
  <c r="ES124" i="4" s="1"/>
  <c r="ER125" i="4"/>
  <c r="ES125" i="4" s="1"/>
  <c r="ER126" i="4"/>
  <c r="ES126" i="4" s="1"/>
  <c r="ER127" i="4"/>
  <c r="ES127" i="4" s="1"/>
  <c r="ER128" i="4"/>
  <c r="ES128" i="4" s="1"/>
  <c r="ER129" i="4"/>
  <c r="ES129" i="4" s="1"/>
  <c r="ER130" i="4"/>
  <c r="ES130" i="4" s="1"/>
  <c r="ER131" i="4"/>
  <c r="ES131" i="4" s="1"/>
  <c r="ER132" i="4"/>
  <c r="ES132" i="4" s="1"/>
  <c r="ER133" i="4"/>
  <c r="ES133" i="4" s="1"/>
  <c r="ER134" i="4"/>
  <c r="ES134" i="4" s="1"/>
  <c r="ER135" i="4"/>
  <c r="ES135" i="4" s="1"/>
  <c r="ER136" i="4"/>
  <c r="ES136" i="4" s="1"/>
  <c r="ER137" i="4"/>
  <c r="ES137" i="4" s="1"/>
  <c r="ER138" i="4"/>
  <c r="ES138" i="4" s="1"/>
  <c r="ER139" i="4"/>
  <c r="ES139" i="4" s="1"/>
  <c r="ER140" i="4"/>
  <c r="ES140" i="4" s="1"/>
  <c r="ER141" i="4"/>
  <c r="ES141" i="4" s="1"/>
  <c r="ER142" i="4"/>
  <c r="ES142" i="4" s="1"/>
  <c r="ER143" i="4"/>
  <c r="ES143" i="4" s="1"/>
  <c r="ER144" i="4"/>
  <c r="ES144" i="4" s="1"/>
  <c r="ER145" i="4"/>
  <c r="ES145" i="4" s="1"/>
  <c r="ER146" i="4"/>
  <c r="ES146" i="4" s="1"/>
  <c r="ER147" i="4"/>
  <c r="ES147" i="4" s="1"/>
  <c r="ER148" i="4"/>
  <c r="ES148" i="4" s="1"/>
  <c r="ER149" i="4"/>
  <c r="ES149" i="4" s="1"/>
  <c r="ER150" i="4"/>
  <c r="ES150" i="4" s="1"/>
  <c r="ER151" i="4"/>
  <c r="ES151" i="4" s="1"/>
  <c r="ER152" i="4"/>
  <c r="ES152" i="4" s="1"/>
  <c r="ER153" i="4"/>
  <c r="ES153" i="4" s="1"/>
  <c r="ER154" i="4"/>
  <c r="ES154" i="4" s="1"/>
  <c r="ER155" i="4"/>
  <c r="ES155" i="4" s="1"/>
  <c r="ER156" i="4"/>
  <c r="ES156" i="4" s="1"/>
  <c r="ER157" i="4"/>
  <c r="ES157" i="4" s="1"/>
  <c r="ER158" i="4"/>
  <c r="ES158" i="4" s="1"/>
  <c r="ER159" i="4"/>
  <c r="ES159" i="4" s="1"/>
  <c r="ER160" i="4"/>
  <c r="ES160" i="4" s="1"/>
  <c r="ER161" i="4"/>
  <c r="ES161" i="4" s="1"/>
  <c r="ER162" i="4"/>
  <c r="ES162" i="4" s="1"/>
  <c r="ER163" i="4"/>
  <c r="ES163" i="4" s="1"/>
  <c r="ER164" i="4"/>
  <c r="ES164" i="4" s="1"/>
  <c r="ER165" i="4"/>
  <c r="ES165" i="4" s="1"/>
  <c r="ER166" i="4"/>
  <c r="ES166" i="4" s="1"/>
  <c r="ER167" i="4"/>
  <c r="ES167" i="4" s="1"/>
  <c r="ER168" i="4"/>
  <c r="ES168" i="4" s="1"/>
  <c r="ER169" i="4"/>
  <c r="ES169" i="4" s="1"/>
  <c r="ER170" i="4"/>
  <c r="ES170" i="4" s="1"/>
  <c r="ER171" i="4"/>
  <c r="ES171" i="4" s="1"/>
  <c r="ER172" i="4"/>
  <c r="ES172" i="4" s="1"/>
  <c r="ER173" i="4"/>
  <c r="ES173" i="4" s="1"/>
  <c r="ER174" i="4"/>
  <c r="ES174" i="4" s="1"/>
  <c r="ER175" i="4"/>
  <c r="ES175" i="4" s="1"/>
  <c r="ER176" i="4"/>
  <c r="ES176" i="4" s="1"/>
  <c r="ER177" i="4"/>
  <c r="ES177" i="4" s="1"/>
  <c r="ER178" i="4"/>
  <c r="ES178" i="4" s="1"/>
  <c r="ER179" i="4"/>
  <c r="ES179" i="4" s="1"/>
  <c r="ER180" i="4"/>
  <c r="ES180" i="4" s="1"/>
  <c r="ER181" i="4"/>
  <c r="ES181" i="4" s="1"/>
  <c r="ER182" i="4"/>
  <c r="ES182" i="4" s="1"/>
  <c r="ER183" i="4"/>
  <c r="ES183" i="4" s="1"/>
  <c r="ER184" i="4"/>
  <c r="ES184" i="4" s="1"/>
  <c r="ER185" i="4"/>
  <c r="ES185" i="4" s="1"/>
  <c r="ER186" i="4"/>
  <c r="ES186" i="4" s="1"/>
  <c r="ER187" i="4"/>
  <c r="ES187" i="4" s="1"/>
  <c r="ER188" i="4"/>
  <c r="ES188" i="4" s="1"/>
  <c r="ER189" i="4"/>
  <c r="ES189" i="4" s="1"/>
  <c r="ER190" i="4"/>
  <c r="ES190" i="4" s="1"/>
  <c r="ER191" i="4"/>
  <c r="ES191" i="4" s="1"/>
  <c r="ER192" i="4"/>
  <c r="ES192" i="4" s="1"/>
  <c r="ER193" i="4"/>
  <c r="ES193" i="4" s="1"/>
  <c r="ER194" i="4"/>
  <c r="ES194" i="4" s="1"/>
  <c r="ER195" i="4"/>
  <c r="ES195" i="4" s="1"/>
  <c r="ER196" i="4"/>
  <c r="ES196" i="4" s="1"/>
  <c r="ER197" i="4"/>
  <c r="ES197" i="4" s="1"/>
  <c r="ER198" i="4"/>
  <c r="ES198" i="4" s="1"/>
  <c r="ER199" i="4"/>
  <c r="ES199" i="4" s="1"/>
  <c r="ER200" i="4"/>
  <c r="ES200" i="4" s="1"/>
  <c r="ER201" i="4"/>
  <c r="ES201" i="4" s="1"/>
  <c r="ER202" i="4"/>
  <c r="ES202" i="4" s="1"/>
  <c r="ER203" i="4"/>
  <c r="ES203" i="4" s="1"/>
  <c r="ER204" i="4"/>
  <c r="ES204" i="4" s="1"/>
  <c r="ER205" i="4"/>
  <c r="ES205" i="4" s="1"/>
  <c r="ER206" i="4"/>
  <c r="ES206" i="4" s="1"/>
  <c r="ER207" i="4"/>
  <c r="ES207" i="4" s="1"/>
  <c r="ER208" i="4"/>
  <c r="ES208" i="4" s="1"/>
  <c r="ER209" i="4"/>
  <c r="ES209" i="4" s="1"/>
  <c r="ER210" i="4"/>
  <c r="ES210" i="4" s="1"/>
  <c r="ER211" i="4"/>
  <c r="ES211" i="4" s="1"/>
  <c r="ER212" i="4"/>
  <c r="ES212" i="4" s="1"/>
  <c r="ER213" i="4"/>
  <c r="ES213" i="4" s="1"/>
  <c r="ER214" i="4"/>
  <c r="ES214" i="4" s="1"/>
  <c r="ER215" i="4"/>
  <c r="ES215" i="4" s="1"/>
  <c r="ER216" i="4"/>
  <c r="ES216" i="4" s="1"/>
  <c r="ER217" i="4"/>
  <c r="ES217" i="4" s="1"/>
  <c r="ER218" i="4"/>
  <c r="ES218" i="4" s="1"/>
  <c r="ER219" i="4"/>
  <c r="ES219" i="4" s="1"/>
  <c r="ER220" i="4"/>
  <c r="ES220" i="4" s="1"/>
  <c r="ER221" i="4"/>
  <c r="ES221" i="4" s="1"/>
  <c r="ER222" i="4"/>
  <c r="ES222" i="4" s="1"/>
  <c r="ER223" i="4"/>
  <c r="ES223" i="4" s="1"/>
  <c r="ER224" i="4"/>
  <c r="ES224" i="4" s="1"/>
  <c r="ER225" i="4"/>
  <c r="ES225" i="4" s="1"/>
  <c r="ER226" i="4"/>
  <c r="ES226" i="4" s="1"/>
  <c r="ER227" i="4"/>
  <c r="ES227" i="4" s="1"/>
  <c r="ER228" i="4"/>
  <c r="ES228" i="4" s="1"/>
  <c r="ER229" i="4"/>
  <c r="ES229" i="4" s="1"/>
  <c r="ER230" i="4"/>
  <c r="ES230" i="4" s="1"/>
  <c r="ER231" i="4"/>
  <c r="ES231" i="4" s="1"/>
  <c r="ER232" i="4"/>
  <c r="ES232" i="4" s="1"/>
  <c r="ER233" i="4"/>
  <c r="ES233" i="4" s="1"/>
  <c r="ER234" i="4"/>
  <c r="ES234" i="4" s="1"/>
  <c r="ER235" i="4"/>
  <c r="ES235" i="4" s="1"/>
  <c r="ER236" i="4"/>
  <c r="ES236" i="4" s="1"/>
  <c r="ER237" i="4"/>
  <c r="ES237" i="4" s="1"/>
  <c r="ER238" i="4"/>
  <c r="ES238" i="4" s="1"/>
  <c r="ER239" i="4"/>
  <c r="ES239" i="4" s="1"/>
  <c r="ER240" i="4"/>
  <c r="ES240" i="4" s="1"/>
  <c r="ER241" i="4"/>
  <c r="ES241" i="4" s="1"/>
  <c r="ER242" i="4"/>
  <c r="ES242" i="4" s="1"/>
  <c r="ER243" i="4"/>
  <c r="ES243" i="4" s="1"/>
  <c r="ER244" i="4"/>
  <c r="ES244" i="4" s="1"/>
  <c r="ER245" i="4"/>
  <c r="ES245" i="4" s="1"/>
  <c r="ER246" i="4"/>
  <c r="ES246" i="4" s="1"/>
  <c r="ER247" i="4"/>
  <c r="ES247" i="4" s="1"/>
  <c r="ER248" i="4"/>
  <c r="ES248" i="4" s="1"/>
  <c r="ER249" i="4"/>
  <c r="ES249" i="4" s="1"/>
  <c r="ER250" i="4"/>
  <c r="ES250" i="4" s="1"/>
  <c r="ER251" i="4"/>
  <c r="ES251" i="4" s="1"/>
  <c r="ER252" i="4"/>
  <c r="ES252" i="4" s="1"/>
  <c r="ER253" i="4"/>
  <c r="ES253" i="4" s="1"/>
  <c r="ER254" i="4"/>
  <c r="ES254" i="4" s="1"/>
  <c r="ER255" i="4"/>
  <c r="ES255" i="4" s="1"/>
  <c r="ER256" i="4"/>
  <c r="ES256" i="4" s="1"/>
  <c r="ER257" i="4"/>
  <c r="ES257" i="4" s="1"/>
  <c r="ER258" i="4"/>
  <c r="ES258" i="4" s="1"/>
  <c r="ER259" i="4"/>
  <c r="ES259" i="4" s="1"/>
  <c r="ER260" i="4"/>
  <c r="ES260" i="4" s="1"/>
  <c r="ER261" i="4"/>
  <c r="ES261" i="4" s="1"/>
  <c r="ER262" i="4"/>
  <c r="ES262" i="4" s="1"/>
  <c r="ER263" i="4"/>
  <c r="ES263" i="4" s="1"/>
  <c r="ER264" i="4"/>
  <c r="ES264" i="4" s="1"/>
  <c r="ER265" i="4"/>
  <c r="ES265" i="4" s="1"/>
  <c r="ER266" i="4"/>
  <c r="ES266" i="4" s="1"/>
  <c r="ER267" i="4"/>
  <c r="ES267" i="4" s="1"/>
  <c r="ER268" i="4"/>
  <c r="ES268" i="4" s="1"/>
  <c r="ER269" i="4"/>
  <c r="ES269" i="4" s="1"/>
  <c r="ER270" i="4"/>
  <c r="ES270" i="4" s="1"/>
  <c r="ER271" i="4"/>
  <c r="ES271" i="4" s="1"/>
  <c r="ER272" i="4"/>
  <c r="ES272" i="4" s="1"/>
  <c r="ER273" i="4"/>
  <c r="ES273" i="4" s="1"/>
  <c r="ER274" i="4"/>
  <c r="ES274" i="4" s="1"/>
  <c r="ER275" i="4"/>
  <c r="ES275" i="4" s="1"/>
  <c r="ER276" i="4"/>
  <c r="ES276" i="4" s="1"/>
  <c r="ER277" i="4"/>
  <c r="ES277" i="4" s="1"/>
  <c r="ER278" i="4"/>
  <c r="ES278" i="4" s="1"/>
  <c r="ER279" i="4"/>
  <c r="ES279" i="4" s="1"/>
  <c r="ER280" i="4"/>
  <c r="ES280" i="4" s="1"/>
  <c r="ER281" i="4"/>
  <c r="ES281" i="4" s="1"/>
  <c r="ER282" i="4"/>
  <c r="ES282" i="4" s="1"/>
  <c r="ER283" i="4"/>
  <c r="ES283" i="4" s="1"/>
  <c r="ER284" i="4"/>
  <c r="ES284" i="4" s="1"/>
  <c r="ER285" i="4"/>
  <c r="ES285" i="4" s="1"/>
  <c r="ER286" i="4"/>
  <c r="ES286" i="4" s="1"/>
  <c r="ER287" i="4"/>
  <c r="ES287" i="4" s="1"/>
  <c r="ER288" i="4"/>
  <c r="ES288" i="4" s="1"/>
  <c r="ER289" i="4"/>
  <c r="ES289" i="4" s="1"/>
  <c r="ER290" i="4"/>
  <c r="ES290" i="4" s="1"/>
  <c r="ER291" i="4"/>
  <c r="ES291" i="4" s="1"/>
  <c r="ER292" i="4"/>
  <c r="ES292" i="4" s="1"/>
  <c r="ER293" i="4"/>
  <c r="ES293" i="4" s="1"/>
  <c r="ER294" i="4"/>
  <c r="ES294" i="4" s="1"/>
  <c r="ER295" i="4"/>
  <c r="ES295" i="4" s="1"/>
  <c r="ER296" i="4"/>
  <c r="ES296" i="4" s="1"/>
  <c r="ER297" i="4"/>
  <c r="ES297" i="4" s="1"/>
  <c r="ER298" i="4"/>
  <c r="ES298" i="4" s="1"/>
  <c r="E118" i="4"/>
  <c r="S436" i="4"/>
  <c r="E501" i="4"/>
  <c r="S492" i="4"/>
  <c r="E446" i="4"/>
  <c r="S501" i="4"/>
  <c r="ER299" i="4"/>
  <c r="ES299" i="4" s="1"/>
  <c r="ER300" i="4"/>
  <c r="ES300" i="4" s="1"/>
  <c r="ER301" i="4"/>
  <c r="ES301" i="4" s="1"/>
  <c r="ER302" i="4"/>
  <c r="ES302" i="4" s="1"/>
  <c r="ER303" i="4"/>
  <c r="ES303" i="4" s="1"/>
  <c r="ER304" i="4"/>
  <c r="ES304" i="4" s="1"/>
  <c r="ER305" i="4"/>
  <c r="ES305" i="4" s="1"/>
  <c r="ER306" i="4"/>
  <c r="ES306" i="4" s="1"/>
  <c r="ER307" i="4"/>
  <c r="ES307" i="4" s="1"/>
  <c r="ER308" i="4"/>
  <c r="ES308" i="4" s="1"/>
  <c r="ER309" i="4"/>
  <c r="ES309" i="4" s="1"/>
  <c r="ER310" i="4"/>
  <c r="ES310" i="4" s="1"/>
  <c r="ER311" i="4"/>
  <c r="ES311" i="4" s="1"/>
  <c r="ER312" i="4"/>
  <c r="ES312" i="4" s="1"/>
  <c r="ER313" i="4"/>
  <c r="ES313" i="4" s="1"/>
  <c r="ER314" i="4"/>
  <c r="ES314" i="4" s="1"/>
  <c r="ER315" i="4"/>
  <c r="ES315" i="4" s="1"/>
  <c r="ER316" i="4"/>
  <c r="ES316" i="4" s="1"/>
  <c r="ER317" i="4"/>
  <c r="ES317" i="4" s="1"/>
  <c r="ER318" i="4"/>
  <c r="ES318" i="4" s="1"/>
  <c r="ER319" i="4"/>
  <c r="ES319" i="4" s="1"/>
  <c r="ER320" i="4"/>
  <c r="ES320" i="4" s="1"/>
  <c r="ER321" i="4"/>
  <c r="ES321" i="4" s="1"/>
  <c r="ER322" i="4"/>
  <c r="ES322" i="4" s="1"/>
  <c r="ER323" i="4"/>
  <c r="ES323" i="4" s="1"/>
  <c r="ER324" i="4"/>
  <c r="ES324" i="4" s="1"/>
  <c r="ER325" i="4"/>
  <c r="ES325" i="4" s="1"/>
  <c r="ER326" i="4"/>
  <c r="ES326" i="4" s="1"/>
  <c r="ER327" i="4"/>
  <c r="ES327" i="4" s="1"/>
  <c r="ER328" i="4"/>
  <c r="ES328" i="4" s="1"/>
  <c r="ER329" i="4"/>
  <c r="ES329" i="4" s="1"/>
  <c r="ER330" i="4"/>
  <c r="ES330" i="4" s="1"/>
  <c r="ER331" i="4"/>
  <c r="ES331" i="4" s="1"/>
  <c r="ER332" i="4"/>
  <c r="ES332" i="4" s="1"/>
  <c r="ER333" i="4"/>
  <c r="ES333" i="4" s="1"/>
  <c r="ER334" i="4"/>
  <c r="ES334" i="4" s="1"/>
  <c r="ER335" i="4"/>
  <c r="ES335" i="4" s="1"/>
  <c r="ER336" i="4"/>
  <c r="ES336" i="4" s="1"/>
  <c r="ER337" i="4"/>
  <c r="ES337" i="4" s="1"/>
  <c r="ER338" i="4"/>
  <c r="ES338" i="4" s="1"/>
  <c r="ER339" i="4"/>
  <c r="ES339" i="4" s="1"/>
  <c r="ER340" i="4"/>
  <c r="ES340" i="4" s="1"/>
  <c r="ER341" i="4"/>
  <c r="ES341" i="4" s="1"/>
  <c r="ER342" i="4"/>
  <c r="ES342" i="4" s="1"/>
  <c r="ER343" i="4"/>
  <c r="ES343" i="4" s="1"/>
  <c r="ER344" i="4"/>
  <c r="ES344" i="4" s="1"/>
  <c r="ER345" i="4"/>
  <c r="ES345" i="4" s="1"/>
  <c r="ER346" i="4"/>
  <c r="ES346" i="4" s="1"/>
  <c r="ER347" i="4"/>
  <c r="ES347" i="4" s="1"/>
  <c r="ER348" i="4"/>
  <c r="ES348" i="4" s="1"/>
  <c r="ER349" i="4"/>
  <c r="ES349" i="4" s="1"/>
  <c r="ER350" i="4"/>
  <c r="ES350" i="4" s="1"/>
  <c r="ER351" i="4"/>
  <c r="ES351" i="4" s="1"/>
  <c r="ER352" i="4"/>
  <c r="ES352" i="4" s="1"/>
  <c r="ER353" i="4"/>
  <c r="ES353" i="4" s="1"/>
  <c r="ER354" i="4"/>
  <c r="ES354" i="4" s="1"/>
  <c r="ER355" i="4"/>
  <c r="ES355" i="4" s="1"/>
  <c r="ER356" i="4"/>
  <c r="ES356" i="4" s="1"/>
  <c r="ER357" i="4"/>
  <c r="ES357" i="4" s="1"/>
  <c r="ER358" i="4"/>
  <c r="ES358" i="4" s="1"/>
  <c r="ER359" i="4"/>
  <c r="ES359" i="4" s="1"/>
  <c r="ER360" i="4"/>
  <c r="ES360" i="4" s="1"/>
  <c r="ER361" i="4"/>
  <c r="ES361" i="4" s="1"/>
  <c r="ER362" i="4"/>
  <c r="ES362" i="4" s="1"/>
  <c r="ER363" i="4"/>
  <c r="ES363" i="4" s="1"/>
  <c r="ER364" i="4"/>
  <c r="ES364" i="4" s="1"/>
  <c r="ER365" i="4"/>
  <c r="ES365" i="4" s="1"/>
  <c r="ER366" i="4"/>
  <c r="ES366" i="4" s="1"/>
  <c r="ER367" i="4"/>
  <c r="ES367" i="4" s="1"/>
  <c r="ER368" i="4"/>
  <c r="ES368" i="4" s="1"/>
  <c r="ER369" i="4"/>
  <c r="ES369" i="4" s="1"/>
  <c r="ER370" i="4"/>
  <c r="ES370" i="4" s="1"/>
  <c r="ER371" i="4"/>
  <c r="ES371" i="4" s="1"/>
  <c r="ER372" i="4"/>
  <c r="ES372" i="4" s="1"/>
  <c r="ER373" i="4"/>
  <c r="ES373" i="4" s="1"/>
  <c r="ER374" i="4"/>
  <c r="ES374" i="4" s="1"/>
  <c r="ER375" i="4"/>
  <c r="ES375" i="4" s="1"/>
  <c r="ER377" i="4"/>
  <c r="ES377" i="4" s="1"/>
  <c r="ER378" i="4"/>
  <c r="ES378" i="4" s="1"/>
  <c r="ER379" i="4"/>
  <c r="ES379" i="4" s="1"/>
  <c r="ER380" i="4"/>
  <c r="ES380" i="4" s="1"/>
  <c r="ER381" i="4"/>
  <c r="ES381" i="4" s="1"/>
  <c r="ER382" i="4"/>
  <c r="ES382" i="4" s="1"/>
  <c r="ER383" i="4"/>
  <c r="ES383" i="4" s="1"/>
  <c r="ER384" i="4"/>
  <c r="ES384" i="4" s="1"/>
  <c r="ER385" i="4"/>
  <c r="ES385" i="4" s="1"/>
  <c r="ER386" i="4"/>
  <c r="ES386" i="4" s="1"/>
  <c r="ER387" i="4"/>
  <c r="ES387" i="4" s="1"/>
  <c r="ER388" i="4"/>
  <c r="ES388" i="4" s="1"/>
  <c r="ER389" i="4"/>
  <c r="ES389" i="4" s="1"/>
  <c r="ER390" i="4"/>
  <c r="ES390" i="4" s="1"/>
  <c r="ER391" i="4"/>
  <c r="ES391" i="4" s="1"/>
  <c r="ER392" i="4"/>
  <c r="ES392" i="4" s="1"/>
  <c r="ER393" i="4"/>
  <c r="ES393" i="4" s="1"/>
  <c r="ER394" i="4"/>
  <c r="ES394" i="4" s="1"/>
  <c r="ER395" i="4"/>
  <c r="ES395" i="4" s="1"/>
  <c r="ER396" i="4"/>
  <c r="ES396" i="4" s="1"/>
  <c r="ER397" i="4"/>
  <c r="ES397" i="4" s="1"/>
  <c r="ER398" i="4"/>
  <c r="ES398" i="4" s="1"/>
  <c r="ER399" i="4"/>
  <c r="ES399" i="4" s="1"/>
  <c r="ER400" i="4"/>
  <c r="ES400" i="4" s="1"/>
  <c r="ER401" i="4"/>
  <c r="ES401" i="4" s="1"/>
  <c r="ER402" i="4"/>
  <c r="ES402" i="4" s="1"/>
  <c r="ER403" i="4"/>
  <c r="ES403" i="4" s="1"/>
  <c r="ER404" i="4"/>
  <c r="ES404" i="4" s="1"/>
  <c r="ER405" i="4"/>
  <c r="ES405" i="4" s="1"/>
  <c r="ER406" i="4"/>
  <c r="ES406" i="4" s="1"/>
  <c r="ER407" i="4"/>
  <c r="ES407" i="4" s="1"/>
  <c r="ER408" i="4"/>
  <c r="ES408" i="4" s="1"/>
  <c r="ER409" i="4"/>
  <c r="ES409" i="4" s="1"/>
  <c r="ER410" i="4"/>
  <c r="ES410" i="4" s="1"/>
  <c r="ER411" i="4"/>
  <c r="ES411" i="4" s="1"/>
  <c r="ER412" i="4"/>
  <c r="ES412" i="4" s="1"/>
  <c r="ER413" i="4"/>
  <c r="ES413" i="4" s="1"/>
  <c r="ER414" i="4"/>
  <c r="ES414" i="4" s="1"/>
  <c r="ER415" i="4"/>
  <c r="ES415" i="4" s="1"/>
  <c r="ER416" i="4"/>
  <c r="ES416" i="4" s="1"/>
  <c r="ER417" i="4"/>
  <c r="ES417" i="4" s="1"/>
  <c r="ER418" i="4"/>
  <c r="ES418" i="4" s="1"/>
  <c r="ER419" i="4"/>
  <c r="ES419" i="4" s="1"/>
  <c r="ER420" i="4"/>
  <c r="ES420" i="4" s="1"/>
  <c r="ER421" i="4"/>
  <c r="ES421" i="4" s="1"/>
  <c r="ER422" i="4"/>
  <c r="ES422" i="4" s="1"/>
  <c r="ER423" i="4"/>
  <c r="ES423" i="4" s="1"/>
  <c r="ER424" i="4"/>
  <c r="ES424" i="4" s="1"/>
  <c r="ER425" i="4"/>
  <c r="ES425" i="4" s="1"/>
  <c r="ER426" i="4"/>
  <c r="ES426" i="4" s="1"/>
  <c r="ER427" i="4"/>
  <c r="ES427" i="4" s="1"/>
  <c r="ER428" i="4"/>
  <c r="ES428" i="4" s="1"/>
  <c r="ER429" i="4"/>
  <c r="ES429" i="4" s="1"/>
  <c r="ER430" i="4"/>
  <c r="ES430" i="4" s="1"/>
  <c r="ER431" i="4"/>
  <c r="ES431" i="4" s="1"/>
  <c r="ER432" i="4"/>
  <c r="ES432" i="4" s="1"/>
  <c r="ER433" i="4"/>
  <c r="ES433" i="4" s="1"/>
  <c r="ER434" i="4"/>
  <c r="ES434" i="4" s="1"/>
  <c r="ER435" i="4"/>
  <c r="ES435" i="4" s="1"/>
  <c r="ER436" i="4"/>
  <c r="ES436" i="4" s="1"/>
  <c r="ER437" i="4"/>
  <c r="ES437" i="4" s="1"/>
  <c r="ER438" i="4"/>
  <c r="ES438" i="4" s="1"/>
  <c r="ER439" i="4"/>
  <c r="ES439" i="4" s="1"/>
  <c r="ER440" i="4"/>
  <c r="ES440" i="4" s="1"/>
  <c r="ER441" i="4"/>
  <c r="ES441" i="4" s="1"/>
  <c r="ER442" i="4"/>
  <c r="ES442" i="4" s="1"/>
  <c r="ER443" i="4"/>
  <c r="ES443" i="4" s="1"/>
  <c r="ER444" i="4"/>
  <c r="ES444" i="4" s="1"/>
  <c r="ER445" i="4"/>
  <c r="ES445" i="4" s="1"/>
  <c r="ER446" i="4"/>
  <c r="ES446" i="4" s="1"/>
  <c r="ER447" i="4"/>
  <c r="ES447" i="4" s="1"/>
  <c r="ER448" i="4"/>
  <c r="ES448" i="4" s="1"/>
  <c r="ER449" i="4"/>
  <c r="ES449" i="4" s="1"/>
  <c r="ER450" i="4"/>
  <c r="ES450" i="4" s="1"/>
  <c r="ER451" i="4"/>
  <c r="ES451" i="4" s="1"/>
  <c r="ER452" i="4"/>
  <c r="ES452" i="4" s="1"/>
  <c r="ER453" i="4"/>
  <c r="ES453" i="4" s="1"/>
  <c r="ER454" i="4"/>
  <c r="ES454" i="4" s="1"/>
  <c r="ER455" i="4"/>
  <c r="ES455" i="4" s="1"/>
  <c r="ER456" i="4"/>
  <c r="ES456" i="4" s="1"/>
  <c r="ER457" i="4"/>
  <c r="ES457" i="4" s="1"/>
  <c r="ER458" i="4"/>
  <c r="ES458" i="4" s="1"/>
  <c r="ER459" i="4"/>
  <c r="ES459" i="4" s="1"/>
  <c r="ER460" i="4"/>
  <c r="ES460" i="4" s="1"/>
  <c r="ER461" i="4"/>
  <c r="ES461" i="4" s="1"/>
  <c r="ER462" i="4"/>
  <c r="ES462" i="4" s="1"/>
  <c r="ER463" i="4"/>
  <c r="ES463" i="4" s="1"/>
  <c r="ER464" i="4"/>
  <c r="ES464" i="4" s="1"/>
  <c r="ER465" i="4"/>
  <c r="ES465" i="4" s="1"/>
  <c r="ER466" i="4"/>
  <c r="ES466" i="4" s="1"/>
  <c r="ER467" i="4"/>
  <c r="ES467" i="4" s="1"/>
  <c r="ER468" i="4"/>
  <c r="ES468" i="4" s="1"/>
  <c r="ER469" i="4"/>
  <c r="ES469" i="4" s="1"/>
  <c r="ER470" i="4"/>
  <c r="ES470" i="4" s="1"/>
  <c r="ER471" i="4"/>
  <c r="ES471" i="4" s="1"/>
  <c r="ER472" i="4"/>
  <c r="ES472" i="4" s="1"/>
  <c r="ER473" i="4"/>
  <c r="ES473" i="4" s="1"/>
  <c r="ER474" i="4"/>
  <c r="ES474" i="4" s="1"/>
  <c r="ER475" i="4"/>
  <c r="ES475" i="4" s="1"/>
  <c r="ER476" i="4"/>
  <c r="ES476" i="4" s="1"/>
  <c r="ER477" i="4"/>
  <c r="ES477" i="4" s="1"/>
  <c r="ER478" i="4"/>
  <c r="ES478" i="4" s="1"/>
  <c r="ER479" i="4"/>
  <c r="ES479" i="4" s="1"/>
  <c r="ER480" i="4"/>
  <c r="ES480" i="4" s="1"/>
  <c r="ER481" i="4"/>
  <c r="ES481" i="4" s="1"/>
  <c r="ER482" i="4"/>
  <c r="ES482" i="4" s="1"/>
  <c r="ER483" i="4"/>
  <c r="ES483" i="4" s="1"/>
  <c r="ER484" i="4"/>
  <c r="ES484" i="4" s="1"/>
  <c r="ER485" i="4"/>
  <c r="ES485" i="4" s="1"/>
  <c r="ER486" i="4"/>
  <c r="ES486" i="4" s="1"/>
  <c r="ER487" i="4"/>
  <c r="ES487" i="4" s="1"/>
  <c r="ER488" i="4"/>
  <c r="ES488" i="4" s="1"/>
  <c r="ER489" i="4"/>
  <c r="ES489" i="4" s="1"/>
  <c r="ER490" i="4"/>
  <c r="ES490" i="4" s="1"/>
  <c r="ER491" i="4"/>
  <c r="ES491" i="4" s="1"/>
  <c r="ER492" i="4"/>
  <c r="ES492" i="4" s="1"/>
  <c r="ER493" i="4"/>
  <c r="ES493" i="4" s="1"/>
  <c r="ER494" i="4"/>
  <c r="ES494" i="4" s="1"/>
  <c r="ER495" i="4"/>
  <c r="ES495" i="4" s="1"/>
  <c r="ER496" i="4"/>
  <c r="ES496" i="4" s="1"/>
  <c r="ER497" i="4"/>
  <c r="ES497" i="4" s="1"/>
  <c r="ER498" i="4"/>
  <c r="ES498" i="4" s="1"/>
  <c r="ER499" i="4"/>
  <c r="ES499" i="4" s="1"/>
  <c r="ER500" i="4"/>
  <c r="ES500" i="4" s="1"/>
  <c r="ER501" i="4"/>
  <c r="ES501" i="4" s="1"/>
  <c r="ER502" i="4"/>
  <c r="ES502" i="4" s="1"/>
  <c r="ER503" i="4"/>
  <c r="ES503" i="4" s="1"/>
  <c r="ER504" i="4"/>
  <c r="ES504" i="4" s="1"/>
  <c r="ER505" i="4"/>
  <c r="ES505" i="4" s="1"/>
  <c r="ER506" i="4"/>
  <c r="ES506" i="4" s="1"/>
  <c r="ER507" i="4"/>
  <c r="ES507" i="4" s="1"/>
  <c r="ER508" i="4"/>
  <c r="ES508" i="4" s="1"/>
  <c r="ER509" i="4"/>
  <c r="ES509" i="4" s="1"/>
  <c r="ER510" i="4"/>
  <c r="ES510" i="4" s="1"/>
  <c r="ER511" i="4"/>
  <c r="ES511" i="4" s="1"/>
  <c r="ER512" i="4"/>
  <c r="ES512" i="4" s="1"/>
  <c r="ER513" i="4"/>
  <c r="ES513" i="4" s="1"/>
  <c r="ER514" i="4"/>
  <c r="ES514" i="4" s="1"/>
  <c r="ER515" i="4"/>
  <c r="ES515" i="4" s="1"/>
  <c r="ER516" i="4"/>
  <c r="ES516" i="4" s="1"/>
  <c r="ER517" i="4"/>
  <c r="ES517" i="4" s="1"/>
  <c r="ER518" i="4"/>
  <c r="ES518" i="4" s="1"/>
  <c r="ER519" i="4"/>
  <c r="ES519" i="4" s="1"/>
  <c r="ER520" i="4"/>
  <c r="ES520" i="4" s="1"/>
  <c r="ER521" i="4"/>
  <c r="ES521" i="4" s="1"/>
  <c r="ER522" i="4"/>
  <c r="ES522" i="4" s="1"/>
  <c r="ER523" i="4"/>
  <c r="ES523" i="4" s="1"/>
  <c r="ER524" i="4"/>
  <c r="ES524" i="4" s="1"/>
  <c r="ER525" i="4"/>
  <c r="ES525" i="4" s="1"/>
  <c r="ER526" i="4"/>
  <c r="ES526" i="4" s="1"/>
  <c r="ER527" i="4"/>
  <c r="ES527" i="4" s="1"/>
  <c r="ER528" i="4"/>
  <c r="ES528" i="4" s="1"/>
  <c r="ER529" i="4"/>
  <c r="ES529" i="4" s="1"/>
  <c r="ER530" i="4"/>
  <c r="ES530" i="4" s="1"/>
  <c r="ER531" i="4"/>
  <c r="ES531" i="4" s="1"/>
  <c r="ER532" i="4"/>
  <c r="ES532" i="4" s="1"/>
  <c r="ER533" i="4"/>
  <c r="ES533" i="4" s="1"/>
  <c r="ER534" i="4"/>
  <c r="ES534" i="4" s="1"/>
  <c r="ER535" i="4"/>
  <c r="ES535" i="4" s="1"/>
  <c r="ER536" i="4"/>
  <c r="ES536" i="4" s="1"/>
  <c r="ER537" i="4"/>
  <c r="ES537" i="4" s="1"/>
  <c r="ER538" i="4"/>
  <c r="ES538" i="4" s="1"/>
  <c r="ER539" i="4"/>
  <c r="ES539" i="4" s="1"/>
  <c r="ER540" i="4"/>
  <c r="ES540" i="4" s="1"/>
  <c r="ER541" i="4"/>
  <c r="ES541" i="4" s="1"/>
  <c r="ER542" i="4"/>
  <c r="ES542" i="4" s="1"/>
  <c r="ER543" i="4"/>
  <c r="ES543" i="4" s="1"/>
  <c r="ER544" i="4"/>
  <c r="ES544" i="4" s="1"/>
  <c r="ER545" i="4"/>
  <c r="ES545" i="4" s="1"/>
  <c r="ER546" i="4"/>
  <c r="ES546" i="4" s="1"/>
  <c r="ER547" i="4"/>
  <c r="ES547" i="4" s="1"/>
  <c r="ER548" i="4"/>
  <c r="ES548" i="4" s="1"/>
  <c r="ER549" i="4"/>
  <c r="ES549" i="4" s="1"/>
  <c r="ER550" i="4"/>
  <c r="ES550" i="4" s="1"/>
  <c r="ER551" i="4"/>
  <c r="ES551" i="4" s="1"/>
  <c r="ER552" i="4"/>
  <c r="ES552" i="4" s="1"/>
  <c r="ER553" i="4"/>
  <c r="ES553" i="4" s="1"/>
  <c r="ER554" i="4"/>
  <c r="ES554" i="4" s="1"/>
  <c r="ER555" i="4"/>
  <c r="ES555" i="4" s="1"/>
  <c r="ER556" i="4"/>
  <c r="ES556" i="4" s="1"/>
  <c r="ER557" i="4"/>
  <c r="ES557" i="4" s="1"/>
  <c r="ER558" i="4"/>
  <c r="ES558" i="4" s="1"/>
  <c r="ER559" i="4"/>
  <c r="ES559" i="4" s="1"/>
  <c r="ER560" i="4"/>
  <c r="ES560" i="4" s="1"/>
  <c r="ER561" i="4"/>
  <c r="ES561" i="4" s="1"/>
  <c r="ER562" i="4"/>
  <c r="ES562" i="4" s="1"/>
  <c r="ER563" i="4"/>
  <c r="ES563" i="4" s="1"/>
  <c r="ER564" i="4"/>
  <c r="ES564" i="4" s="1"/>
  <c r="ER565" i="4"/>
  <c r="ES565" i="4" s="1"/>
  <c r="ER566" i="4"/>
  <c r="ES566" i="4" s="1"/>
  <c r="ER567" i="4"/>
  <c r="ES567" i="4" s="1"/>
  <c r="ER568" i="4"/>
  <c r="ES568" i="4" s="1"/>
  <c r="ER569" i="4"/>
  <c r="ES569" i="4" s="1"/>
  <c r="ER570" i="4"/>
  <c r="ES570" i="4" s="1"/>
  <c r="ER571" i="4"/>
  <c r="ES571" i="4" s="1"/>
  <c r="ER572" i="4"/>
  <c r="ES572" i="4" s="1"/>
  <c r="ER573" i="4"/>
  <c r="ES573" i="4" s="1"/>
  <c r="ER574" i="4"/>
  <c r="ES574" i="4" s="1"/>
  <c r="ER575" i="4"/>
  <c r="ES575" i="4" s="1"/>
  <c r="ER576" i="4"/>
  <c r="ES576" i="4" s="1"/>
  <c r="ER577" i="4"/>
  <c r="ES577" i="4" s="1"/>
  <c r="ER578" i="4"/>
  <c r="ES578" i="4" s="1"/>
  <c r="ER579" i="4"/>
  <c r="ES579" i="4" s="1"/>
  <c r="ER580" i="4"/>
  <c r="ES580" i="4" s="1"/>
  <c r="ER581" i="4"/>
  <c r="ES581" i="4" s="1"/>
  <c r="ER582" i="4"/>
  <c r="ES582" i="4" s="1"/>
  <c r="ER583" i="4"/>
  <c r="ES583" i="4" s="1"/>
  <c r="ER584" i="4"/>
  <c r="ES584" i="4" s="1"/>
  <c r="ER585" i="4"/>
  <c r="ES585" i="4" s="1"/>
  <c r="ER586" i="4"/>
  <c r="ES586" i="4" s="1"/>
  <c r="ER587" i="4"/>
  <c r="ES587" i="4" s="1"/>
  <c r="ER588" i="4"/>
  <c r="ES588" i="4" s="1"/>
  <c r="ER589" i="4"/>
  <c r="ES589" i="4" s="1"/>
  <c r="ER590" i="4"/>
  <c r="ES590" i="4" s="1"/>
  <c r="ER591" i="4"/>
  <c r="ES591" i="4" s="1"/>
  <c r="ER592" i="4"/>
  <c r="ES592" i="4" s="1"/>
  <c r="ER593" i="4"/>
  <c r="ES593" i="4" s="1"/>
  <c r="ER594" i="4"/>
  <c r="ES594" i="4" s="1"/>
  <c r="ER595" i="4"/>
  <c r="ES595" i="4" s="1"/>
  <c r="ER596" i="4"/>
  <c r="ES596" i="4" s="1"/>
  <c r="ER597" i="4"/>
  <c r="ES597" i="4" s="1"/>
  <c r="ER598" i="4"/>
  <c r="ES598" i="4" s="1"/>
  <c r="ER599" i="4"/>
  <c r="ES599" i="4" s="1"/>
  <c r="ER600" i="4"/>
  <c r="ES600" i="4" s="1"/>
  <c r="ER601" i="4"/>
  <c r="ES601" i="4" s="1"/>
  <c r="ER602" i="4"/>
  <c r="ES602" i="4" s="1"/>
  <c r="ER603" i="4"/>
  <c r="ES603" i="4" s="1"/>
  <c r="ER604" i="4"/>
  <c r="ES604" i="4" s="1"/>
  <c r="ER605" i="4"/>
  <c r="ES605" i="4" s="1"/>
  <c r="ER606" i="4"/>
  <c r="ES606" i="4" s="1"/>
  <c r="ER607" i="4"/>
  <c r="ES607" i="4" s="1"/>
  <c r="ER608" i="4"/>
  <c r="ES608" i="4" s="1"/>
  <c r="ER609" i="4"/>
  <c r="ES609" i="4" s="1"/>
  <c r="ER610" i="4"/>
  <c r="ES610" i="4" s="1"/>
  <c r="ER611" i="4"/>
  <c r="ES611" i="4" s="1"/>
  <c r="ER612" i="4"/>
  <c r="ES612" i="4" s="1"/>
  <c r="ER613" i="4"/>
  <c r="ES613" i="4" s="1"/>
  <c r="ER614" i="4"/>
  <c r="ES614" i="4" s="1"/>
  <c r="ER615" i="4"/>
  <c r="ES615" i="4" s="1"/>
  <c r="ER616" i="4"/>
  <c r="ES616" i="4" s="1"/>
  <c r="ER617" i="4"/>
  <c r="ES617" i="4" s="1"/>
  <c r="ER618" i="4"/>
  <c r="ES618" i="4" s="1"/>
  <c r="ER619" i="4"/>
  <c r="ES619" i="4" s="1"/>
  <c r="ER620" i="4"/>
  <c r="ES620" i="4" s="1"/>
  <c r="ER621" i="4"/>
  <c r="ES621" i="4" s="1"/>
  <c r="ER622" i="4"/>
  <c r="ES622" i="4" s="1"/>
  <c r="ER623" i="4"/>
  <c r="ES623" i="4" s="1"/>
  <c r="ER624" i="4"/>
  <c r="ES624" i="4" s="1"/>
  <c r="ER625" i="4"/>
  <c r="ES625" i="4" s="1"/>
  <c r="ER626" i="4"/>
  <c r="ES626" i="4" s="1"/>
  <c r="ER627" i="4"/>
  <c r="ES627" i="4" s="1"/>
  <c r="ER628" i="4"/>
  <c r="ES628" i="4" s="1"/>
  <c r="ER629" i="4"/>
  <c r="ES629" i="4" s="1"/>
  <c r="ER630" i="4"/>
  <c r="ES630" i="4" s="1"/>
  <c r="ER631" i="4"/>
  <c r="ES631" i="4" s="1"/>
  <c r="ER632" i="4"/>
  <c r="ES632" i="4" s="1"/>
  <c r="ER633" i="4"/>
  <c r="ES633" i="4" s="1"/>
  <c r="ER634" i="4"/>
  <c r="ES634" i="4" s="1"/>
  <c r="ER635" i="4"/>
  <c r="ES635" i="4" s="1"/>
  <c r="ER636" i="4"/>
  <c r="ES636" i="4" s="1"/>
  <c r="ER637" i="4"/>
  <c r="ES637" i="4" s="1"/>
  <c r="ER638" i="4"/>
  <c r="ES638" i="4" s="1"/>
  <c r="ER639" i="4"/>
  <c r="ES639" i="4" s="1"/>
  <c r="ER640" i="4"/>
  <c r="ES640" i="4" s="1"/>
  <c r="ER641" i="4"/>
  <c r="ES641" i="4" s="1"/>
  <c r="ER642" i="4"/>
  <c r="ES642" i="4" s="1"/>
  <c r="ER643" i="4"/>
  <c r="ES643" i="4" s="1"/>
  <c r="ER644" i="4"/>
  <c r="ES644" i="4" s="1"/>
  <c r="ER645" i="4"/>
  <c r="ES645" i="4" s="1"/>
  <c r="ER646" i="4"/>
  <c r="ES646" i="4" s="1"/>
  <c r="ER647" i="4"/>
  <c r="ES647" i="4" s="1"/>
  <c r="ER648" i="4"/>
  <c r="ES648" i="4" s="1"/>
  <c r="ER649" i="4"/>
  <c r="ES649" i="4" s="1"/>
  <c r="ER650" i="4"/>
  <c r="ES650" i="4" s="1"/>
  <c r="ER651" i="4"/>
  <c r="ES651" i="4" s="1"/>
  <c r="ER652" i="4"/>
  <c r="ES652" i="4" s="1"/>
  <c r="ER653" i="4"/>
  <c r="ES653" i="4" s="1"/>
  <c r="ER654" i="4"/>
  <c r="ES654" i="4" s="1"/>
  <c r="ER655" i="4"/>
  <c r="ES655" i="4" s="1"/>
  <c r="ER656" i="4"/>
  <c r="ES656" i="4" s="1"/>
  <c r="ER657" i="4"/>
  <c r="ES657" i="4" s="1"/>
  <c r="ER658" i="4"/>
  <c r="ES658" i="4" s="1"/>
  <c r="ER659" i="4"/>
  <c r="ES659" i="4" s="1"/>
  <c r="ER660" i="4"/>
  <c r="ES660" i="4" s="1"/>
  <c r="ER661" i="4"/>
  <c r="ES661" i="4" s="1"/>
  <c r="ER662" i="4"/>
  <c r="ES662" i="4" s="1"/>
  <c r="ER663" i="4"/>
  <c r="ES663" i="4" s="1"/>
  <c r="ER664" i="4"/>
  <c r="ES664" i="4" s="1"/>
  <c r="ER665" i="4"/>
  <c r="ES665" i="4" s="1"/>
  <c r="ER666" i="4"/>
  <c r="ES666" i="4" s="1"/>
  <c r="ER667" i="4"/>
  <c r="ES667" i="4" s="1"/>
  <c r="ER668" i="4"/>
  <c r="ES668" i="4" s="1"/>
  <c r="ER669" i="4"/>
  <c r="ES669" i="4" s="1"/>
  <c r="ER670" i="4"/>
  <c r="ES670" i="4" s="1"/>
  <c r="ER671" i="4"/>
  <c r="ES671" i="4" s="1"/>
  <c r="ER672" i="4"/>
  <c r="ES672" i="4" s="1"/>
  <c r="ER673" i="4"/>
  <c r="ES673" i="4" s="1"/>
  <c r="ER674" i="4"/>
  <c r="ES674" i="4" s="1"/>
  <c r="ER675" i="4"/>
  <c r="ES675" i="4" s="1"/>
  <c r="ER676" i="4"/>
  <c r="ES676" i="4" s="1"/>
  <c r="ER677" i="4"/>
  <c r="ES677" i="4" s="1"/>
  <c r="ER678" i="4"/>
  <c r="ES678" i="4" s="1"/>
  <c r="ER679" i="4"/>
  <c r="ES679" i="4" s="1"/>
  <c r="ER680" i="4"/>
  <c r="ES680" i="4" s="1"/>
  <c r="ER681" i="4"/>
  <c r="ES681" i="4" s="1"/>
  <c r="ER682" i="4"/>
  <c r="ES682" i="4" s="1"/>
  <c r="ER683" i="4"/>
  <c r="ES683" i="4" s="1"/>
  <c r="ER684" i="4"/>
  <c r="ES684" i="4" s="1"/>
  <c r="ER685" i="4"/>
  <c r="ES685" i="4" s="1"/>
  <c r="ER686" i="4"/>
  <c r="ES686" i="4" s="1"/>
  <c r="ER687" i="4"/>
  <c r="ES687" i="4" s="1"/>
  <c r="ER688" i="4"/>
  <c r="ES688" i="4" s="1"/>
  <c r="ER689" i="4"/>
  <c r="ES689" i="4" s="1"/>
  <c r="ER690" i="4"/>
  <c r="ES690" i="4" s="1"/>
  <c r="ER691" i="4"/>
  <c r="ES691" i="4" s="1"/>
  <c r="ER692" i="4"/>
  <c r="ES692" i="4" s="1"/>
  <c r="ER693" i="4"/>
  <c r="ES693" i="4" s="1"/>
  <c r="ER694" i="4"/>
  <c r="ES694" i="4" s="1"/>
  <c r="ER695" i="4"/>
  <c r="ES695" i="4" s="1"/>
  <c r="ER696" i="4"/>
  <c r="ES696" i="4" s="1"/>
  <c r="ER697" i="4"/>
  <c r="ES697" i="4" s="1"/>
  <c r="ER698" i="4"/>
  <c r="ES698" i="4" s="1"/>
  <c r="ER699" i="4"/>
  <c r="ES699" i="4" s="1"/>
  <c r="ER700" i="4"/>
  <c r="ES700" i="4" s="1"/>
  <c r="ER701" i="4"/>
  <c r="ES701" i="4" s="1"/>
  <c r="ER702" i="4"/>
  <c r="ES702" i="4" s="1"/>
  <c r="ER703" i="4"/>
  <c r="ES703" i="4" s="1"/>
  <c r="ER704" i="4"/>
  <c r="ES704" i="4" s="1"/>
  <c r="ER705" i="4"/>
  <c r="ES705" i="4" s="1"/>
  <c r="ER706" i="4"/>
  <c r="ES706" i="4" s="1"/>
  <c r="ER707" i="4"/>
  <c r="ES707" i="4" s="1"/>
  <c r="ER708" i="4"/>
  <c r="ES708" i="4" s="1"/>
  <c r="ER709" i="4"/>
  <c r="ES709" i="4" s="1"/>
  <c r="ER710" i="4"/>
  <c r="ES710" i="4" s="1"/>
  <c r="ER711" i="4"/>
  <c r="ES711" i="4" s="1"/>
  <c r="ER712" i="4"/>
  <c r="ES712" i="4" s="1"/>
  <c r="ER713" i="4"/>
  <c r="ES713" i="4" s="1"/>
  <c r="ER714" i="4"/>
  <c r="ES714" i="4" s="1"/>
  <c r="ER715" i="4"/>
  <c r="ES715" i="4" s="1"/>
  <c r="ER716" i="4"/>
  <c r="ES716" i="4" s="1"/>
  <c r="ER717" i="4"/>
  <c r="ES717" i="4" s="1"/>
  <c r="ER718" i="4"/>
  <c r="ES718" i="4" s="1"/>
  <c r="ER719" i="4"/>
  <c r="ES719" i="4" s="1"/>
  <c r="ER720" i="4"/>
  <c r="ES720" i="4" s="1"/>
  <c r="ER721" i="4"/>
  <c r="ES721" i="4" s="1"/>
  <c r="ER722" i="4"/>
  <c r="ES722" i="4" s="1"/>
  <c r="ER723" i="4"/>
  <c r="ES723" i="4" s="1"/>
  <c r="ER724" i="4"/>
  <c r="ES724" i="4" s="1"/>
  <c r="ER725" i="4"/>
  <c r="ES725" i="4" s="1"/>
  <c r="ER726" i="4"/>
  <c r="ES726" i="4" s="1"/>
  <c r="ER727" i="4"/>
  <c r="ES727" i="4" s="1"/>
  <c r="E456" i="4"/>
  <c r="E142" i="4"/>
  <c r="AP3" i="4"/>
  <c r="AP4" i="4"/>
  <c r="AP5" i="4"/>
  <c r="AP6" i="4"/>
  <c r="AP7" i="4"/>
  <c r="AP8" i="4"/>
  <c r="AP9" i="4"/>
  <c r="AP10" i="4"/>
  <c r="AP11" i="4"/>
  <c r="AP12" i="4"/>
  <c r="AP13" i="4"/>
  <c r="AP14" i="4"/>
  <c r="AP15" i="4"/>
  <c r="AP16" i="4"/>
  <c r="AP17" i="4"/>
  <c r="AP18" i="4"/>
  <c r="AP19" i="4"/>
  <c r="AP20" i="4"/>
  <c r="AP21" i="4"/>
  <c r="AP22" i="4"/>
  <c r="AP23" i="4"/>
  <c r="AP24" i="4"/>
  <c r="AP25" i="4"/>
  <c r="AP26" i="4"/>
  <c r="AP27" i="4"/>
  <c r="AP28" i="4"/>
  <c r="AP29" i="4"/>
  <c r="AP30" i="4"/>
  <c r="AP31" i="4"/>
  <c r="AP32" i="4"/>
  <c r="AP33" i="4"/>
  <c r="AP34" i="4"/>
  <c r="AP35" i="4"/>
  <c r="AP36" i="4"/>
  <c r="AP37" i="4"/>
  <c r="AP38" i="4"/>
  <c r="AP39" i="4"/>
  <c r="AP40" i="4"/>
  <c r="AP41" i="4"/>
  <c r="AP42" i="4"/>
  <c r="AP43" i="4"/>
  <c r="AP44" i="4"/>
  <c r="AP45" i="4"/>
  <c r="AP46" i="4"/>
  <c r="AP47" i="4"/>
  <c r="AP48" i="4"/>
  <c r="AP49" i="4"/>
  <c r="AP50" i="4"/>
  <c r="AP51" i="4"/>
  <c r="AP52" i="4"/>
  <c r="AP53" i="4"/>
  <c r="AP54" i="4"/>
  <c r="AP55" i="4"/>
  <c r="AP56" i="4"/>
  <c r="AP57" i="4"/>
  <c r="AP58" i="4"/>
  <c r="AP59" i="4"/>
  <c r="AP60" i="4"/>
  <c r="AP61" i="4"/>
  <c r="AP62" i="4"/>
  <c r="AP63" i="4"/>
  <c r="AP64" i="4"/>
  <c r="AP65" i="4"/>
  <c r="AP66" i="4"/>
  <c r="AP67" i="4"/>
  <c r="AP68" i="4"/>
  <c r="AP69" i="4"/>
  <c r="AP70" i="4"/>
  <c r="AP71" i="4"/>
  <c r="AP72" i="4"/>
  <c r="AP73" i="4"/>
  <c r="AP74" i="4"/>
  <c r="AP75" i="4"/>
  <c r="AP76" i="4"/>
  <c r="AP77" i="4"/>
  <c r="AP78" i="4"/>
  <c r="AP79" i="4"/>
  <c r="AP80" i="4"/>
  <c r="AP81" i="4"/>
  <c r="AP82" i="4"/>
  <c r="AP83" i="4"/>
  <c r="AP84" i="4"/>
  <c r="AP85" i="4"/>
  <c r="AP86" i="4"/>
  <c r="AP87" i="4"/>
  <c r="AP88" i="4"/>
  <c r="AP89" i="4"/>
  <c r="AP90" i="4"/>
  <c r="AP91" i="4"/>
  <c r="AP92" i="4"/>
  <c r="AP93" i="4"/>
  <c r="AP94" i="4"/>
  <c r="AP95" i="4"/>
  <c r="AP96" i="4"/>
  <c r="AP97" i="4"/>
  <c r="AP98" i="4"/>
  <c r="AP99" i="4"/>
  <c r="AP100" i="4"/>
  <c r="AP101" i="4"/>
  <c r="AP102" i="4"/>
  <c r="AP103" i="4"/>
  <c r="AP104" i="4"/>
  <c r="AP105" i="4"/>
  <c r="AP106" i="4"/>
  <c r="AP107" i="4"/>
  <c r="AP108" i="4"/>
  <c r="AP109" i="4"/>
  <c r="AP110" i="4"/>
  <c r="AP111" i="4"/>
  <c r="AP112" i="4"/>
  <c r="AP113" i="4"/>
  <c r="AP114" i="4"/>
  <c r="AP115" i="4"/>
  <c r="AP116" i="4"/>
  <c r="AP117" i="4"/>
  <c r="AP118" i="4"/>
  <c r="AP119" i="4"/>
  <c r="AP120" i="4"/>
  <c r="AP121" i="4"/>
  <c r="AP122" i="4"/>
  <c r="AP123" i="4"/>
  <c r="AP124" i="4"/>
  <c r="AP125" i="4"/>
  <c r="AP126" i="4"/>
  <c r="AP127" i="4"/>
  <c r="AP128" i="4"/>
  <c r="AP129" i="4"/>
  <c r="AP130" i="4"/>
  <c r="AP131" i="4"/>
  <c r="AP132" i="4"/>
  <c r="AP133" i="4"/>
  <c r="AP134" i="4"/>
  <c r="AP135" i="4"/>
  <c r="AP136" i="4"/>
  <c r="AP137" i="4"/>
  <c r="AP138" i="4"/>
  <c r="AP139" i="4"/>
  <c r="AP140" i="4"/>
  <c r="AP141" i="4"/>
  <c r="AP142" i="4"/>
  <c r="AP143" i="4"/>
  <c r="AP144" i="4"/>
  <c r="AP145" i="4"/>
  <c r="AP146" i="4"/>
  <c r="AP147" i="4"/>
  <c r="AP148" i="4"/>
  <c r="AP149" i="4"/>
  <c r="AP151" i="4"/>
  <c r="AP152" i="4"/>
  <c r="AP153" i="4"/>
  <c r="AP154" i="4"/>
  <c r="AP155" i="4"/>
  <c r="AP156" i="4"/>
  <c r="AP157" i="4"/>
  <c r="AP158" i="4"/>
  <c r="AP159" i="4"/>
  <c r="AP160" i="4"/>
  <c r="AP161" i="4"/>
  <c r="AP162" i="4"/>
  <c r="AP163" i="4"/>
  <c r="AP164" i="4"/>
  <c r="AP165" i="4"/>
  <c r="AP166" i="4"/>
  <c r="AP167" i="4"/>
  <c r="AP168" i="4"/>
  <c r="AP169" i="4"/>
  <c r="AP170" i="4"/>
  <c r="AP171" i="4"/>
  <c r="AP172" i="4"/>
  <c r="AP173" i="4"/>
  <c r="AP174" i="4"/>
  <c r="AP175" i="4"/>
  <c r="AP176" i="4"/>
  <c r="AP177" i="4"/>
  <c r="AP178" i="4"/>
  <c r="AP179" i="4"/>
  <c r="AP180" i="4"/>
  <c r="AP181" i="4"/>
  <c r="AP182" i="4"/>
  <c r="AP183" i="4"/>
  <c r="AP184" i="4"/>
  <c r="AP185" i="4"/>
  <c r="AP186" i="4"/>
  <c r="AP187" i="4"/>
  <c r="AP188" i="4"/>
  <c r="AP189" i="4"/>
  <c r="AP190" i="4"/>
  <c r="AP191" i="4"/>
  <c r="AP192" i="4"/>
  <c r="AP193" i="4"/>
  <c r="AP194" i="4"/>
  <c r="AP195" i="4"/>
  <c r="AP196" i="4"/>
  <c r="AP197" i="4"/>
  <c r="AP198" i="4"/>
  <c r="AP199" i="4"/>
  <c r="AP200" i="4"/>
  <c r="AP201" i="4"/>
  <c r="AP202" i="4"/>
  <c r="AP203" i="4"/>
  <c r="AP204" i="4"/>
  <c r="AP205" i="4"/>
  <c r="AP206" i="4"/>
  <c r="AP207" i="4"/>
  <c r="AP208" i="4"/>
  <c r="AP209" i="4"/>
  <c r="AP210" i="4"/>
  <c r="AP211" i="4"/>
  <c r="AP212" i="4"/>
  <c r="AP213" i="4"/>
  <c r="AP214" i="4"/>
  <c r="AP215" i="4"/>
  <c r="AP216" i="4"/>
  <c r="AP217" i="4"/>
  <c r="AP218" i="4"/>
  <c r="AP219" i="4"/>
  <c r="AP220" i="4"/>
  <c r="AP221" i="4"/>
  <c r="AP222" i="4"/>
  <c r="AP223" i="4"/>
  <c r="AP224" i="4"/>
  <c r="AP225" i="4"/>
  <c r="AP226" i="4"/>
  <c r="AP227" i="4"/>
  <c r="AP228" i="4"/>
  <c r="AP229" i="4"/>
  <c r="AP230" i="4"/>
  <c r="AP231" i="4"/>
  <c r="AP232" i="4"/>
  <c r="AP233" i="4"/>
  <c r="AP234" i="4"/>
  <c r="AP235" i="4"/>
  <c r="AP236" i="4"/>
  <c r="AP237" i="4"/>
  <c r="AP238" i="4"/>
  <c r="AP239" i="4"/>
  <c r="AP240" i="4"/>
  <c r="AP241" i="4"/>
  <c r="AP242" i="4"/>
  <c r="AP243" i="4"/>
  <c r="AP244" i="4"/>
  <c r="AP245" i="4"/>
  <c r="AP246" i="4"/>
  <c r="AP247" i="4"/>
  <c r="AP248" i="4"/>
  <c r="AP249" i="4"/>
  <c r="AP250" i="4"/>
  <c r="AP251" i="4"/>
  <c r="AP252" i="4"/>
  <c r="AP253" i="4"/>
  <c r="AP254" i="4"/>
  <c r="AP255" i="4"/>
  <c r="AP256" i="4"/>
  <c r="AP257" i="4"/>
  <c r="AP258" i="4"/>
  <c r="AP259" i="4"/>
  <c r="AP260" i="4"/>
  <c r="AP261" i="4"/>
  <c r="AP262" i="4"/>
  <c r="AP263" i="4"/>
  <c r="AP264" i="4"/>
  <c r="AP265" i="4"/>
  <c r="AP266" i="4"/>
  <c r="AP267" i="4"/>
  <c r="AP268" i="4"/>
  <c r="AP269" i="4"/>
  <c r="AP270" i="4"/>
  <c r="AP271" i="4"/>
  <c r="AP272" i="4"/>
  <c r="AP273" i="4"/>
  <c r="AP274" i="4"/>
  <c r="AP275" i="4"/>
  <c r="AP276" i="4"/>
  <c r="AP277" i="4"/>
  <c r="AP278" i="4"/>
  <c r="AP279" i="4"/>
  <c r="AP280" i="4"/>
  <c r="AP281" i="4"/>
  <c r="AP282" i="4"/>
  <c r="AP283" i="4"/>
  <c r="AP284" i="4"/>
  <c r="AP285" i="4"/>
  <c r="AP286" i="4"/>
  <c r="AP287" i="4"/>
  <c r="AP288" i="4"/>
  <c r="AP289" i="4"/>
  <c r="AP290" i="4"/>
  <c r="AP291" i="4"/>
  <c r="AP292" i="4"/>
  <c r="AP293" i="4"/>
  <c r="AP294" i="4"/>
  <c r="AP295" i="4"/>
  <c r="AP296" i="4"/>
  <c r="AP297" i="4"/>
  <c r="AP298" i="4"/>
  <c r="AP299" i="4"/>
  <c r="AP300" i="4"/>
  <c r="AP301" i="4"/>
  <c r="AP302" i="4"/>
  <c r="AP303" i="4"/>
  <c r="AP304" i="4"/>
  <c r="AP305" i="4"/>
  <c r="AP306" i="4"/>
  <c r="AP307" i="4"/>
  <c r="AP308" i="4"/>
  <c r="AP309" i="4"/>
  <c r="AP310" i="4"/>
  <c r="AP311" i="4"/>
  <c r="AP312" i="4"/>
  <c r="AP313" i="4"/>
  <c r="AP314" i="4"/>
  <c r="AP315" i="4"/>
  <c r="AP316" i="4"/>
  <c r="AP317" i="4"/>
  <c r="AP318" i="4"/>
  <c r="AP319" i="4"/>
  <c r="AP320" i="4"/>
  <c r="AP321" i="4"/>
  <c r="AP322" i="4"/>
  <c r="AP323" i="4"/>
  <c r="AP324" i="4"/>
  <c r="AP325" i="4"/>
  <c r="AP326" i="4"/>
  <c r="AP327" i="4"/>
  <c r="AP328" i="4"/>
  <c r="AP329" i="4"/>
  <c r="AP330" i="4"/>
  <c r="AP331" i="4"/>
  <c r="AP332" i="4"/>
  <c r="AP333" i="4"/>
  <c r="AP334" i="4"/>
  <c r="AP335" i="4"/>
  <c r="AP336" i="4"/>
  <c r="AP337" i="4"/>
  <c r="AP338" i="4"/>
  <c r="AP339" i="4"/>
  <c r="AP340" i="4"/>
  <c r="AP341" i="4"/>
  <c r="AP342" i="4"/>
  <c r="AP343" i="4"/>
  <c r="AP344" i="4"/>
  <c r="AP345" i="4"/>
  <c r="AP346" i="4"/>
  <c r="AP347" i="4"/>
  <c r="AP348" i="4"/>
  <c r="AP349" i="4"/>
  <c r="AP350" i="4"/>
  <c r="AP351" i="4"/>
  <c r="AP352" i="4"/>
  <c r="AP353" i="4"/>
  <c r="AP354" i="4"/>
  <c r="AP355" i="4"/>
  <c r="AP356" i="4"/>
  <c r="AP357" i="4"/>
  <c r="AP358" i="4"/>
  <c r="AP359" i="4"/>
  <c r="AP360" i="4"/>
  <c r="AP361" i="4"/>
  <c r="AP362" i="4"/>
  <c r="AP363" i="4"/>
  <c r="AP364" i="4"/>
  <c r="AP366" i="4"/>
  <c r="AP367" i="4"/>
  <c r="AP368" i="4"/>
  <c r="AP369" i="4"/>
  <c r="AP370" i="4"/>
  <c r="AP371" i="4"/>
  <c r="AP372" i="4"/>
  <c r="AP373" i="4"/>
  <c r="AP374" i="4"/>
  <c r="AP375" i="4"/>
  <c r="AP377" i="4"/>
  <c r="AP378" i="4"/>
  <c r="AP379" i="4"/>
  <c r="AP380" i="4"/>
  <c r="AP381" i="4"/>
  <c r="AP382" i="4"/>
  <c r="AP383" i="4"/>
  <c r="AP384" i="4"/>
  <c r="AP385" i="4"/>
  <c r="AP386" i="4"/>
  <c r="AP387" i="4"/>
  <c r="AP388" i="4"/>
  <c r="AP389" i="4"/>
  <c r="AP390" i="4"/>
  <c r="AP391" i="4"/>
  <c r="AP392" i="4"/>
  <c r="AP393" i="4"/>
  <c r="AP394" i="4"/>
  <c r="AP395" i="4"/>
  <c r="AP396" i="4"/>
  <c r="AP397" i="4"/>
  <c r="AP398" i="4"/>
  <c r="AP399" i="4"/>
  <c r="AP400" i="4"/>
  <c r="AP401" i="4"/>
  <c r="AP402" i="4"/>
  <c r="AP403" i="4"/>
  <c r="AP404" i="4"/>
  <c r="AP405" i="4"/>
  <c r="AP406" i="4"/>
  <c r="AP407" i="4"/>
  <c r="AP408" i="4"/>
  <c r="AP409" i="4"/>
  <c r="AP410" i="4"/>
  <c r="E170" i="4"/>
  <c r="S304" i="4"/>
  <c r="E440" i="4"/>
  <c r="E133" i="4"/>
  <c r="S185" i="4"/>
  <c r="E197" i="4"/>
  <c r="E318" i="4"/>
  <c r="E167" i="4"/>
  <c r="E159" i="4"/>
  <c r="E219" i="4"/>
  <c r="H134" i="3"/>
  <c r="E158" i="4"/>
  <c r="S86" i="4"/>
  <c r="E519" i="4"/>
  <c r="E203" i="3"/>
  <c r="F203" i="3" s="1"/>
  <c r="E204" i="3"/>
  <c r="F204" i="3" s="1"/>
  <c r="E205" i="3"/>
  <c r="F205" i="3" s="1"/>
  <c r="E206" i="3"/>
  <c r="F206" i="3" s="1"/>
  <c r="E207" i="3"/>
  <c r="F207" i="3" s="1"/>
  <c r="E208" i="3"/>
  <c r="F208" i="3" s="1"/>
  <c r="E209" i="3"/>
  <c r="F209" i="3" s="1"/>
  <c r="E210" i="3"/>
  <c r="F210" i="3" s="1"/>
  <c r="E211" i="3"/>
  <c r="F211" i="3" s="1"/>
  <c r="E212" i="3"/>
  <c r="F212" i="3" s="1"/>
  <c r="E213" i="3"/>
  <c r="F213" i="3" s="1"/>
  <c r="E214" i="3"/>
  <c r="F214" i="3" s="1"/>
  <c r="E215" i="3"/>
  <c r="F215" i="3" s="1"/>
  <c r="E216" i="3"/>
  <c r="F216" i="3" s="1"/>
  <c r="E217" i="3"/>
  <c r="F217" i="3" s="1"/>
  <c r="E218" i="3"/>
  <c r="F218" i="3" s="1"/>
  <c r="E219" i="3"/>
  <c r="F219" i="3" s="1"/>
  <c r="E220" i="3"/>
  <c r="F220" i="3" s="1"/>
  <c r="E221" i="3"/>
  <c r="F221" i="3" s="1"/>
  <c r="E202" i="3"/>
  <c r="F202" i="3" s="1"/>
  <c r="E137" i="4"/>
  <c r="X28" i="4"/>
  <c r="X110" i="4"/>
  <c r="X116" i="4"/>
  <c r="X176" i="4"/>
  <c r="X192" i="4"/>
  <c r="X234" i="4"/>
  <c r="X275" i="4"/>
  <c r="X288" i="4"/>
  <c r="X291" i="4"/>
  <c r="X363" i="4"/>
  <c r="X417" i="4"/>
  <c r="X420" i="4"/>
  <c r="X424" i="4"/>
  <c r="X429" i="4"/>
  <c r="X469" i="4"/>
  <c r="X485" i="4"/>
  <c r="X509" i="4"/>
  <c r="X535" i="4"/>
  <c r="X543" i="4"/>
  <c r="X551" i="4"/>
  <c r="X568" i="4"/>
  <c r="X570" i="4"/>
  <c r="X585" i="4"/>
  <c r="X595" i="4"/>
  <c r="X599" i="4"/>
  <c r="X613" i="4"/>
  <c r="X614" i="4"/>
  <c r="X617" i="4"/>
  <c r="X645" i="4"/>
  <c r="X648" i="4"/>
  <c r="X654" i="4"/>
  <c r="X657" i="4"/>
  <c r="X665" i="4"/>
  <c r="X668" i="4"/>
  <c r="X679" i="4"/>
  <c r="X680" i="4"/>
  <c r="X681" i="4"/>
  <c r="X704" i="4"/>
  <c r="X714" i="4"/>
  <c r="X719" i="4"/>
  <c r="X727" i="4"/>
  <c r="Y280" i="4"/>
  <c r="F251" i="3"/>
  <c r="G251" i="3"/>
  <c r="S113" i="4"/>
  <c r="E50" i="4"/>
  <c r="E294" i="4"/>
  <c r="E278" i="4"/>
  <c r="E208" i="4"/>
  <c r="E565" i="4"/>
  <c r="E165" i="4"/>
  <c r="S565" i="4"/>
  <c r="E56" i="4"/>
  <c r="S318" i="4"/>
  <c r="J221" i="3"/>
  <c r="E32" i="4"/>
  <c r="E445" i="4"/>
  <c r="E506" i="4"/>
  <c r="E364" i="4"/>
  <c r="E282" i="4"/>
  <c r="E397" i="4"/>
  <c r="S40" i="4"/>
  <c r="E478" i="4"/>
  <c r="S81" i="4"/>
  <c r="S197" i="4"/>
  <c r="E41" i="4"/>
  <c r="E38" i="4"/>
  <c r="E545" i="4"/>
  <c r="S36" i="4"/>
  <c r="E340" i="4"/>
  <c r="H102" i="3"/>
  <c r="E102" i="3"/>
  <c r="F102" i="3" s="1"/>
  <c r="H101" i="3"/>
  <c r="E101" i="3"/>
  <c r="F101" i="3" s="1"/>
  <c r="H100" i="3"/>
  <c r="E100" i="3"/>
  <c r="F100" i="3" s="1"/>
  <c r="H99" i="3"/>
  <c r="E99" i="3"/>
  <c r="F99" i="3" s="1"/>
  <c r="H98" i="3"/>
  <c r="E98" i="3"/>
  <c r="F98" i="3" s="1"/>
  <c r="H97" i="3"/>
  <c r="E97" i="3"/>
  <c r="F97" i="3" s="1"/>
  <c r="H96" i="3"/>
  <c r="E96" i="3"/>
  <c r="F96" i="3" s="1"/>
  <c r="S56" i="4"/>
  <c r="FE3" i="4"/>
  <c r="FF3" i="4"/>
  <c r="L3" i="4" s="1"/>
  <c r="FE4" i="4"/>
  <c r="FF4" i="4"/>
  <c r="L4" i="4" s="1"/>
  <c r="FE5" i="4"/>
  <c r="FF5" i="4"/>
  <c r="L5" i="4" s="1"/>
  <c r="FE6" i="4"/>
  <c r="FF6" i="4"/>
  <c r="L6" i="4" s="1"/>
  <c r="FE7" i="4"/>
  <c r="FF7" i="4"/>
  <c r="L7" i="4" s="1"/>
  <c r="FE8" i="4"/>
  <c r="FF8" i="4"/>
  <c r="L8" i="4" s="1"/>
  <c r="FE9" i="4"/>
  <c r="FF9" i="4"/>
  <c r="L9" i="4" s="1"/>
  <c r="FE10" i="4"/>
  <c r="FF10" i="4"/>
  <c r="L10" i="4" s="1"/>
  <c r="FE11" i="4"/>
  <c r="FF11" i="4"/>
  <c r="L11" i="4" s="1"/>
  <c r="FE12" i="4"/>
  <c r="FF12" i="4"/>
  <c r="L12" i="4" s="1"/>
  <c r="FE13" i="4"/>
  <c r="FF13" i="4"/>
  <c r="L13" i="4" s="1"/>
  <c r="FE14" i="4"/>
  <c r="FF14" i="4"/>
  <c r="L14" i="4" s="1"/>
  <c r="FE15" i="4"/>
  <c r="FF15" i="4"/>
  <c r="L15" i="4" s="1"/>
  <c r="FE16" i="4"/>
  <c r="FF16" i="4"/>
  <c r="L16" i="4" s="1"/>
  <c r="FE17" i="4"/>
  <c r="FF17" i="4"/>
  <c r="L17" i="4" s="1"/>
  <c r="FE18" i="4"/>
  <c r="FF18" i="4"/>
  <c r="L18" i="4" s="1"/>
  <c r="FE19" i="4"/>
  <c r="FF19" i="4"/>
  <c r="L19" i="4" s="1"/>
  <c r="FE20" i="4"/>
  <c r="FF20" i="4"/>
  <c r="L20" i="4" s="1"/>
  <c r="FE21" i="4"/>
  <c r="FF21" i="4"/>
  <c r="L21" i="4" s="1"/>
  <c r="FE22" i="4"/>
  <c r="FF22" i="4"/>
  <c r="L22" i="4" s="1"/>
  <c r="FE23" i="4"/>
  <c r="FF23" i="4"/>
  <c r="L23" i="4" s="1"/>
  <c r="FE24" i="4"/>
  <c r="FF24" i="4"/>
  <c r="L24" i="4" s="1"/>
  <c r="FE25" i="4"/>
  <c r="FF25" i="4"/>
  <c r="L25" i="4" s="1"/>
  <c r="FE26" i="4"/>
  <c r="FF26" i="4"/>
  <c r="L26" i="4" s="1"/>
  <c r="FE27" i="4"/>
  <c r="FF27" i="4"/>
  <c r="L27" i="4" s="1"/>
  <c r="FE28" i="4"/>
  <c r="FF28" i="4"/>
  <c r="L28" i="4" s="1"/>
  <c r="FE29" i="4"/>
  <c r="FF29" i="4"/>
  <c r="L29" i="4" s="1"/>
  <c r="FE30" i="4"/>
  <c r="FF30" i="4"/>
  <c r="L30" i="4" s="1"/>
  <c r="FE31" i="4"/>
  <c r="FF31" i="4"/>
  <c r="L31" i="4" s="1"/>
  <c r="FE32" i="4"/>
  <c r="FF32" i="4"/>
  <c r="FE33" i="4"/>
  <c r="FF33" i="4"/>
  <c r="L33" i="4" s="1"/>
  <c r="FE34" i="4"/>
  <c r="FF34" i="4"/>
  <c r="L34" i="4" s="1"/>
  <c r="FE35" i="4"/>
  <c r="FF35" i="4"/>
  <c r="L35" i="4" s="1"/>
  <c r="FE36" i="4"/>
  <c r="FF36" i="4"/>
  <c r="L36" i="4" s="1"/>
  <c r="FE37" i="4"/>
  <c r="FF37" i="4"/>
  <c r="L37" i="4" s="1"/>
  <c r="FE38" i="4"/>
  <c r="FF38" i="4"/>
  <c r="FE39" i="4"/>
  <c r="FF39" i="4"/>
  <c r="L39" i="4" s="1"/>
  <c r="FE40" i="4"/>
  <c r="FF40" i="4"/>
  <c r="L40" i="4" s="1"/>
  <c r="FE41" i="4"/>
  <c r="FF41" i="4"/>
  <c r="FE42" i="4"/>
  <c r="FF42" i="4"/>
  <c r="L42" i="4" s="1"/>
  <c r="FE43" i="4"/>
  <c r="FF43" i="4"/>
  <c r="L43" i="4" s="1"/>
  <c r="FE44" i="4"/>
  <c r="FF44" i="4"/>
  <c r="L44" i="4" s="1"/>
  <c r="FE45" i="4"/>
  <c r="FF45" i="4"/>
  <c r="L45" i="4" s="1"/>
  <c r="FE46" i="4"/>
  <c r="FF46" i="4"/>
  <c r="L46" i="4" s="1"/>
  <c r="FE47" i="4"/>
  <c r="FF47" i="4"/>
  <c r="L47" i="4" s="1"/>
  <c r="FE48" i="4"/>
  <c r="FF48" i="4"/>
  <c r="L48" i="4" s="1"/>
  <c r="FE49" i="4"/>
  <c r="FF49" i="4"/>
  <c r="L49" i="4" s="1"/>
  <c r="FE50" i="4"/>
  <c r="FF50" i="4"/>
  <c r="FE51" i="4"/>
  <c r="FF51" i="4"/>
  <c r="L51" i="4" s="1"/>
  <c r="FE52" i="4"/>
  <c r="FF52" i="4"/>
  <c r="L52" i="4" s="1"/>
  <c r="FE53" i="4"/>
  <c r="FF53" i="4"/>
  <c r="L53" i="4" s="1"/>
  <c r="FE54" i="4"/>
  <c r="FF54" i="4"/>
  <c r="L54" i="4" s="1"/>
  <c r="FE55" i="4"/>
  <c r="FF55" i="4"/>
  <c r="L55" i="4" s="1"/>
  <c r="FE56" i="4"/>
  <c r="FF56" i="4"/>
  <c r="FE57" i="4"/>
  <c r="FF57" i="4"/>
  <c r="L57" i="4" s="1"/>
  <c r="FE58" i="4"/>
  <c r="FF58" i="4"/>
  <c r="L58" i="4" s="1"/>
  <c r="FE59" i="4"/>
  <c r="FF59" i="4"/>
  <c r="L59" i="4" s="1"/>
  <c r="FE60" i="4"/>
  <c r="FF60" i="4"/>
  <c r="L60" i="4" s="1"/>
  <c r="FE61" i="4"/>
  <c r="FF61" i="4"/>
  <c r="L61" i="4" s="1"/>
  <c r="FE62" i="4"/>
  <c r="FF62" i="4"/>
  <c r="L62" i="4" s="1"/>
  <c r="FE63" i="4"/>
  <c r="FF63" i="4"/>
  <c r="L63" i="4" s="1"/>
  <c r="FE64" i="4"/>
  <c r="FF64" i="4"/>
  <c r="L64" i="4" s="1"/>
  <c r="FE65" i="4"/>
  <c r="FF65" i="4"/>
  <c r="L65" i="4" s="1"/>
  <c r="FE66" i="4"/>
  <c r="FF66" i="4"/>
  <c r="L66" i="4" s="1"/>
  <c r="FE67" i="4"/>
  <c r="FF67" i="4"/>
  <c r="FE68" i="4"/>
  <c r="FF68" i="4"/>
  <c r="L68" i="4" s="1"/>
  <c r="FE69" i="4"/>
  <c r="FF69" i="4"/>
  <c r="L69" i="4" s="1"/>
  <c r="FE70" i="4"/>
  <c r="FF70" i="4"/>
  <c r="L70" i="4" s="1"/>
  <c r="FE71" i="4"/>
  <c r="FF71" i="4"/>
  <c r="L71" i="4" s="1"/>
  <c r="FE72" i="4"/>
  <c r="FF72" i="4"/>
  <c r="L72" i="4" s="1"/>
  <c r="FE73" i="4"/>
  <c r="FF73" i="4"/>
  <c r="L73" i="4" s="1"/>
  <c r="FE74" i="4"/>
  <c r="FF74" i="4"/>
  <c r="L74" i="4" s="1"/>
  <c r="FE75" i="4"/>
  <c r="FF75" i="4"/>
  <c r="L75" i="4" s="1"/>
  <c r="FE76" i="4"/>
  <c r="FF76" i="4"/>
  <c r="L76" i="4" s="1"/>
  <c r="FE77" i="4"/>
  <c r="FF77" i="4"/>
  <c r="L77" i="4" s="1"/>
  <c r="FE78" i="4"/>
  <c r="FF78" i="4"/>
  <c r="L78" i="4" s="1"/>
  <c r="FE79" i="4"/>
  <c r="FF79" i="4"/>
  <c r="L79" i="4" s="1"/>
  <c r="FE80" i="4"/>
  <c r="FF80" i="4"/>
  <c r="L80" i="4" s="1"/>
  <c r="FE81" i="4"/>
  <c r="FF81" i="4"/>
  <c r="L81" i="4" s="1"/>
  <c r="FE82" i="4"/>
  <c r="FF82" i="4"/>
  <c r="L82" i="4" s="1"/>
  <c r="FE83" i="4"/>
  <c r="FF83" i="4"/>
  <c r="L83" i="4" s="1"/>
  <c r="FE84" i="4"/>
  <c r="FF84" i="4"/>
  <c r="L84" i="4" s="1"/>
  <c r="FE85" i="4"/>
  <c r="FF85" i="4"/>
  <c r="L85" i="4" s="1"/>
  <c r="FE86" i="4"/>
  <c r="FF86" i="4"/>
  <c r="L86" i="4" s="1"/>
  <c r="FE87" i="4"/>
  <c r="FF87" i="4"/>
  <c r="L87" i="4" s="1"/>
  <c r="FE88" i="4"/>
  <c r="FF88" i="4"/>
  <c r="L88" i="4" s="1"/>
  <c r="FE89" i="4"/>
  <c r="FF89" i="4"/>
  <c r="L89" i="4" s="1"/>
  <c r="FE90" i="4"/>
  <c r="FF90" i="4"/>
  <c r="L90" i="4" s="1"/>
  <c r="FE91" i="4"/>
  <c r="FF91" i="4"/>
  <c r="L91" i="4" s="1"/>
  <c r="FE92" i="4"/>
  <c r="FF92" i="4"/>
  <c r="L92" i="4" s="1"/>
  <c r="FE93" i="4"/>
  <c r="FF93" i="4"/>
  <c r="L93" i="4" s="1"/>
  <c r="FE94" i="4"/>
  <c r="FF94" i="4"/>
  <c r="L94" i="4" s="1"/>
  <c r="FE95" i="4"/>
  <c r="FF95" i="4"/>
  <c r="L95" i="4" s="1"/>
  <c r="FE96" i="4"/>
  <c r="FF96" i="4"/>
  <c r="L96" i="4" s="1"/>
  <c r="FE97" i="4"/>
  <c r="FF97" i="4"/>
  <c r="L97" i="4" s="1"/>
  <c r="FE98" i="4"/>
  <c r="FF98" i="4"/>
  <c r="L98" i="4" s="1"/>
  <c r="FE99" i="4"/>
  <c r="FF99" i="4"/>
  <c r="L99" i="4" s="1"/>
  <c r="FE100" i="4"/>
  <c r="FF100" i="4"/>
  <c r="L100" i="4" s="1"/>
  <c r="FE101" i="4"/>
  <c r="FF101" i="4"/>
  <c r="FE102" i="4"/>
  <c r="FF102" i="4"/>
  <c r="L102" i="4" s="1"/>
  <c r="FE103" i="4"/>
  <c r="FF103" i="4"/>
  <c r="L103" i="4" s="1"/>
  <c r="FE104" i="4"/>
  <c r="FF104" i="4"/>
  <c r="L104" i="4" s="1"/>
  <c r="FE105" i="4"/>
  <c r="FF105" i="4"/>
  <c r="L105" i="4" s="1"/>
  <c r="FE106" i="4"/>
  <c r="FF106" i="4"/>
  <c r="L106" i="4" s="1"/>
  <c r="FE107" i="4"/>
  <c r="FF107" i="4"/>
  <c r="L107" i="4" s="1"/>
  <c r="FE108" i="4"/>
  <c r="FF108" i="4"/>
  <c r="L108" i="4" s="1"/>
  <c r="FE109" i="4"/>
  <c r="FF109" i="4"/>
  <c r="L109" i="4" s="1"/>
  <c r="FE110" i="4"/>
  <c r="FF110" i="4"/>
  <c r="L110" i="4" s="1"/>
  <c r="FE111" i="4"/>
  <c r="FF111" i="4"/>
  <c r="L111" i="4" s="1"/>
  <c r="FE112" i="4"/>
  <c r="FF112" i="4"/>
  <c r="L112" i="4" s="1"/>
  <c r="FE113" i="4"/>
  <c r="FF113" i="4"/>
  <c r="L113" i="4" s="1"/>
  <c r="FE114" i="4"/>
  <c r="FF114" i="4"/>
  <c r="L114" i="4" s="1"/>
  <c r="FE115" i="4"/>
  <c r="FF115" i="4"/>
  <c r="L115" i="4" s="1"/>
  <c r="FE116" i="4"/>
  <c r="FF116" i="4"/>
  <c r="L116" i="4" s="1"/>
  <c r="FE117" i="4"/>
  <c r="FF117" i="4"/>
  <c r="L117" i="4" s="1"/>
  <c r="FE118" i="4"/>
  <c r="FF118" i="4"/>
  <c r="FE119" i="4"/>
  <c r="FF119" i="4"/>
  <c r="L119" i="4" s="1"/>
  <c r="FE120" i="4"/>
  <c r="FF120" i="4"/>
  <c r="L120" i="4" s="1"/>
  <c r="FE121" i="4"/>
  <c r="FF121" i="4"/>
  <c r="L121" i="4" s="1"/>
  <c r="FE122" i="4"/>
  <c r="FF122" i="4"/>
  <c r="L122" i="4" s="1"/>
  <c r="FE123" i="4"/>
  <c r="FF123" i="4"/>
  <c r="L123" i="4" s="1"/>
  <c r="FE124" i="4"/>
  <c r="FF124" i="4"/>
  <c r="L124" i="4" s="1"/>
  <c r="FE125" i="4"/>
  <c r="FF125" i="4"/>
  <c r="L125" i="4" s="1"/>
  <c r="FE126" i="4"/>
  <c r="FF126" i="4"/>
  <c r="L126" i="4" s="1"/>
  <c r="FE127" i="4"/>
  <c r="FF127" i="4"/>
  <c r="L127" i="4" s="1"/>
  <c r="FE128" i="4"/>
  <c r="FF128" i="4"/>
  <c r="L128" i="4" s="1"/>
  <c r="FE129" i="4"/>
  <c r="FF129" i="4"/>
  <c r="L129" i="4" s="1"/>
  <c r="FE130" i="4"/>
  <c r="FF130" i="4"/>
  <c r="L130" i="4" s="1"/>
  <c r="FE131" i="4"/>
  <c r="FF131" i="4"/>
  <c r="L131" i="4" s="1"/>
  <c r="FE132" i="4"/>
  <c r="FF132" i="4"/>
  <c r="L132" i="4" s="1"/>
  <c r="FE133" i="4"/>
  <c r="FF133" i="4"/>
  <c r="FE134" i="4"/>
  <c r="FF134" i="4"/>
  <c r="L134" i="4" s="1"/>
  <c r="FE135" i="4"/>
  <c r="FF135" i="4"/>
  <c r="L135" i="4" s="1"/>
  <c r="FE136" i="4"/>
  <c r="FF136" i="4"/>
  <c r="L136" i="4" s="1"/>
  <c r="FE137" i="4"/>
  <c r="FF137" i="4"/>
  <c r="FE138" i="4"/>
  <c r="FF138" i="4"/>
  <c r="L138" i="4" s="1"/>
  <c r="FE139" i="4"/>
  <c r="FF139" i="4"/>
  <c r="L139" i="4" s="1"/>
  <c r="FE140" i="4"/>
  <c r="FF140" i="4"/>
  <c r="L140" i="4" s="1"/>
  <c r="FE141" i="4"/>
  <c r="FF141" i="4"/>
  <c r="L141" i="4" s="1"/>
  <c r="FE142" i="4"/>
  <c r="FF142" i="4"/>
  <c r="FE143" i="4"/>
  <c r="FF143" i="4"/>
  <c r="L143" i="4" s="1"/>
  <c r="FE144" i="4"/>
  <c r="FF144" i="4"/>
  <c r="FE145" i="4"/>
  <c r="FF145" i="4"/>
  <c r="L145" i="4" s="1"/>
  <c r="FE146" i="4"/>
  <c r="FF146" i="4"/>
  <c r="L146" i="4" s="1"/>
  <c r="FE147" i="4"/>
  <c r="FF147" i="4"/>
  <c r="L147" i="4" s="1"/>
  <c r="FE148" i="4"/>
  <c r="FF148" i="4"/>
  <c r="L148" i="4" s="1"/>
  <c r="FE149" i="4"/>
  <c r="FF149" i="4"/>
  <c r="L149" i="4" s="1"/>
  <c r="FE150" i="4"/>
  <c r="FF150" i="4"/>
  <c r="L150" i="4" s="1"/>
  <c r="FE151" i="4"/>
  <c r="FF151" i="4"/>
  <c r="L151" i="4" s="1"/>
  <c r="FE152" i="4"/>
  <c r="FF152" i="4"/>
  <c r="L152" i="4" s="1"/>
  <c r="FE153" i="4"/>
  <c r="FF153" i="4"/>
  <c r="L153" i="4" s="1"/>
  <c r="FE154" i="4"/>
  <c r="FF154" i="4"/>
  <c r="L154" i="4" s="1"/>
  <c r="FE155" i="4"/>
  <c r="FF155" i="4"/>
  <c r="L155" i="4" s="1"/>
  <c r="FE156" i="4"/>
  <c r="FF156" i="4"/>
  <c r="L156" i="4" s="1"/>
  <c r="FE157" i="4"/>
  <c r="FF157" i="4"/>
  <c r="L157" i="4" s="1"/>
  <c r="FE158" i="4"/>
  <c r="FF158" i="4"/>
  <c r="FE159" i="4"/>
  <c r="FF159" i="4"/>
  <c r="FE160" i="4"/>
  <c r="FF160" i="4"/>
  <c r="L160" i="4" s="1"/>
  <c r="FE161" i="4"/>
  <c r="FF161" i="4"/>
  <c r="L161" i="4" s="1"/>
  <c r="FE162" i="4"/>
  <c r="FF162" i="4"/>
  <c r="L162" i="4" s="1"/>
  <c r="FE163" i="4"/>
  <c r="FF163" i="4"/>
  <c r="L163" i="4" s="1"/>
  <c r="FE164" i="4"/>
  <c r="FF164" i="4"/>
  <c r="L164" i="4" s="1"/>
  <c r="FE165" i="4"/>
  <c r="FF165" i="4"/>
  <c r="FE166" i="4"/>
  <c r="FF166" i="4"/>
  <c r="L166" i="4" s="1"/>
  <c r="FE167" i="4"/>
  <c r="FF167" i="4"/>
  <c r="FE168" i="4"/>
  <c r="FF168" i="4"/>
  <c r="L168" i="4" s="1"/>
  <c r="FE169" i="4"/>
  <c r="FF169" i="4"/>
  <c r="L169" i="4" s="1"/>
  <c r="FE170" i="4"/>
  <c r="FF170" i="4"/>
  <c r="FE171" i="4"/>
  <c r="FF171" i="4"/>
  <c r="L171" i="4" s="1"/>
  <c r="FE172" i="4"/>
  <c r="FF172" i="4"/>
  <c r="L172" i="4" s="1"/>
  <c r="FE173" i="4"/>
  <c r="FF173" i="4"/>
  <c r="L173" i="4" s="1"/>
  <c r="FE174" i="4"/>
  <c r="FF174" i="4"/>
  <c r="L174" i="4" s="1"/>
  <c r="FE175" i="4"/>
  <c r="FF175" i="4"/>
  <c r="L175" i="4" s="1"/>
  <c r="FE176" i="4"/>
  <c r="FF176" i="4"/>
  <c r="L176" i="4" s="1"/>
  <c r="FE177" i="4"/>
  <c r="FF177" i="4"/>
  <c r="L177" i="4" s="1"/>
  <c r="FE178" i="4"/>
  <c r="FF178" i="4"/>
  <c r="L178" i="4" s="1"/>
  <c r="FE179" i="4"/>
  <c r="FF179" i="4"/>
  <c r="L179" i="4" s="1"/>
  <c r="FE180" i="4"/>
  <c r="FF180" i="4"/>
  <c r="L180" i="4" s="1"/>
  <c r="FE181" i="4"/>
  <c r="FF181" i="4"/>
  <c r="L181" i="4" s="1"/>
  <c r="FE182" i="4"/>
  <c r="FF182" i="4"/>
  <c r="L182" i="4" s="1"/>
  <c r="FE183" i="4"/>
  <c r="FF183" i="4"/>
  <c r="L183" i="4" s="1"/>
  <c r="FE184" i="4"/>
  <c r="FF184" i="4"/>
  <c r="L184" i="4" s="1"/>
  <c r="FE185" i="4"/>
  <c r="FF185" i="4"/>
  <c r="L185" i="4" s="1"/>
  <c r="FE186" i="4"/>
  <c r="FF186" i="4"/>
  <c r="L186" i="4" s="1"/>
  <c r="FE187" i="4"/>
  <c r="FF187" i="4"/>
  <c r="L187" i="4" s="1"/>
  <c r="FE188" i="4"/>
  <c r="FF188" i="4"/>
  <c r="L188" i="4" s="1"/>
  <c r="FE189" i="4"/>
  <c r="FF189" i="4"/>
  <c r="L189" i="4" s="1"/>
  <c r="FE190" i="4"/>
  <c r="FF190" i="4"/>
  <c r="L190" i="4" s="1"/>
  <c r="FE191" i="4"/>
  <c r="FF191" i="4"/>
  <c r="L191" i="4" s="1"/>
  <c r="FE192" i="4"/>
  <c r="FF192" i="4"/>
  <c r="L192" i="4" s="1"/>
  <c r="FE193" i="4"/>
  <c r="FF193" i="4"/>
  <c r="L193" i="4" s="1"/>
  <c r="FE194" i="4"/>
  <c r="FF194" i="4"/>
  <c r="L194" i="4" s="1"/>
  <c r="FE195" i="4"/>
  <c r="FF195" i="4"/>
  <c r="L195" i="4" s="1"/>
  <c r="FE196" i="4"/>
  <c r="FF196" i="4"/>
  <c r="L196" i="4" s="1"/>
  <c r="FE197" i="4"/>
  <c r="FF197" i="4"/>
  <c r="FE198" i="4"/>
  <c r="FF198" i="4"/>
  <c r="FE199" i="4"/>
  <c r="FF199" i="4"/>
  <c r="L199" i="4" s="1"/>
  <c r="FE200" i="4"/>
  <c r="FF200" i="4"/>
  <c r="L200" i="4" s="1"/>
  <c r="FE201" i="4"/>
  <c r="FF201" i="4"/>
  <c r="L201" i="4" s="1"/>
  <c r="FE202" i="4"/>
  <c r="FF202" i="4"/>
  <c r="L202" i="4" s="1"/>
  <c r="FE203" i="4"/>
  <c r="FF203" i="4"/>
  <c r="L203" i="4" s="1"/>
  <c r="FE204" i="4"/>
  <c r="FF204" i="4"/>
  <c r="L204" i="4" s="1"/>
  <c r="FE205" i="4"/>
  <c r="FF205" i="4"/>
  <c r="L205" i="4" s="1"/>
  <c r="FE206" i="4"/>
  <c r="FF206" i="4"/>
  <c r="L206" i="4" s="1"/>
  <c r="FE207" i="4"/>
  <c r="FF207" i="4"/>
  <c r="L207" i="4" s="1"/>
  <c r="FE208" i="4"/>
  <c r="FF208" i="4"/>
  <c r="FE209" i="4"/>
  <c r="FF209" i="4"/>
  <c r="L209" i="4" s="1"/>
  <c r="FE210" i="4"/>
  <c r="FF210" i="4"/>
  <c r="L210" i="4" s="1"/>
  <c r="FE211" i="4"/>
  <c r="FF211" i="4"/>
  <c r="L211" i="4" s="1"/>
  <c r="FE212" i="4"/>
  <c r="FF212" i="4"/>
  <c r="L212" i="4" s="1"/>
  <c r="FE213" i="4"/>
  <c r="FF213" i="4"/>
  <c r="L213" i="4" s="1"/>
  <c r="FE214" i="4"/>
  <c r="FF214" i="4"/>
  <c r="L214" i="4" s="1"/>
  <c r="FE215" i="4"/>
  <c r="FF215" i="4"/>
  <c r="L215" i="4" s="1"/>
  <c r="FE216" i="4"/>
  <c r="FF216" i="4"/>
  <c r="L216" i="4" s="1"/>
  <c r="FE217" i="4"/>
  <c r="FF217" i="4"/>
  <c r="L217" i="4" s="1"/>
  <c r="FE218" i="4"/>
  <c r="FF218" i="4"/>
  <c r="L218" i="4" s="1"/>
  <c r="FE219" i="4"/>
  <c r="FF219" i="4"/>
  <c r="FE220" i="4"/>
  <c r="FF220" i="4"/>
  <c r="L220" i="4" s="1"/>
  <c r="FE221" i="4"/>
  <c r="FF221" i="4"/>
  <c r="L221" i="4" s="1"/>
  <c r="FE222" i="4"/>
  <c r="FF222" i="4"/>
  <c r="L222" i="4" s="1"/>
  <c r="FE223" i="4"/>
  <c r="FF223" i="4"/>
  <c r="L223" i="4" s="1"/>
  <c r="FE224" i="4"/>
  <c r="FF224" i="4"/>
  <c r="L224" i="4" s="1"/>
  <c r="FE225" i="4"/>
  <c r="FF225" i="4"/>
  <c r="L225" i="4" s="1"/>
  <c r="FE226" i="4"/>
  <c r="FF226" i="4"/>
  <c r="L226" i="4" s="1"/>
  <c r="FE227" i="4"/>
  <c r="FF227" i="4"/>
  <c r="L227" i="4" s="1"/>
  <c r="FE228" i="4"/>
  <c r="FF228" i="4"/>
  <c r="L228" i="4" s="1"/>
  <c r="FE229" i="4"/>
  <c r="FF229" i="4"/>
  <c r="L229" i="4" s="1"/>
  <c r="FE230" i="4"/>
  <c r="FF230" i="4"/>
  <c r="L230" i="4" s="1"/>
  <c r="FE231" i="4"/>
  <c r="FF231" i="4"/>
  <c r="L231" i="4" s="1"/>
  <c r="FE232" i="4"/>
  <c r="FF232" i="4"/>
  <c r="L232" i="4" s="1"/>
  <c r="FE233" i="4"/>
  <c r="FF233" i="4"/>
  <c r="L233" i="4" s="1"/>
  <c r="FE234" i="4"/>
  <c r="FF234" i="4"/>
  <c r="L234" i="4" s="1"/>
  <c r="FE235" i="4"/>
  <c r="FF235" i="4"/>
  <c r="L235" i="4" s="1"/>
  <c r="FE236" i="4"/>
  <c r="FF236" i="4"/>
  <c r="L236" i="4" s="1"/>
  <c r="FE237" i="4"/>
  <c r="FF237" i="4"/>
  <c r="L237" i="4" s="1"/>
  <c r="FE238" i="4"/>
  <c r="FF238" i="4"/>
  <c r="L238" i="4" s="1"/>
  <c r="FE239" i="4"/>
  <c r="FF239" i="4"/>
  <c r="L239" i="4" s="1"/>
  <c r="FE240" i="4"/>
  <c r="FF240" i="4"/>
  <c r="L240" i="4" s="1"/>
  <c r="FE241" i="4"/>
  <c r="FF241" i="4"/>
  <c r="L241" i="4" s="1"/>
  <c r="FE242" i="4"/>
  <c r="FF242" i="4"/>
  <c r="L242" i="4" s="1"/>
  <c r="FE243" i="4"/>
  <c r="FF243" i="4"/>
  <c r="L243" i="4" s="1"/>
  <c r="FE244" i="4"/>
  <c r="FF244" i="4"/>
  <c r="L244" i="4" s="1"/>
  <c r="FE245" i="4"/>
  <c r="FF245" i="4"/>
  <c r="L245" i="4" s="1"/>
  <c r="FE246" i="4"/>
  <c r="FF246" i="4"/>
  <c r="L246" i="4" s="1"/>
  <c r="FE247" i="4"/>
  <c r="FF247" i="4"/>
  <c r="L247" i="4" s="1"/>
  <c r="FE248" i="4"/>
  <c r="FF248" i="4"/>
  <c r="L248" i="4" s="1"/>
  <c r="FE249" i="4"/>
  <c r="FF249" i="4"/>
  <c r="L249" i="4" s="1"/>
  <c r="FE250" i="4"/>
  <c r="FF250" i="4"/>
  <c r="L250" i="4" s="1"/>
  <c r="FE251" i="4"/>
  <c r="FF251" i="4"/>
  <c r="L251" i="4" s="1"/>
  <c r="FE252" i="4"/>
  <c r="FF252" i="4"/>
  <c r="L252" i="4" s="1"/>
  <c r="FE253" i="4"/>
  <c r="FF253" i="4"/>
  <c r="L253" i="4" s="1"/>
  <c r="FE254" i="4"/>
  <c r="FF254" i="4"/>
  <c r="L254" i="4" s="1"/>
  <c r="FE255" i="4"/>
  <c r="FF255" i="4"/>
  <c r="L255" i="4" s="1"/>
  <c r="FE256" i="4"/>
  <c r="FF256" i="4"/>
  <c r="L256" i="4" s="1"/>
  <c r="FE257" i="4"/>
  <c r="FF257" i="4"/>
  <c r="L257" i="4" s="1"/>
  <c r="FE258" i="4"/>
  <c r="FF258" i="4"/>
  <c r="L258" i="4" s="1"/>
  <c r="FE259" i="4"/>
  <c r="FF259" i="4"/>
  <c r="L259" i="4" s="1"/>
  <c r="FE260" i="4"/>
  <c r="FF260" i="4"/>
  <c r="L260" i="4" s="1"/>
  <c r="FE261" i="4"/>
  <c r="FF261" i="4"/>
  <c r="L261" i="4" s="1"/>
  <c r="FE262" i="4"/>
  <c r="FF262" i="4"/>
  <c r="L262" i="4" s="1"/>
  <c r="FE263" i="4"/>
  <c r="FF263" i="4"/>
  <c r="L263" i="4" s="1"/>
  <c r="FE264" i="4"/>
  <c r="FF264" i="4"/>
  <c r="L264" i="4" s="1"/>
  <c r="FE265" i="4"/>
  <c r="FF265" i="4"/>
  <c r="L265" i="4" s="1"/>
  <c r="FE266" i="4"/>
  <c r="FF266" i="4"/>
  <c r="L266" i="4" s="1"/>
  <c r="FE267" i="4"/>
  <c r="FF267" i="4"/>
  <c r="L267" i="4" s="1"/>
  <c r="FE268" i="4"/>
  <c r="FF268" i="4"/>
  <c r="L268" i="4" s="1"/>
  <c r="FE269" i="4"/>
  <c r="FF269" i="4"/>
  <c r="L269" i="4" s="1"/>
  <c r="FE270" i="4"/>
  <c r="FF270" i="4"/>
  <c r="L270" i="4" s="1"/>
  <c r="FE271" i="4"/>
  <c r="FF271" i="4"/>
  <c r="L271" i="4" s="1"/>
  <c r="FE272" i="4"/>
  <c r="FF272" i="4"/>
  <c r="L272" i="4" s="1"/>
  <c r="FE273" i="4"/>
  <c r="FF273" i="4"/>
  <c r="L273" i="4" s="1"/>
  <c r="FE274" i="4"/>
  <c r="FF274" i="4"/>
  <c r="L274" i="4" s="1"/>
  <c r="FE275" i="4"/>
  <c r="FF275" i="4"/>
  <c r="L275" i="4" s="1"/>
  <c r="FE276" i="4"/>
  <c r="FF276" i="4"/>
  <c r="L276" i="4" s="1"/>
  <c r="FE277" i="4"/>
  <c r="FF277" i="4"/>
  <c r="L277" i="4" s="1"/>
  <c r="FE278" i="4"/>
  <c r="FF278" i="4"/>
  <c r="FE279" i="4"/>
  <c r="FF279" i="4"/>
  <c r="L279" i="4" s="1"/>
  <c r="FE280" i="4"/>
  <c r="FF280" i="4"/>
  <c r="L280" i="4" s="1"/>
  <c r="FE281" i="4"/>
  <c r="FF281" i="4"/>
  <c r="L281" i="4" s="1"/>
  <c r="FE282" i="4"/>
  <c r="FF282" i="4"/>
  <c r="FE283" i="4"/>
  <c r="FF283" i="4"/>
  <c r="L283" i="4" s="1"/>
  <c r="FE284" i="4"/>
  <c r="FF284" i="4"/>
  <c r="L284" i="4" s="1"/>
  <c r="FE285" i="4"/>
  <c r="FF285" i="4"/>
  <c r="L285" i="4" s="1"/>
  <c r="FE286" i="4"/>
  <c r="FF286" i="4"/>
  <c r="L286" i="4" s="1"/>
  <c r="FE287" i="4"/>
  <c r="FF287" i="4"/>
  <c r="L287" i="4" s="1"/>
  <c r="FE288" i="4"/>
  <c r="FF288" i="4"/>
  <c r="L288" i="4" s="1"/>
  <c r="FE289" i="4"/>
  <c r="FF289" i="4"/>
  <c r="L289" i="4" s="1"/>
  <c r="FE290" i="4"/>
  <c r="FF290" i="4"/>
  <c r="L290" i="4" s="1"/>
  <c r="FE291" i="4"/>
  <c r="FF291" i="4"/>
  <c r="L291" i="4" s="1"/>
  <c r="FE292" i="4"/>
  <c r="FF292" i="4"/>
  <c r="L292" i="4" s="1"/>
  <c r="FE293" i="4"/>
  <c r="FF293" i="4"/>
  <c r="L293" i="4" s="1"/>
  <c r="FE294" i="4"/>
  <c r="FF294" i="4"/>
  <c r="FE295" i="4"/>
  <c r="FF295" i="4"/>
  <c r="L295" i="4" s="1"/>
  <c r="FE296" i="4"/>
  <c r="FF296" i="4"/>
  <c r="L296" i="4" s="1"/>
  <c r="FE297" i="4"/>
  <c r="FF297" i="4"/>
  <c r="L297" i="4" s="1"/>
  <c r="FE298" i="4"/>
  <c r="FF298" i="4"/>
  <c r="L298" i="4" s="1"/>
  <c r="FE299" i="4"/>
  <c r="FF299" i="4"/>
  <c r="L299" i="4" s="1"/>
  <c r="FE300" i="4"/>
  <c r="FF300" i="4"/>
  <c r="L300" i="4" s="1"/>
  <c r="FE301" i="4"/>
  <c r="FF301" i="4"/>
  <c r="L301" i="4" s="1"/>
  <c r="FE302" i="4"/>
  <c r="FF302" i="4"/>
  <c r="L302" i="4" s="1"/>
  <c r="FE303" i="4"/>
  <c r="FF303" i="4"/>
  <c r="L303" i="4" s="1"/>
  <c r="FE304" i="4"/>
  <c r="FF304" i="4"/>
  <c r="L304" i="4" s="1"/>
  <c r="FE305" i="4"/>
  <c r="FF305" i="4"/>
  <c r="L305" i="4" s="1"/>
  <c r="FE306" i="4"/>
  <c r="FF306" i="4"/>
  <c r="L306" i="4" s="1"/>
  <c r="FE307" i="4"/>
  <c r="FF307" i="4"/>
  <c r="L307" i="4" s="1"/>
  <c r="FE308" i="4"/>
  <c r="FF308" i="4"/>
  <c r="L308" i="4" s="1"/>
  <c r="FE309" i="4"/>
  <c r="FF309" i="4"/>
  <c r="L309" i="4" s="1"/>
  <c r="FE310" i="4"/>
  <c r="FF310" i="4"/>
  <c r="L310" i="4" s="1"/>
  <c r="FE311" i="4"/>
  <c r="FF311" i="4"/>
  <c r="L311" i="4" s="1"/>
  <c r="FE312" i="4"/>
  <c r="FF312" i="4"/>
  <c r="L312" i="4" s="1"/>
  <c r="FE313" i="4"/>
  <c r="FF313" i="4"/>
  <c r="L313" i="4" s="1"/>
  <c r="FE314" i="4"/>
  <c r="FF314" i="4"/>
  <c r="L314" i="4" s="1"/>
  <c r="FE315" i="4"/>
  <c r="FF315" i="4"/>
  <c r="L315" i="4" s="1"/>
  <c r="FE316" i="4"/>
  <c r="FF316" i="4"/>
  <c r="L316" i="4" s="1"/>
  <c r="FE317" i="4"/>
  <c r="FF317" i="4"/>
  <c r="L317" i="4" s="1"/>
  <c r="FE318" i="4"/>
  <c r="FF318" i="4"/>
  <c r="FE319" i="4"/>
  <c r="FF319" i="4"/>
  <c r="L319" i="4" s="1"/>
  <c r="FE320" i="4"/>
  <c r="FF320" i="4"/>
  <c r="L320" i="4" s="1"/>
  <c r="FE321" i="4"/>
  <c r="FF321" i="4"/>
  <c r="L321" i="4" s="1"/>
  <c r="FE322" i="4"/>
  <c r="FF322" i="4"/>
  <c r="L322" i="4" s="1"/>
  <c r="FE323" i="4"/>
  <c r="FF323" i="4"/>
  <c r="L323" i="4" s="1"/>
  <c r="FE324" i="4"/>
  <c r="FF324" i="4"/>
  <c r="L324" i="4" s="1"/>
  <c r="FE325" i="4"/>
  <c r="FF325" i="4"/>
  <c r="L325" i="4" s="1"/>
  <c r="FE326" i="4"/>
  <c r="FF326" i="4"/>
  <c r="L326" i="4" s="1"/>
  <c r="FE327" i="4"/>
  <c r="FF327" i="4"/>
  <c r="L327" i="4" s="1"/>
  <c r="FE328" i="4"/>
  <c r="FF328" i="4"/>
  <c r="L328" i="4" s="1"/>
  <c r="FE329" i="4"/>
  <c r="FF329" i="4"/>
  <c r="L329" i="4" s="1"/>
  <c r="FE330" i="4"/>
  <c r="FF330" i="4"/>
  <c r="L330" i="4" s="1"/>
  <c r="FE331" i="4"/>
  <c r="FF331" i="4"/>
  <c r="L331" i="4" s="1"/>
  <c r="FE332" i="4"/>
  <c r="FF332" i="4"/>
  <c r="L332" i="4" s="1"/>
  <c r="FE333" i="4"/>
  <c r="FF333" i="4"/>
  <c r="L333" i="4" s="1"/>
  <c r="FE334" i="4"/>
  <c r="FF334" i="4"/>
  <c r="L334" i="4" s="1"/>
  <c r="FE335" i="4"/>
  <c r="FF335" i="4"/>
  <c r="L335" i="4" s="1"/>
  <c r="FE336" i="4"/>
  <c r="FF336" i="4"/>
  <c r="FE337" i="4"/>
  <c r="FF337" i="4"/>
  <c r="L337" i="4" s="1"/>
  <c r="FE338" i="4"/>
  <c r="FF338" i="4"/>
  <c r="FE339" i="4"/>
  <c r="FF339" i="4"/>
  <c r="L339" i="4" s="1"/>
  <c r="FE340" i="4"/>
  <c r="FF340" i="4"/>
  <c r="FE341" i="4"/>
  <c r="FF341" i="4"/>
  <c r="L341" i="4" s="1"/>
  <c r="FE342" i="4"/>
  <c r="FF342" i="4"/>
  <c r="L342" i="4" s="1"/>
  <c r="FE343" i="4"/>
  <c r="FF343" i="4"/>
  <c r="L343" i="4" s="1"/>
  <c r="FE344" i="4"/>
  <c r="FF344" i="4"/>
  <c r="L344" i="4" s="1"/>
  <c r="FE345" i="4"/>
  <c r="FF345" i="4"/>
  <c r="L345" i="4" s="1"/>
  <c r="FE346" i="4"/>
  <c r="FF346" i="4"/>
  <c r="L346" i="4" s="1"/>
  <c r="FE347" i="4"/>
  <c r="FF347" i="4"/>
  <c r="L347" i="4" s="1"/>
  <c r="FE348" i="4"/>
  <c r="FF348" i="4"/>
  <c r="L348" i="4" s="1"/>
  <c r="FE349" i="4"/>
  <c r="FF349" i="4"/>
  <c r="L349" i="4" s="1"/>
  <c r="FE350" i="4"/>
  <c r="FF350" i="4"/>
  <c r="L350" i="4" s="1"/>
  <c r="FE351" i="4"/>
  <c r="FF351" i="4"/>
  <c r="L351" i="4" s="1"/>
  <c r="FE352" i="4"/>
  <c r="FF352" i="4"/>
  <c r="L352" i="4" s="1"/>
  <c r="FE353" i="4"/>
  <c r="FF353" i="4"/>
  <c r="L353" i="4" s="1"/>
  <c r="FE354" i="4"/>
  <c r="FF354" i="4"/>
  <c r="L354" i="4" s="1"/>
  <c r="FE355" i="4"/>
  <c r="FF355" i="4"/>
  <c r="L355" i="4" s="1"/>
  <c r="FE356" i="4"/>
  <c r="FF356" i="4"/>
  <c r="L356" i="4" s="1"/>
  <c r="FE357" i="4"/>
  <c r="FF357" i="4"/>
  <c r="L357" i="4" s="1"/>
  <c r="FE358" i="4"/>
  <c r="FF358" i="4"/>
  <c r="L358" i="4" s="1"/>
  <c r="FE359" i="4"/>
  <c r="FF359" i="4"/>
  <c r="L359" i="4" s="1"/>
  <c r="FE360" i="4"/>
  <c r="FF360" i="4"/>
  <c r="L360" i="4" s="1"/>
  <c r="FE361" i="4"/>
  <c r="FF361" i="4"/>
  <c r="L361" i="4" s="1"/>
  <c r="FE362" i="4"/>
  <c r="FF362" i="4"/>
  <c r="L362" i="4" s="1"/>
  <c r="FE363" i="4"/>
  <c r="FF363" i="4"/>
  <c r="L363" i="4" s="1"/>
  <c r="FE364" i="4"/>
  <c r="FF364" i="4"/>
  <c r="FE365" i="4"/>
  <c r="FF365" i="4"/>
  <c r="L365" i="4" s="1"/>
  <c r="FE366" i="4"/>
  <c r="FF366" i="4"/>
  <c r="L366" i="4" s="1"/>
  <c r="FE367" i="4"/>
  <c r="FF367" i="4"/>
  <c r="L367" i="4" s="1"/>
  <c r="FE368" i="4"/>
  <c r="FF368" i="4"/>
  <c r="L368" i="4" s="1"/>
  <c r="FE369" i="4"/>
  <c r="FF369" i="4"/>
  <c r="L369" i="4" s="1"/>
  <c r="FE370" i="4"/>
  <c r="FF370" i="4"/>
  <c r="L370" i="4" s="1"/>
  <c r="FE371" i="4"/>
  <c r="FF371" i="4"/>
  <c r="L371" i="4" s="1"/>
  <c r="FE372" i="4"/>
  <c r="FF372" i="4"/>
  <c r="L372" i="4" s="1"/>
  <c r="FE373" i="4"/>
  <c r="FF373" i="4"/>
  <c r="L373" i="4" s="1"/>
  <c r="FE374" i="4"/>
  <c r="FF374" i="4"/>
  <c r="L374" i="4" s="1"/>
  <c r="FE375" i="4"/>
  <c r="FF375" i="4"/>
  <c r="L375" i="4" s="1"/>
  <c r="FE377" i="4"/>
  <c r="FF377" i="4"/>
  <c r="L377" i="4" s="1"/>
  <c r="FE378" i="4"/>
  <c r="FF378" i="4"/>
  <c r="L378" i="4" s="1"/>
  <c r="FE379" i="4"/>
  <c r="FF379" i="4"/>
  <c r="L379" i="4" s="1"/>
  <c r="FE380" i="4"/>
  <c r="FF380" i="4"/>
  <c r="L380" i="4" s="1"/>
  <c r="FE381" i="4"/>
  <c r="FF381" i="4"/>
  <c r="L381" i="4" s="1"/>
  <c r="FE382" i="4"/>
  <c r="FF382" i="4"/>
  <c r="L382" i="4" s="1"/>
  <c r="FE383" i="4"/>
  <c r="FF383" i="4"/>
  <c r="L383" i="4" s="1"/>
  <c r="FE384" i="4"/>
  <c r="FF384" i="4"/>
  <c r="L384" i="4" s="1"/>
  <c r="FE385" i="4"/>
  <c r="FF385" i="4"/>
  <c r="L385" i="4" s="1"/>
  <c r="FE386" i="4"/>
  <c r="FF386" i="4"/>
  <c r="L386" i="4" s="1"/>
  <c r="FE387" i="4"/>
  <c r="FF387" i="4"/>
  <c r="L387" i="4" s="1"/>
  <c r="FE388" i="4"/>
  <c r="FF388" i="4"/>
  <c r="L388" i="4" s="1"/>
  <c r="FE389" i="4"/>
  <c r="FF389" i="4"/>
  <c r="L389" i="4" s="1"/>
  <c r="FE390" i="4"/>
  <c r="FF390" i="4"/>
  <c r="L390" i="4" s="1"/>
  <c r="FE391" i="4"/>
  <c r="FF391" i="4"/>
  <c r="L391" i="4" s="1"/>
  <c r="FE392" i="4"/>
  <c r="FF392" i="4"/>
  <c r="L392" i="4" s="1"/>
  <c r="FE393" i="4"/>
  <c r="FF393" i="4"/>
  <c r="L393" i="4" s="1"/>
  <c r="FE394" i="4"/>
  <c r="FF394" i="4"/>
  <c r="L394" i="4" s="1"/>
  <c r="FE395" i="4"/>
  <c r="FF395" i="4"/>
  <c r="L395" i="4" s="1"/>
  <c r="FE396" i="4"/>
  <c r="FF396" i="4"/>
  <c r="L396" i="4" s="1"/>
  <c r="FE397" i="4"/>
  <c r="FF397" i="4"/>
  <c r="FE398" i="4"/>
  <c r="FF398" i="4"/>
  <c r="L398" i="4" s="1"/>
  <c r="FE399" i="4"/>
  <c r="FF399" i="4"/>
  <c r="L399" i="4" s="1"/>
  <c r="FE400" i="4"/>
  <c r="FF400" i="4"/>
  <c r="L400" i="4" s="1"/>
  <c r="FE401" i="4"/>
  <c r="FF401" i="4"/>
  <c r="L401" i="4" s="1"/>
  <c r="FE402" i="4"/>
  <c r="FF402" i="4"/>
  <c r="L402" i="4" s="1"/>
  <c r="FE403" i="4"/>
  <c r="FF403" i="4"/>
  <c r="L403" i="4" s="1"/>
  <c r="FE404" i="4"/>
  <c r="FF404" i="4"/>
  <c r="L404" i="4" s="1"/>
  <c r="FE405" i="4"/>
  <c r="FF405" i="4"/>
  <c r="L405" i="4" s="1"/>
  <c r="FE406" i="4"/>
  <c r="FF406" i="4"/>
  <c r="L406" i="4" s="1"/>
  <c r="FE407" i="4"/>
  <c r="FF407" i="4"/>
  <c r="L407" i="4" s="1"/>
  <c r="FE408" i="4"/>
  <c r="FF408" i="4"/>
  <c r="L408" i="4" s="1"/>
  <c r="FE409" i="4"/>
  <c r="FF409" i="4"/>
  <c r="L409" i="4" s="1"/>
  <c r="FE410" i="4"/>
  <c r="FF410" i="4"/>
  <c r="L410" i="4" s="1"/>
  <c r="FE411" i="4"/>
  <c r="FF411" i="4"/>
  <c r="L411" i="4" s="1"/>
  <c r="FE412" i="4"/>
  <c r="FF412" i="4"/>
  <c r="L412" i="4" s="1"/>
  <c r="FE413" i="4"/>
  <c r="FF413" i="4"/>
  <c r="L413" i="4" s="1"/>
  <c r="FE414" i="4"/>
  <c r="FF414" i="4"/>
  <c r="L414" i="4" s="1"/>
  <c r="FE415" i="4"/>
  <c r="FF415" i="4"/>
  <c r="L415" i="4" s="1"/>
  <c r="FE416" i="4"/>
  <c r="FF416" i="4"/>
  <c r="L416" i="4" s="1"/>
  <c r="FE417" i="4"/>
  <c r="FF417" i="4"/>
  <c r="L417" i="4" s="1"/>
  <c r="FE418" i="4"/>
  <c r="FF418" i="4"/>
  <c r="L418" i="4" s="1"/>
  <c r="FE419" i="4"/>
  <c r="FF419" i="4"/>
  <c r="L419" i="4" s="1"/>
  <c r="FE420" i="4"/>
  <c r="FF420" i="4"/>
  <c r="L420" i="4" s="1"/>
  <c r="FE421" i="4"/>
  <c r="FF421" i="4"/>
  <c r="L421" i="4" s="1"/>
  <c r="FE422" i="4"/>
  <c r="FF422" i="4"/>
  <c r="L422" i="4" s="1"/>
  <c r="FE423" i="4"/>
  <c r="FF423" i="4"/>
  <c r="L423" i="4" s="1"/>
  <c r="FE424" i="4"/>
  <c r="FF424" i="4"/>
  <c r="L424" i="4" s="1"/>
  <c r="FE425" i="4"/>
  <c r="FF425" i="4"/>
  <c r="L425" i="4" s="1"/>
  <c r="FE426" i="4"/>
  <c r="FF426" i="4"/>
  <c r="L426" i="4" s="1"/>
  <c r="FE427" i="4"/>
  <c r="FF427" i="4"/>
  <c r="L427" i="4" s="1"/>
  <c r="FE428" i="4"/>
  <c r="FF428" i="4"/>
  <c r="L428" i="4" s="1"/>
  <c r="FE429" i="4"/>
  <c r="FF429" i="4"/>
  <c r="L429" i="4" s="1"/>
  <c r="FE430" i="4"/>
  <c r="FF430" i="4"/>
  <c r="L430" i="4" s="1"/>
  <c r="FE431" i="4"/>
  <c r="FF431" i="4"/>
  <c r="L431" i="4" s="1"/>
  <c r="FE432" i="4"/>
  <c r="FF432" i="4"/>
  <c r="L432" i="4" s="1"/>
  <c r="FE433" i="4"/>
  <c r="FF433" i="4"/>
  <c r="L433" i="4" s="1"/>
  <c r="FE434" i="4"/>
  <c r="FF434" i="4"/>
  <c r="L434" i="4" s="1"/>
  <c r="FE435" i="4"/>
  <c r="FF435" i="4"/>
  <c r="L435" i="4" s="1"/>
  <c r="FE436" i="4"/>
  <c r="FF436" i="4"/>
  <c r="FE437" i="4"/>
  <c r="FF437" i="4"/>
  <c r="L437" i="4" s="1"/>
  <c r="FE438" i="4"/>
  <c r="FF438" i="4"/>
  <c r="L438" i="4" s="1"/>
  <c r="FE439" i="4"/>
  <c r="FF439" i="4"/>
  <c r="L439" i="4" s="1"/>
  <c r="FE440" i="4"/>
  <c r="FF440" i="4"/>
  <c r="FE441" i="4"/>
  <c r="FF441" i="4"/>
  <c r="L441" i="4" s="1"/>
  <c r="FE442" i="4"/>
  <c r="FF442" i="4"/>
  <c r="L442" i="4" s="1"/>
  <c r="FE443" i="4"/>
  <c r="FF443" i="4"/>
  <c r="L443" i="4" s="1"/>
  <c r="FE444" i="4"/>
  <c r="FF444" i="4"/>
  <c r="L444" i="4" s="1"/>
  <c r="FE445" i="4"/>
  <c r="FF445" i="4"/>
  <c r="FE446" i="4"/>
  <c r="FF446" i="4"/>
  <c r="FE447" i="4"/>
  <c r="FF447" i="4"/>
  <c r="L447" i="4" s="1"/>
  <c r="FE448" i="4"/>
  <c r="FF448" i="4"/>
  <c r="L448" i="4" s="1"/>
  <c r="FE449" i="4"/>
  <c r="FF449" i="4"/>
  <c r="L449" i="4" s="1"/>
  <c r="FE450" i="4"/>
  <c r="FF450" i="4"/>
  <c r="L450" i="4" s="1"/>
  <c r="FE451" i="4"/>
  <c r="FF451" i="4"/>
  <c r="L451" i="4" s="1"/>
  <c r="FE452" i="4"/>
  <c r="FF452" i="4"/>
  <c r="L452" i="4" s="1"/>
  <c r="FE453" i="4"/>
  <c r="FF453" i="4"/>
  <c r="L453" i="4" s="1"/>
  <c r="FE454" i="4"/>
  <c r="FF454" i="4"/>
  <c r="L454" i="4" s="1"/>
  <c r="FE455" i="4"/>
  <c r="FF455" i="4"/>
  <c r="FE456" i="4"/>
  <c r="FF456" i="4"/>
  <c r="FE457" i="4"/>
  <c r="FF457" i="4"/>
  <c r="L457" i="4" s="1"/>
  <c r="FE458" i="4"/>
  <c r="FF458" i="4"/>
  <c r="L458" i="4" s="1"/>
  <c r="FE459" i="4"/>
  <c r="FF459" i="4"/>
  <c r="L459" i="4" s="1"/>
  <c r="FE460" i="4"/>
  <c r="FF460" i="4"/>
  <c r="L460" i="4" s="1"/>
  <c r="FE461" i="4"/>
  <c r="FF461" i="4"/>
  <c r="L461" i="4" s="1"/>
  <c r="FE462" i="4"/>
  <c r="FF462" i="4"/>
  <c r="L462" i="4" s="1"/>
  <c r="FE463" i="4"/>
  <c r="FF463" i="4"/>
  <c r="L463" i="4" s="1"/>
  <c r="FE464" i="4"/>
  <c r="FF464" i="4"/>
  <c r="L464" i="4" s="1"/>
  <c r="FE465" i="4"/>
  <c r="FF465" i="4"/>
  <c r="L465" i="4" s="1"/>
  <c r="FE466" i="4"/>
  <c r="FF466" i="4"/>
  <c r="L466" i="4" s="1"/>
  <c r="FE467" i="4"/>
  <c r="FF467" i="4"/>
  <c r="L467" i="4" s="1"/>
  <c r="FE468" i="4"/>
  <c r="FF468" i="4"/>
  <c r="L468" i="4" s="1"/>
  <c r="FE469" i="4"/>
  <c r="FF469" i="4"/>
  <c r="L469" i="4" s="1"/>
  <c r="FE470" i="4"/>
  <c r="FF470" i="4"/>
  <c r="L470" i="4" s="1"/>
  <c r="FE471" i="4"/>
  <c r="FF471" i="4"/>
  <c r="L471" i="4" s="1"/>
  <c r="FE472" i="4"/>
  <c r="FF472" i="4"/>
  <c r="L472" i="4" s="1"/>
  <c r="FE473" i="4"/>
  <c r="FF473" i="4"/>
  <c r="L473" i="4" s="1"/>
  <c r="FE474" i="4"/>
  <c r="FF474" i="4"/>
  <c r="L474" i="4" s="1"/>
  <c r="FE475" i="4"/>
  <c r="FF475" i="4"/>
  <c r="L475" i="4" s="1"/>
  <c r="FE476" i="4"/>
  <c r="FF476" i="4"/>
  <c r="L476" i="4" s="1"/>
  <c r="FE477" i="4"/>
  <c r="FF477" i="4"/>
  <c r="L477" i="4" s="1"/>
  <c r="FE478" i="4"/>
  <c r="FF478" i="4"/>
  <c r="FE479" i="4"/>
  <c r="FF479" i="4"/>
  <c r="L479" i="4" s="1"/>
  <c r="FE480" i="4"/>
  <c r="FF480" i="4"/>
  <c r="L480" i="4" s="1"/>
  <c r="FE481" i="4"/>
  <c r="FF481" i="4"/>
  <c r="L481" i="4" s="1"/>
  <c r="FE482" i="4"/>
  <c r="FF482" i="4"/>
  <c r="L482" i="4" s="1"/>
  <c r="FE483" i="4"/>
  <c r="FF483" i="4"/>
  <c r="L483" i="4" s="1"/>
  <c r="FE484" i="4"/>
  <c r="FF484" i="4"/>
  <c r="L484" i="4" s="1"/>
  <c r="FE485" i="4"/>
  <c r="FF485" i="4"/>
  <c r="L485" i="4" s="1"/>
  <c r="FE486" i="4"/>
  <c r="FF486" i="4"/>
  <c r="L486" i="4" s="1"/>
  <c r="FE487" i="4"/>
  <c r="FF487" i="4"/>
  <c r="L487" i="4" s="1"/>
  <c r="FE488" i="4"/>
  <c r="FF488" i="4"/>
  <c r="L488" i="4" s="1"/>
  <c r="FE489" i="4"/>
  <c r="FF489" i="4"/>
  <c r="L489" i="4" s="1"/>
  <c r="FE490" i="4"/>
  <c r="FF490" i="4"/>
  <c r="L490" i="4" s="1"/>
  <c r="FE491" i="4"/>
  <c r="FF491" i="4"/>
  <c r="L491" i="4" s="1"/>
  <c r="FE492" i="4"/>
  <c r="FF492" i="4"/>
  <c r="FE493" i="4"/>
  <c r="FF493" i="4"/>
  <c r="L493" i="4" s="1"/>
  <c r="FE494" i="4"/>
  <c r="FF494" i="4"/>
  <c r="L494" i="4" s="1"/>
  <c r="FE495" i="4"/>
  <c r="FF495" i="4"/>
  <c r="L495" i="4" s="1"/>
  <c r="FE496" i="4"/>
  <c r="FF496" i="4"/>
  <c r="L496" i="4" s="1"/>
  <c r="FE497" i="4"/>
  <c r="FF497" i="4"/>
  <c r="L497" i="4" s="1"/>
  <c r="FE498" i="4"/>
  <c r="FF498" i="4"/>
  <c r="L498" i="4" s="1"/>
  <c r="FE499" i="4"/>
  <c r="FF499" i="4"/>
  <c r="L499" i="4" s="1"/>
  <c r="FE500" i="4"/>
  <c r="FF500" i="4"/>
  <c r="L500" i="4" s="1"/>
  <c r="FE501" i="4"/>
  <c r="FF501" i="4"/>
  <c r="FE502" i="4"/>
  <c r="FF502" i="4"/>
  <c r="L502" i="4" s="1"/>
  <c r="FE503" i="4"/>
  <c r="FF503" i="4"/>
  <c r="L503" i="4" s="1"/>
  <c r="FE504" i="4"/>
  <c r="FF504" i="4"/>
  <c r="L504" i="4" s="1"/>
  <c r="FE505" i="4"/>
  <c r="FF505" i="4"/>
  <c r="L505" i="4" s="1"/>
  <c r="FE506" i="4"/>
  <c r="FF506" i="4"/>
  <c r="FE507" i="4"/>
  <c r="FF507" i="4"/>
  <c r="L507" i="4" s="1"/>
  <c r="FE508" i="4"/>
  <c r="FF508" i="4"/>
  <c r="L508" i="4" s="1"/>
  <c r="FE509" i="4"/>
  <c r="FF509" i="4"/>
  <c r="L509" i="4" s="1"/>
  <c r="FE510" i="4"/>
  <c r="FF510" i="4"/>
  <c r="L510" i="4" s="1"/>
  <c r="FE511" i="4"/>
  <c r="FF511" i="4"/>
  <c r="L511" i="4" s="1"/>
  <c r="FE512" i="4"/>
  <c r="FF512" i="4"/>
  <c r="L512" i="4" s="1"/>
  <c r="FE513" i="4"/>
  <c r="FF513" i="4"/>
  <c r="L513" i="4" s="1"/>
  <c r="FE514" i="4"/>
  <c r="FF514" i="4"/>
  <c r="L514" i="4" s="1"/>
  <c r="FE515" i="4"/>
  <c r="FF515" i="4"/>
  <c r="L515" i="4" s="1"/>
  <c r="FE516" i="4"/>
  <c r="FF516" i="4"/>
  <c r="L516" i="4" s="1"/>
  <c r="FE517" i="4"/>
  <c r="FF517" i="4"/>
  <c r="L517" i="4" s="1"/>
  <c r="FE518" i="4"/>
  <c r="FF518" i="4"/>
  <c r="L518" i="4" s="1"/>
  <c r="FE519" i="4"/>
  <c r="FF519" i="4"/>
  <c r="FE520" i="4"/>
  <c r="FF520" i="4"/>
  <c r="L520" i="4" s="1"/>
  <c r="FE521" i="4"/>
  <c r="FF521" i="4"/>
  <c r="L521" i="4" s="1"/>
  <c r="FE522" i="4"/>
  <c r="FF522" i="4"/>
  <c r="L522" i="4" s="1"/>
  <c r="FE523" i="4"/>
  <c r="FF523" i="4"/>
  <c r="L523" i="4" s="1"/>
  <c r="FE524" i="4"/>
  <c r="FF524" i="4"/>
  <c r="L524" i="4" s="1"/>
  <c r="FE525" i="4"/>
  <c r="FF525" i="4"/>
  <c r="L525" i="4" s="1"/>
  <c r="FE526" i="4"/>
  <c r="FF526" i="4"/>
  <c r="FE527" i="4"/>
  <c r="FF527" i="4"/>
  <c r="L527" i="4" s="1"/>
  <c r="FE528" i="4"/>
  <c r="FF528" i="4"/>
  <c r="L528" i="4" s="1"/>
  <c r="FE529" i="4"/>
  <c r="FF529" i="4"/>
  <c r="L529" i="4" s="1"/>
  <c r="FE530" i="4"/>
  <c r="FF530" i="4"/>
  <c r="L530" i="4" s="1"/>
  <c r="FE531" i="4"/>
  <c r="FF531" i="4"/>
  <c r="L531" i="4" s="1"/>
  <c r="FE532" i="4"/>
  <c r="FF532" i="4"/>
  <c r="L532" i="4" s="1"/>
  <c r="FE533" i="4"/>
  <c r="FF533" i="4"/>
  <c r="L533" i="4" s="1"/>
  <c r="FE534" i="4"/>
  <c r="FF534" i="4"/>
  <c r="L534" i="4" s="1"/>
  <c r="FE535" i="4"/>
  <c r="FF535" i="4"/>
  <c r="L535" i="4" s="1"/>
  <c r="FE536" i="4"/>
  <c r="FF536" i="4"/>
  <c r="L536" i="4" s="1"/>
  <c r="FE537" i="4"/>
  <c r="FF537" i="4"/>
  <c r="L537" i="4" s="1"/>
  <c r="FE538" i="4"/>
  <c r="FF538" i="4"/>
  <c r="L538" i="4" s="1"/>
  <c r="FE539" i="4"/>
  <c r="FF539" i="4"/>
  <c r="L539" i="4" s="1"/>
  <c r="FE540" i="4"/>
  <c r="FF540" i="4"/>
  <c r="L540" i="4" s="1"/>
  <c r="FE541" i="4"/>
  <c r="FF541" i="4"/>
  <c r="L541" i="4" s="1"/>
  <c r="FE542" i="4"/>
  <c r="FF542" i="4"/>
  <c r="L542" i="4" s="1"/>
  <c r="FE543" i="4"/>
  <c r="FF543" i="4"/>
  <c r="L543" i="4" s="1"/>
  <c r="FE544" i="4"/>
  <c r="FF544" i="4"/>
  <c r="L544" i="4" s="1"/>
  <c r="FE545" i="4"/>
  <c r="FF545" i="4"/>
  <c r="FE546" i="4"/>
  <c r="FF546" i="4"/>
  <c r="L546" i="4" s="1"/>
  <c r="FE547" i="4"/>
  <c r="FF547" i="4"/>
  <c r="L547" i="4" s="1"/>
  <c r="FE548" i="4"/>
  <c r="FF548" i="4"/>
  <c r="L548" i="4" s="1"/>
  <c r="FE549" i="4"/>
  <c r="FF549" i="4"/>
  <c r="L549" i="4" s="1"/>
  <c r="FE550" i="4"/>
  <c r="FF550" i="4"/>
  <c r="L550" i="4" s="1"/>
  <c r="FE551" i="4"/>
  <c r="FF551" i="4"/>
  <c r="L551" i="4" s="1"/>
  <c r="FE552" i="4"/>
  <c r="FF552" i="4"/>
  <c r="L552" i="4" s="1"/>
  <c r="FE553" i="4"/>
  <c r="FF553" i="4"/>
  <c r="L553" i="4" s="1"/>
  <c r="FE554" i="4"/>
  <c r="FF554" i="4"/>
  <c r="L554" i="4" s="1"/>
  <c r="FE555" i="4"/>
  <c r="FF555" i="4"/>
  <c r="L555" i="4" s="1"/>
  <c r="FE556" i="4"/>
  <c r="FF556" i="4"/>
  <c r="L556" i="4" s="1"/>
  <c r="FE557" i="4"/>
  <c r="FF557" i="4"/>
  <c r="L557" i="4" s="1"/>
  <c r="FE558" i="4"/>
  <c r="FF558" i="4"/>
  <c r="L558" i="4" s="1"/>
  <c r="FE559" i="4"/>
  <c r="FF559" i="4"/>
  <c r="L559" i="4" s="1"/>
  <c r="FE560" i="4"/>
  <c r="FF560" i="4"/>
  <c r="L560" i="4" s="1"/>
  <c r="FE561" i="4"/>
  <c r="FF561" i="4"/>
  <c r="L561" i="4" s="1"/>
  <c r="FE562" i="4"/>
  <c r="FF562" i="4"/>
  <c r="L562" i="4" s="1"/>
  <c r="FE563" i="4"/>
  <c r="FF563" i="4"/>
  <c r="L563" i="4" s="1"/>
  <c r="FE564" i="4"/>
  <c r="FF564" i="4"/>
  <c r="L564" i="4" s="1"/>
  <c r="FE565" i="4"/>
  <c r="FF565" i="4"/>
  <c r="FE566" i="4"/>
  <c r="FF566" i="4"/>
  <c r="L566" i="4" s="1"/>
  <c r="FE567" i="4"/>
  <c r="FF567" i="4"/>
  <c r="L567" i="4" s="1"/>
  <c r="FE568" i="4"/>
  <c r="FF568" i="4"/>
  <c r="L568" i="4" s="1"/>
  <c r="FE569" i="4"/>
  <c r="FF569" i="4"/>
  <c r="L569" i="4" s="1"/>
  <c r="FE570" i="4"/>
  <c r="FF570" i="4"/>
  <c r="L570" i="4" s="1"/>
  <c r="FE571" i="4"/>
  <c r="FF571" i="4"/>
  <c r="L571" i="4" s="1"/>
  <c r="FE572" i="4"/>
  <c r="FF572" i="4"/>
  <c r="L572" i="4" s="1"/>
  <c r="FE573" i="4"/>
  <c r="FF573" i="4"/>
  <c r="L573" i="4" s="1"/>
  <c r="FE574" i="4"/>
  <c r="FF574" i="4"/>
  <c r="L574" i="4" s="1"/>
  <c r="FE575" i="4"/>
  <c r="FF575" i="4"/>
  <c r="L575" i="4" s="1"/>
  <c r="FE576" i="4"/>
  <c r="FF576" i="4"/>
  <c r="L576" i="4" s="1"/>
  <c r="FE577" i="4"/>
  <c r="FF577" i="4"/>
  <c r="L577" i="4" s="1"/>
  <c r="FE578" i="4"/>
  <c r="FF578" i="4"/>
  <c r="L578" i="4" s="1"/>
  <c r="FE579" i="4"/>
  <c r="FF579" i="4"/>
  <c r="L579" i="4" s="1"/>
  <c r="FE580" i="4"/>
  <c r="FF580" i="4"/>
  <c r="L580" i="4" s="1"/>
  <c r="FE581" i="4"/>
  <c r="FF581" i="4"/>
  <c r="L581" i="4" s="1"/>
  <c r="FE582" i="4"/>
  <c r="FF582" i="4"/>
  <c r="L582" i="4" s="1"/>
  <c r="FE583" i="4"/>
  <c r="FF583" i="4"/>
  <c r="L583" i="4" s="1"/>
  <c r="FE584" i="4"/>
  <c r="FF584" i="4"/>
  <c r="L584" i="4" s="1"/>
  <c r="FE585" i="4"/>
  <c r="FF585" i="4"/>
  <c r="L585" i="4" s="1"/>
  <c r="FE586" i="4"/>
  <c r="FF586" i="4"/>
  <c r="L586" i="4" s="1"/>
  <c r="FE587" i="4"/>
  <c r="FF587" i="4"/>
  <c r="L587" i="4" s="1"/>
  <c r="FE588" i="4"/>
  <c r="FF588" i="4"/>
  <c r="L588" i="4" s="1"/>
  <c r="FE589" i="4"/>
  <c r="FF589" i="4"/>
  <c r="L589" i="4" s="1"/>
  <c r="FE590" i="4"/>
  <c r="FF590" i="4"/>
  <c r="L590" i="4" s="1"/>
  <c r="FE591" i="4"/>
  <c r="FF591" i="4"/>
  <c r="L591" i="4" s="1"/>
  <c r="FE592" i="4"/>
  <c r="FF592" i="4"/>
  <c r="L592" i="4" s="1"/>
  <c r="FE593" i="4"/>
  <c r="FF593" i="4"/>
  <c r="L593" i="4" s="1"/>
  <c r="FE594" i="4"/>
  <c r="FF594" i="4"/>
  <c r="L594" i="4" s="1"/>
  <c r="FE595" i="4"/>
  <c r="FF595" i="4"/>
  <c r="L595" i="4" s="1"/>
  <c r="FE596" i="4"/>
  <c r="FF596" i="4"/>
  <c r="L596" i="4" s="1"/>
  <c r="FE597" i="4"/>
  <c r="FF597" i="4"/>
  <c r="L597" i="4" s="1"/>
  <c r="FE598" i="4"/>
  <c r="FF598" i="4"/>
  <c r="L598" i="4" s="1"/>
  <c r="FE599" i="4"/>
  <c r="FF599" i="4"/>
  <c r="L599" i="4" s="1"/>
  <c r="FE600" i="4"/>
  <c r="FF600" i="4"/>
  <c r="L600" i="4" s="1"/>
  <c r="FE601" i="4"/>
  <c r="FF601" i="4"/>
  <c r="L601" i="4" s="1"/>
  <c r="FE602" i="4"/>
  <c r="FF602" i="4"/>
  <c r="L602" i="4" s="1"/>
  <c r="FE603" i="4"/>
  <c r="FF603" i="4"/>
  <c r="L603" i="4" s="1"/>
  <c r="FE604" i="4"/>
  <c r="FF604" i="4"/>
  <c r="FE605" i="4"/>
  <c r="FF605" i="4"/>
  <c r="L605" i="4" s="1"/>
  <c r="FE606" i="4"/>
  <c r="FF606" i="4"/>
  <c r="L606" i="4" s="1"/>
  <c r="FE607" i="4"/>
  <c r="FF607" i="4"/>
  <c r="L607" i="4" s="1"/>
  <c r="FE608" i="4"/>
  <c r="FF608" i="4"/>
  <c r="L608" i="4" s="1"/>
  <c r="FE609" i="4"/>
  <c r="FF609" i="4"/>
  <c r="L609" i="4" s="1"/>
  <c r="FE610" i="4"/>
  <c r="FF610" i="4"/>
  <c r="L610" i="4" s="1"/>
  <c r="FE611" i="4"/>
  <c r="FF611" i="4"/>
  <c r="L611" i="4" s="1"/>
  <c r="FE612" i="4"/>
  <c r="FF612" i="4"/>
  <c r="L612" i="4" s="1"/>
  <c r="FE613" i="4"/>
  <c r="FF613" i="4"/>
  <c r="L613" i="4" s="1"/>
  <c r="FE614" i="4"/>
  <c r="FF614" i="4"/>
  <c r="L614" i="4" s="1"/>
  <c r="FE615" i="4"/>
  <c r="FF615" i="4"/>
  <c r="L615" i="4" s="1"/>
  <c r="FE616" i="4"/>
  <c r="FF616" i="4"/>
  <c r="L616" i="4" s="1"/>
  <c r="FE617" i="4"/>
  <c r="FF617" i="4"/>
  <c r="L617" i="4" s="1"/>
  <c r="FE618" i="4"/>
  <c r="FF618" i="4"/>
  <c r="L618" i="4" s="1"/>
  <c r="FE619" i="4"/>
  <c r="FF619" i="4"/>
  <c r="L619" i="4" s="1"/>
  <c r="FE620" i="4"/>
  <c r="FF620" i="4"/>
  <c r="L620" i="4" s="1"/>
  <c r="FE621" i="4"/>
  <c r="FF621" i="4"/>
  <c r="L621" i="4" s="1"/>
  <c r="FE622" i="4"/>
  <c r="FF622" i="4"/>
  <c r="L622" i="4" s="1"/>
  <c r="FE623" i="4"/>
  <c r="FF623" i="4"/>
  <c r="L623" i="4" s="1"/>
  <c r="FE624" i="4"/>
  <c r="FF624" i="4"/>
  <c r="L624" i="4" s="1"/>
  <c r="FE625" i="4"/>
  <c r="FF625" i="4"/>
  <c r="L625" i="4" s="1"/>
  <c r="FE626" i="4"/>
  <c r="FF626" i="4"/>
  <c r="L626" i="4" s="1"/>
  <c r="FE627" i="4"/>
  <c r="FF627" i="4"/>
  <c r="L627" i="4" s="1"/>
  <c r="FE628" i="4"/>
  <c r="FF628" i="4"/>
  <c r="L628" i="4" s="1"/>
  <c r="FE629" i="4"/>
  <c r="FF629" i="4"/>
  <c r="L629" i="4" s="1"/>
  <c r="FE630" i="4"/>
  <c r="FF630" i="4"/>
  <c r="L630" i="4" s="1"/>
  <c r="FE631" i="4"/>
  <c r="FF631" i="4"/>
  <c r="L631" i="4" s="1"/>
  <c r="FE632" i="4"/>
  <c r="FF632" i="4"/>
  <c r="L632" i="4" s="1"/>
  <c r="FE633" i="4"/>
  <c r="FF633" i="4"/>
  <c r="L633" i="4" s="1"/>
  <c r="FE634" i="4"/>
  <c r="FF634" i="4"/>
  <c r="L634" i="4" s="1"/>
  <c r="FE635" i="4"/>
  <c r="FF635" i="4"/>
  <c r="L635" i="4" s="1"/>
  <c r="FE636" i="4"/>
  <c r="FF636" i="4"/>
  <c r="L636" i="4" s="1"/>
  <c r="FE637" i="4"/>
  <c r="FF637" i="4"/>
  <c r="L637" i="4" s="1"/>
  <c r="FE638" i="4"/>
  <c r="FF638" i="4"/>
  <c r="L638" i="4" s="1"/>
  <c r="FE639" i="4"/>
  <c r="FF639" i="4"/>
  <c r="L639" i="4" s="1"/>
  <c r="FE640" i="4"/>
  <c r="FF640" i="4"/>
  <c r="L640" i="4" s="1"/>
  <c r="FE641" i="4"/>
  <c r="FF641" i="4"/>
  <c r="L641" i="4" s="1"/>
  <c r="FE642" i="4"/>
  <c r="FF642" i="4"/>
  <c r="L642" i="4" s="1"/>
  <c r="FE643" i="4"/>
  <c r="FF643" i="4"/>
  <c r="L643" i="4" s="1"/>
  <c r="FE644" i="4"/>
  <c r="FF644" i="4"/>
  <c r="L644" i="4" s="1"/>
  <c r="FE645" i="4"/>
  <c r="FF645" i="4"/>
  <c r="L645" i="4" s="1"/>
  <c r="FE646" i="4"/>
  <c r="FF646" i="4"/>
  <c r="L646" i="4" s="1"/>
  <c r="FE647" i="4"/>
  <c r="FF647" i="4"/>
  <c r="L647" i="4" s="1"/>
  <c r="FE648" i="4"/>
  <c r="FF648" i="4"/>
  <c r="L648" i="4" s="1"/>
  <c r="FE649" i="4"/>
  <c r="FF649" i="4"/>
  <c r="L649" i="4" s="1"/>
  <c r="FE650" i="4"/>
  <c r="FF650" i="4"/>
  <c r="L650" i="4" s="1"/>
  <c r="FE651" i="4"/>
  <c r="FF651" i="4"/>
  <c r="L651" i="4" s="1"/>
  <c r="FE652" i="4"/>
  <c r="FF652" i="4"/>
  <c r="L652" i="4" s="1"/>
  <c r="FE653" i="4"/>
  <c r="FF653" i="4"/>
  <c r="L653" i="4" s="1"/>
  <c r="FE654" i="4"/>
  <c r="FF654" i="4"/>
  <c r="L654" i="4" s="1"/>
  <c r="FE655" i="4"/>
  <c r="FF655" i="4"/>
  <c r="L655" i="4" s="1"/>
  <c r="FE656" i="4"/>
  <c r="FF656" i="4"/>
  <c r="L656" i="4" s="1"/>
  <c r="FE657" i="4"/>
  <c r="FF657" i="4"/>
  <c r="L657" i="4" s="1"/>
  <c r="FE658" i="4"/>
  <c r="FF658" i="4"/>
  <c r="L658" i="4" s="1"/>
  <c r="FE659" i="4"/>
  <c r="FF659" i="4"/>
  <c r="L659" i="4" s="1"/>
  <c r="FE660" i="4"/>
  <c r="FF660" i="4"/>
  <c r="L660" i="4" s="1"/>
  <c r="FE661" i="4"/>
  <c r="FF661" i="4"/>
  <c r="L661" i="4" s="1"/>
  <c r="FE662" i="4"/>
  <c r="FF662" i="4"/>
  <c r="L662" i="4" s="1"/>
  <c r="FE663" i="4"/>
  <c r="FF663" i="4"/>
  <c r="L663" i="4" s="1"/>
  <c r="FE664" i="4"/>
  <c r="FF664" i="4"/>
  <c r="L664" i="4" s="1"/>
  <c r="FE665" i="4"/>
  <c r="FF665" i="4"/>
  <c r="L665" i="4" s="1"/>
  <c r="FE666" i="4"/>
  <c r="FF666" i="4"/>
  <c r="L666" i="4" s="1"/>
  <c r="FE667" i="4"/>
  <c r="FF667" i="4"/>
  <c r="L667" i="4" s="1"/>
  <c r="FE668" i="4"/>
  <c r="FF668" i="4"/>
  <c r="L668" i="4" s="1"/>
  <c r="FE669" i="4"/>
  <c r="FF669" i="4"/>
  <c r="L669" i="4" s="1"/>
  <c r="FE670" i="4"/>
  <c r="FF670" i="4"/>
  <c r="L670" i="4" s="1"/>
  <c r="FE671" i="4"/>
  <c r="FF671" i="4"/>
  <c r="L671" i="4" s="1"/>
  <c r="FE672" i="4"/>
  <c r="FF672" i="4"/>
  <c r="L672" i="4" s="1"/>
  <c r="FE673" i="4"/>
  <c r="FF673" i="4"/>
  <c r="L673" i="4" s="1"/>
  <c r="FE674" i="4"/>
  <c r="FF674" i="4"/>
  <c r="L674" i="4" s="1"/>
  <c r="FE675" i="4"/>
  <c r="FF675" i="4"/>
  <c r="L675" i="4" s="1"/>
  <c r="FE676" i="4"/>
  <c r="FF676" i="4"/>
  <c r="L676" i="4" s="1"/>
  <c r="FE677" i="4"/>
  <c r="FF677" i="4"/>
  <c r="L677" i="4" s="1"/>
  <c r="FE678" i="4"/>
  <c r="FF678" i="4"/>
  <c r="L678" i="4" s="1"/>
  <c r="FE679" i="4"/>
  <c r="FF679" i="4"/>
  <c r="L679" i="4" s="1"/>
  <c r="FE680" i="4"/>
  <c r="FF680" i="4"/>
  <c r="L680" i="4" s="1"/>
  <c r="FE681" i="4"/>
  <c r="FF681" i="4"/>
  <c r="L681" i="4" s="1"/>
  <c r="FE682" i="4"/>
  <c r="FF682" i="4"/>
  <c r="L682" i="4" s="1"/>
  <c r="FE683" i="4"/>
  <c r="FF683" i="4"/>
  <c r="L683" i="4" s="1"/>
  <c r="FE684" i="4"/>
  <c r="FF684" i="4"/>
  <c r="L684" i="4" s="1"/>
  <c r="FE685" i="4"/>
  <c r="FF685" i="4"/>
  <c r="L685" i="4" s="1"/>
  <c r="FE686" i="4"/>
  <c r="FF686" i="4"/>
  <c r="L686" i="4" s="1"/>
  <c r="FE687" i="4"/>
  <c r="FF687" i="4"/>
  <c r="L687" i="4" s="1"/>
  <c r="FE688" i="4"/>
  <c r="FF688" i="4"/>
  <c r="L688" i="4" s="1"/>
  <c r="FE689" i="4"/>
  <c r="FF689" i="4"/>
  <c r="L689" i="4" s="1"/>
  <c r="FE690" i="4"/>
  <c r="FF690" i="4"/>
  <c r="L690" i="4" s="1"/>
  <c r="FE691" i="4"/>
  <c r="FF691" i="4"/>
  <c r="L691" i="4" s="1"/>
  <c r="FE692" i="4"/>
  <c r="FF692" i="4"/>
  <c r="L692" i="4" s="1"/>
  <c r="FE693" i="4"/>
  <c r="FF693" i="4"/>
  <c r="L693" i="4" s="1"/>
  <c r="FE694" i="4"/>
  <c r="FF694" i="4"/>
  <c r="L694" i="4" s="1"/>
  <c r="FE695" i="4"/>
  <c r="FF695" i="4"/>
  <c r="L695" i="4" s="1"/>
  <c r="FE696" i="4"/>
  <c r="FF696" i="4"/>
  <c r="L696" i="4" s="1"/>
  <c r="FE697" i="4"/>
  <c r="FF697" i="4"/>
  <c r="L697" i="4" s="1"/>
  <c r="FE698" i="4"/>
  <c r="FF698" i="4"/>
  <c r="L698" i="4" s="1"/>
  <c r="FE699" i="4"/>
  <c r="FF699" i="4"/>
  <c r="L699" i="4" s="1"/>
  <c r="FE700" i="4"/>
  <c r="FF700" i="4"/>
  <c r="L700" i="4" s="1"/>
  <c r="FE701" i="4"/>
  <c r="FF701" i="4"/>
  <c r="L701" i="4" s="1"/>
  <c r="FE702" i="4"/>
  <c r="FF702" i="4"/>
  <c r="L702" i="4" s="1"/>
  <c r="FE703" i="4"/>
  <c r="FF703" i="4"/>
  <c r="L703" i="4" s="1"/>
  <c r="FE704" i="4"/>
  <c r="FF704" i="4"/>
  <c r="L704" i="4" s="1"/>
  <c r="FE705" i="4"/>
  <c r="FF705" i="4"/>
  <c r="L705" i="4" s="1"/>
  <c r="FE706" i="4"/>
  <c r="FF706" i="4"/>
  <c r="L706" i="4" s="1"/>
  <c r="FE707" i="4"/>
  <c r="FF707" i="4"/>
  <c r="L707" i="4" s="1"/>
  <c r="FE708" i="4"/>
  <c r="FF708" i="4"/>
  <c r="L708" i="4" s="1"/>
  <c r="FE709" i="4"/>
  <c r="FF709" i="4"/>
  <c r="L709" i="4" s="1"/>
  <c r="FE710" i="4"/>
  <c r="FF710" i="4"/>
  <c r="L710" i="4" s="1"/>
  <c r="FE711" i="4"/>
  <c r="FF711" i="4"/>
  <c r="L711" i="4" s="1"/>
  <c r="FE712" i="4"/>
  <c r="FF712" i="4"/>
  <c r="L712" i="4" s="1"/>
  <c r="FE713" i="4"/>
  <c r="FF713" i="4"/>
  <c r="L713" i="4" s="1"/>
  <c r="FE714" i="4"/>
  <c r="FF714" i="4"/>
  <c r="L714" i="4" s="1"/>
  <c r="FE715" i="4"/>
  <c r="FF715" i="4"/>
  <c r="L715" i="4" s="1"/>
  <c r="FE716" i="4"/>
  <c r="FF716" i="4"/>
  <c r="L716" i="4" s="1"/>
  <c r="FE717" i="4"/>
  <c r="FF717" i="4"/>
  <c r="L717" i="4" s="1"/>
  <c r="FE718" i="4"/>
  <c r="FF718" i="4"/>
  <c r="L718" i="4" s="1"/>
  <c r="FE719" i="4"/>
  <c r="FF719" i="4"/>
  <c r="L719" i="4" s="1"/>
  <c r="FE720" i="4"/>
  <c r="FF720" i="4"/>
  <c r="L720" i="4" s="1"/>
  <c r="FE721" i="4"/>
  <c r="FF721" i="4"/>
  <c r="L721" i="4" s="1"/>
  <c r="FE722" i="4"/>
  <c r="FF722" i="4"/>
  <c r="L722" i="4" s="1"/>
  <c r="FE723" i="4"/>
  <c r="FF723" i="4"/>
  <c r="L723" i="4" s="1"/>
  <c r="FE724" i="4"/>
  <c r="FF724" i="4"/>
  <c r="L724" i="4" s="1"/>
  <c r="FE725" i="4"/>
  <c r="FF725" i="4"/>
  <c r="L725" i="4" s="1"/>
  <c r="FE726" i="4"/>
  <c r="FF726" i="4"/>
  <c r="L726" i="4" s="1"/>
  <c r="FE727" i="4"/>
  <c r="FF727" i="4"/>
  <c r="L727" i="4" s="1"/>
  <c r="Y81" i="4"/>
  <c r="Y441" i="4"/>
  <c r="Y4" i="4"/>
  <c r="Y18" i="4"/>
  <c r="Y512" i="4"/>
  <c r="Y215" i="4"/>
  <c r="Y137" i="4"/>
  <c r="Y304" i="4"/>
  <c r="Y308" i="4"/>
  <c r="Y326" i="4"/>
  <c r="Y15" i="4"/>
  <c r="Y592" i="4"/>
  <c r="Y11" i="4"/>
  <c r="Y35" i="4"/>
  <c r="Y39" i="4"/>
  <c r="Y82" i="4"/>
  <c r="Y242" i="4"/>
  <c r="Y279" i="4"/>
  <c r="Y385" i="4"/>
  <c r="Y391" i="4"/>
  <c r="Y417" i="4"/>
  <c r="Y479" i="4"/>
  <c r="Y550" i="4"/>
  <c r="Y496" i="4"/>
  <c r="Y41" i="4"/>
  <c r="Y183" i="4"/>
  <c r="Y200" i="4"/>
  <c r="Y345" i="4"/>
  <c r="Y428" i="4"/>
  <c r="Y624" i="4"/>
  <c r="Y153" i="4"/>
  <c r="Y344" i="4"/>
  <c r="Y40" i="4"/>
  <c r="Y50" i="4"/>
  <c r="Y79" i="4"/>
  <c r="Y178" i="4"/>
  <c r="Y545" i="4"/>
  <c r="Y51" i="4"/>
  <c r="Y542" i="4"/>
  <c r="Y312" i="4"/>
  <c r="Y181" i="4"/>
  <c r="Y327" i="4"/>
  <c r="Y49" i="4"/>
  <c r="Y552" i="4"/>
  <c r="Y136" i="4"/>
  <c r="Y157" i="4"/>
  <c r="Y582" i="4"/>
  <c r="Y354" i="4"/>
  <c r="Y32" i="4"/>
  <c r="Y140" i="4"/>
  <c r="Y452" i="4"/>
  <c r="Y240" i="4"/>
  <c r="Y122" i="4"/>
  <c r="Y152" i="4"/>
  <c r="Y267" i="4"/>
  <c r="Y402" i="4"/>
  <c r="Y478" i="4"/>
  <c r="Y524" i="4"/>
  <c r="Y247" i="4"/>
  <c r="Y94" i="4"/>
  <c r="Y594" i="4"/>
  <c r="Y63" i="4"/>
  <c r="Y445" i="4"/>
  <c r="Y364" i="4"/>
  <c r="Y206" i="4"/>
  <c r="Y636" i="4"/>
  <c r="Y186" i="4"/>
  <c r="Y375" i="4"/>
  <c r="Y217" i="4"/>
  <c r="Y389" i="4"/>
  <c r="Y126" i="4"/>
  <c r="Y563" i="4"/>
  <c r="Y471" i="4"/>
  <c r="Y76" i="4"/>
  <c r="Y581" i="4"/>
  <c r="Y216" i="4"/>
  <c r="Y476" i="4"/>
  <c r="Y482" i="4"/>
  <c r="Y394" i="4"/>
  <c r="Y543" i="4"/>
  <c r="Y337" i="4"/>
  <c r="Y299" i="4"/>
  <c r="Y502" i="4"/>
  <c r="Y380" i="4"/>
  <c r="Y539" i="4"/>
  <c r="Y415" i="4"/>
  <c r="Y513" i="4"/>
  <c r="Y651" i="4"/>
  <c r="Y130" i="4"/>
  <c r="Y590" i="4"/>
  <c r="Y164" i="4"/>
  <c r="Y297" i="4"/>
  <c r="Y403" i="4"/>
  <c r="Y197" i="4"/>
  <c r="Y480" i="4"/>
  <c r="Y180" i="4"/>
  <c r="Y151" i="4"/>
  <c r="Y212" i="4"/>
  <c r="Y290" i="4"/>
  <c r="Y553" i="4"/>
  <c r="Y158" i="4"/>
  <c r="Y374" i="4"/>
  <c r="Y80" i="4"/>
  <c r="Y438" i="4"/>
  <c r="Y68" i="4"/>
  <c r="Y238" i="4"/>
  <c r="Y565" i="4"/>
  <c r="Y66" i="4"/>
  <c r="Y397" i="4"/>
  <c r="Y372" i="4"/>
  <c r="Y371" i="4"/>
  <c r="Y358" i="4"/>
  <c r="Y574" i="4"/>
  <c r="Y123" i="4"/>
  <c r="Y57" i="4"/>
  <c r="Y278" i="4"/>
  <c r="Y491" i="4"/>
  <c r="Y26" i="4"/>
  <c r="Y173" i="4"/>
  <c r="Y484" i="4"/>
  <c r="Y19" i="4"/>
  <c r="Y56" i="4"/>
  <c r="Y287" i="4"/>
  <c r="Y165" i="4"/>
  <c r="Y368" i="4"/>
  <c r="Y426" i="4"/>
  <c r="Y554" i="4"/>
  <c r="Y494" i="4"/>
  <c r="Y569" i="4"/>
  <c r="Y517" i="4"/>
  <c r="Y346" i="4"/>
  <c r="Y318" i="4"/>
  <c r="Y396" i="4"/>
  <c r="Y442" i="4"/>
  <c r="Y431" i="4"/>
  <c r="Y55" i="4"/>
  <c r="Y91" i="4"/>
  <c r="Y298" i="4"/>
  <c r="Y561" i="4"/>
  <c r="Y406" i="4"/>
  <c r="X81" i="4"/>
  <c r="X441" i="4"/>
  <c r="X4" i="4"/>
  <c r="X512" i="4"/>
  <c r="X215" i="4"/>
  <c r="X308" i="4"/>
  <c r="X11" i="4"/>
  <c r="X39" i="4"/>
  <c r="X242" i="4"/>
  <c r="X279" i="4"/>
  <c r="X385" i="4"/>
  <c r="X391" i="4"/>
  <c r="X550" i="4"/>
  <c r="X496" i="4"/>
  <c r="X41" i="4"/>
  <c r="X183" i="4"/>
  <c r="X200" i="4"/>
  <c r="X345" i="4"/>
  <c r="X428" i="4"/>
  <c r="X344" i="4"/>
  <c r="X40" i="4"/>
  <c r="X50" i="4"/>
  <c r="X178" i="4"/>
  <c r="X545" i="4"/>
  <c r="X312" i="4"/>
  <c r="X181" i="4"/>
  <c r="X327" i="4"/>
  <c r="X136" i="4"/>
  <c r="X157" i="4"/>
  <c r="X582" i="4"/>
  <c r="X354" i="4"/>
  <c r="X32" i="4"/>
  <c r="X140" i="4"/>
  <c r="X452" i="4"/>
  <c r="X240" i="4"/>
  <c r="X122" i="4"/>
  <c r="X152" i="4"/>
  <c r="X267" i="4"/>
  <c r="X478" i="4"/>
  <c r="X524" i="4"/>
  <c r="X247" i="4"/>
  <c r="X594" i="4"/>
  <c r="X63" i="4"/>
  <c r="X445" i="4"/>
  <c r="X364" i="4"/>
  <c r="X206" i="4"/>
  <c r="X186" i="4"/>
  <c r="X389" i="4"/>
  <c r="X471" i="4"/>
  <c r="X581" i="4"/>
  <c r="X482" i="4"/>
  <c r="X394" i="4"/>
  <c r="X299" i="4"/>
  <c r="X380" i="4"/>
  <c r="X539" i="4"/>
  <c r="X415" i="4"/>
  <c r="X513" i="4"/>
  <c r="X651" i="4"/>
  <c r="X130" i="4"/>
  <c r="X164" i="4"/>
  <c r="X297" i="4"/>
  <c r="X197" i="4"/>
  <c r="X480" i="4"/>
  <c r="X151" i="4"/>
  <c r="X212" i="4"/>
  <c r="X553" i="4"/>
  <c r="X158" i="4"/>
  <c r="X238" i="4"/>
  <c r="X565" i="4"/>
  <c r="X397" i="4"/>
  <c r="X372" i="4"/>
  <c r="X358" i="4"/>
  <c r="X574" i="4"/>
  <c r="X278" i="4"/>
  <c r="X26" i="4"/>
  <c r="X173" i="4"/>
  <c r="X19" i="4"/>
  <c r="X56" i="4"/>
  <c r="X287" i="4"/>
  <c r="X165" i="4"/>
  <c r="X368" i="4"/>
  <c r="X426" i="4"/>
  <c r="X517" i="4"/>
  <c r="X442" i="4"/>
  <c r="X55" i="4"/>
  <c r="X298" i="4"/>
  <c r="X406" i="4"/>
  <c r="V81" i="4"/>
  <c r="W81" i="4"/>
  <c r="V441" i="4"/>
  <c r="W441" i="4"/>
  <c r="V4" i="4"/>
  <c r="W4" i="4"/>
  <c r="V18" i="4"/>
  <c r="W18" i="4"/>
  <c r="V512" i="4"/>
  <c r="W512" i="4"/>
  <c r="V215" i="4"/>
  <c r="W215" i="4"/>
  <c r="V137" i="4"/>
  <c r="W137" i="4"/>
  <c r="V304" i="4"/>
  <c r="W304" i="4"/>
  <c r="V308" i="4"/>
  <c r="W308" i="4"/>
  <c r="V326" i="4"/>
  <c r="W326" i="4"/>
  <c r="V15" i="4"/>
  <c r="W15" i="4"/>
  <c r="V592" i="4"/>
  <c r="W592" i="4"/>
  <c r="V11" i="4"/>
  <c r="W11" i="4"/>
  <c r="V35" i="4"/>
  <c r="W35" i="4"/>
  <c r="V39" i="4"/>
  <c r="W39" i="4"/>
  <c r="V82" i="4"/>
  <c r="W82" i="4"/>
  <c r="V242" i="4"/>
  <c r="W242" i="4"/>
  <c r="V279" i="4"/>
  <c r="W279" i="4"/>
  <c r="V385" i="4"/>
  <c r="W385" i="4"/>
  <c r="V391" i="4"/>
  <c r="W391" i="4"/>
  <c r="V417" i="4"/>
  <c r="W417" i="4"/>
  <c r="V479" i="4"/>
  <c r="W479" i="4"/>
  <c r="V550" i="4"/>
  <c r="W550" i="4"/>
  <c r="V496" i="4"/>
  <c r="W496" i="4"/>
  <c r="V41" i="4"/>
  <c r="W41" i="4"/>
  <c r="V183" i="4"/>
  <c r="W183" i="4"/>
  <c r="V200" i="4"/>
  <c r="W200" i="4"/>
  <c r="V345" i="4"/>
  <c r="W345" i="4"/>
  <c r="V428" i="4"/>
  <c r="W428" i="4"/>
  <c r="V624" i="4"/>
  <c r="W624" i="4"/>
  <c r="V153" i="4"/>
  <c r="W153" i="4"/>
  <c r="V344" i="4"/>
  <c r="W344" i="4"/>
  <c r="V40" i="4"/>
  <c r="W40" i="4"/>
  <c r="V50" i="4"/>
  <c r="W50" i="4"/>
  <c r="V79" i="4"/>
  <c r="W79" i="4"/>
  <c r="V178" i="4"/>
  <c r="W178" i="4"/>
  <c r="V545" i="4"/>
  <c r="W545" i="4"/>
  <c r="V51" i="4"/>
  <c r="W51" i="4"/>
  <c r="V174" i="4"/>
  <c r="W174" i="4"/>
  <c r="V542" i="4"/>
  <c r="W542" i="4"/>
  <c r="V312" i="4"/>
  <c r="W312" i="4"/>
  <c r="V181" i="4"/>
  <c r="W181" i="4"/>
  <c r="V327" i="4"/>
  <c r="W327" i="4"/>
  <c r="V49" i="4"/>
  <c r="W49" i="4"/>
  <c r="V552" i="4"/>
  <c r="W552" i="4"/>
  <c r="V136" i="4"/>
  <c r="W136" i="4"/>
  <c r="V157" i="4"/>
  <c r="W157" i="4"/>
  <c r="V582" i="4"/>
  <c r="W582" i="4"/>
  <c r="V354" i="4"/>
  <c r="W354" i="4"/>
  <c r="V32" i="4"/>
  <c r="W32" i="4"/>
  <c r="V140" i="4"/>
  <c r="W140" i="4"/>
  <c r="V452" i="4"/>
  <c r="W452" i="4"/>
  <c r="V240" i="4"/>
  <c r="W240" i="4"/>
  <c r="V122" i="4"/>
  <c r="W122" i="4"/>
  <c r="V152" i="4"/>
  <c r="W152" i="4"/>
  <c r="V267" i="4"/>
  <c r="W267" i="4"/>
  <c r="V402" i="4"/>
  <c r="W402" i="4"/>
  <c r="V478" i="4"/>
  <c r="W478" i="4"/>
  <c r="V524" i="4"/>
  <c r="W524" i="4"/>
  <c r="V247" i="4"/>
  <c r="W247" i="4"/>
  <c r="V94" i="4"/>
  <c r="W94" i="4"/>
  <c r="V594" i="4"/>
  <c r="W594" i="4"/>
  <c r="V63" i="4"/>
  <c r="W63" i="4"/>
  <c r="V445" i="4"/>
  <c r="W445" i="4"/>
  <c r="V364" i="4"/>
  <c r="W364" i="4"/>
  <c r="V206" i="4"/>
  <c r="W206" i="4"/>
  <c r="V636" i="4"/>
  <c r="W636" i="4"/>
  <c r="V186" i="4"/>
  <c r="W186" i="4"/>
  <c r="V375" i="4"/>
  <c r="W375" i="4"/>
  <c r="V217" i="4"/>
  <c r="W217" i="4"/>
  <c r="V389" i="4"/>
  <c r="W389" i="4"/>
  <c r="V126" i="4"/>
  <c r="W126" i="4"/>
  <c r="V563" i="4"/>
  <c r="W563" i="4"/>
  <c r="V471" i="4"/>
  <c r="W471" i="4"/>
  <c r="V76" i="4"/>
  <c r="W76" i="4"/>
  <c r="V581" i="4"/>
  <c r="W581" i="4"/>
  <c r="V216" i="4"/>
  <c r="W216" i="4"/>
  <c r="V476" i="4"/>
  <c r="W476" i="4"/>
  <c r="V482" i="4"/>
  <c r="W482" i="4"/>
  <c r="V394" i="4"/>
  <c r="W394" i="4"/>
  <c r="V543" i="4"/>
  <c r="W543" i="4"/>
  <c r="V337" i="4"/>
  <c r="W337" i="4"/>
  <c r="V299" i="4"/>
  <c r="W299" i="4"/>
  <c r="V502" i="4"/>
  <c r="W502" i="4"/>
  <c r="V380" i="4"/>
  <c r="W380" i="4"/>
  <c r="V539" i="4"/>
  <c r="W539" i="4"/>
  <c r="V415" i="4"/>
  <c r="W415" i="4"/>
  <c r="V513" i="4"/>
  <c r="W513" i="4"/>
  <c r="V651" i="4"/>
  <c r="W651" i="4"/>
  <c r="V130" i="4"/>
  <c r="W130" i="4"/>
  <c r="V590" i="4"/>
  <c r="W590" i="4"/>
  <c r="V164" i="4"/>
  <c r="W164" i="4"/>
  <c r="V297" i="4"/>
  <c r="W297" i="4"/>
  <c r="V403" i="4"/>
  <c r="W403" i="4"/>
  <c r="V197" i="4"/>
  <c r="W197" i="4"/>
  <c r="V480" i="4"/>
  <c r="W480" i="4"/>
  <c r="V180" i="4"/>
  <c r="W180" i="4"/>
  <c r="V151" i="4"/>
  <c r="W151" i="4"/>
  <c r="V212" i="4"/>
  <c r="W212" i="4"/>
  <c r="V290" i="4"/>
  <c r="W290" i="4"/>
  <c r="V553" i="4"/>
  <c r="W553" i="4"/>
  <c r="V158" i="4"/>
  <c r="W158" i="4"/>
  <c r="V374" i="4"/>
  <c r="W374" i="4"/>
  <c r="V80" i="4"/>
  <c r="W80" i="4"/>
  <c r="V438" i="4"/>
  <c r="W438" i="4"/>
  <c r="V68" i="4"/>
  <c r="W68" i="4"/>
  <c r="V238" i="4"/>
  <c r="W238" i="4"/>
  <c r="V565" i="4"/>
  <c r="W565" i="4"/>
  <c r="V66" i="4"/>
  <c r="W66" i="4"/>
  <c r="V397" i="4"/>
  <c r="W397" i="4"/>
  <c r="V372" i="4"/>
  <c r="W372" i="4"/>
  <c r="V371" i="4"/>
  <c r="W371" i="4"/>
  <c r="V358" i="4"/>
  <c r="W358" i="4"/>
  <c r="V574" i="4"/>
  <c r="W574" i="4"/>
  <c r="V123" i="4"/>
  <c r="W123" i="4"/>
  <c r="V57" i="4"/>
  <c r="W57" i="4"/>
  <c r="V278" i="4"/>
  <c r="W278" i="4"/>
  <c r="V491" i="4"/>
  <c r="W491" i="4"/>
  <c r="V26" i="4"/>
  <c r="W26" i="4"/>
  <c r="V173" i="4"/>
  <c r="W173" i="4"/>
  <c r="V484" i="4"/>
  <c r="W484" i="4"/>
  <c r="V19" i="4"/>
  <c r="W19" i="4"/>
  <c r="V56" i="4"/>
  <c r="W56" i="4"/>
  <c r="V287" i="4"/>
  <c r="W287" i="4"/>
  <c r="V165" i="4"/>
  <c r="W165" i="4"/>
  <c r="V368" i="4"/>
  <c r="W368" i="4"/>
  <c r="V426" i="4"/>
  <c r="W426" i="4"/>
  <c r="V554" i="4"/>
  <c r="W554" i="4"/>
  <c r="V494" i="4"/>
  <c r="W494" i="4"/>
  <c r="V569" i="4"/>
  <c r="W569" i="4"/>
  <c r="V517" i="4"/>
  <c r="W517" i="4"/>
  <c r="V346" i="4"/>
  <c r="W346" i="4"/>
  <c r="V318" i="4"/>
  <c r="W318" i="4"/>
  <c r="V396" i="4"/>
  <c r="W396" i="4"/>
  <c r="V442" i="4"/>
  <c r="W442" i="4"/>
  <c r="V431" i="4"/>
  <c r="W431" i="4"/>
  <c r="V55" i="4"/>
  <c r="W55" i="4"/>
  <c r="V91" i="4"/>
  <c r="W91" i="4"/>
  <c r="V298" i="4"/>
  <c r="W298" i="4"/>
  <c r="V561" i="4"/>
  <c r="W561" i="4"/>
  <c r="V406" i="4"/>
  <c r="W406" i="4"/>
  <c r="S441" i="4"/>
  <c r="S4" i="4"/>
  <c r="S18" i="4"/>
  <c r="S512" i="4"/>
  <c r="S215" i="4"/>
  <c r="S137" i="4"/>
  <c r="S308" i="4"/>
  <c r="S326" i="4"/>
  <c r="S15" i="4"/>
  <c r="S592" i="4"/>
  <c r="S11" i="4"/>
  <c r="S35" i="4"/>
  <c r="S39" i="4"/>
  <c r="S82" i="4"/>
  <c r="S242" i="4"/>
  <c r="S279" i="4"/>
  <c r="S385" i="4"/>
  <c r="S391" i="4"/>
  <c r="S417" i="4"/>
  <c r="S479" i="4"/>
  <c r="S550" i="4"/>
  <c r="S496" i="4"/>
  <c r="S41" i="4"/>
  <c r="S183" i="4"/>
  <c r="S200" i="4"/>
  <c r="S345" i="4"/>
  <c r="S428" i="4"/>
  <c r="S624" i="4"/>
  <c r="S153" i="4"/>
  <c r="S344" i="4"/>
  <c r="S50" i="4"/>
  <c r="S79" i="4"/>
  <c r="S178" i="4"/>
  <c r="S545" i="4"/>
  <c r="S51" i="4"/>
  <c r="S174" i="4"/>
  <c r="S542" i="4"/>
  <c r="S312" i="4"/>
  <c r="S181" i="4"/>
  <c r="S327" i="4"/>
  <c r="S552" i="4"/>
  <c r="S136" i="4"/>
  <c r="S157" i="4"/>
  <c r="S582" i="4"/>
  <c r="S354" i="4"/>
  <c r="S32" i="4"/>
  <c r="S140" i="4"/>
  <c r="S452" i="4"/>
  <c r="S240" i="4"/>
  <c r="S122" i="4"/>
  <c r="S152" i="4"/>
  <c r="S267" i="4"/>
  <c r="S402" i="4"/>
  <c r="S478" i="4"/>
  <c r="S524" i="4"/>
  <c r="S247" i="4"/>
  <c r="S94" i="4"/>
  <c r="S594" i="4"/>
  <c r="S63" i="4"/>
  <c r="S445" i="4"/>
  <c r="S364" i="4"/>
  <c r="S206" i="4"/>
  <c r="S636" i="4"/>
  <c r="S186" i="4"/>
  <c r="S375" i="4"/>
  <c r="S217" i="4"/>
  <c r="S389" i="4"/>
  <c r="S126" i="4"/>
  <c r="S563" i="4"/>
  <c r="S471" i="4"/>
  <c r="S76" i="4"/>
  <c r="S581" i="4"/>
  <c r="S216" i="4"/>
  <c r="S476" i="4"/>
  <c r="S482" i="4"/>
  <c r="S394" i="4"/>
  <c r="S543" i="4"/>
  <c r="S337" i="4"/>
  <c r="S299" i="4"/>
  <c r="S502" i="4"/>
  <c r="S380" i="4"/>
  <c r="S539" i="4"/>
  <c r="S415" i="4"/>
  <c r="S513" i="4"/>
  <c r="S651" i="4"/>
  <c r="S130" i="4"/>
  <c r="S590" i="4"/>
  <c r="S164" i="4"/>
  <c r="S297" i="4"/>
  <c r="S403" i="4"/>
  <c r="S480" i="4"/>
  <c r="S180" i="4"/>
  <c r="S151" i="4"/>
  <c r="S212" i="4"/>
  <c r="S290" i="4"/>
  <c r="S553" i="4"/>
  <c r="S158" i="4"/>
  <c r="S374" i="4"/>
  <c r="S80" i="4"/>
  <c r="S438" i="4"/>
  <c r="S68" i="4"/>
  <c r="S238" i="4"/>
  <c r="S66" i="4"/>
  <c r="S397" i="4"/>
  <c r="S372" i="4"/>
  <c r="S371" i="4"/>
  <c r="S358" i="4"/>
  <c r="S574" i="4"/>
  <c r="S123" i="4"/>
  <c r="S57" i="4"/>
  <c r="S278" i="4"/>
  <c r="S491" i="4"/>
  <c r="S26" i="4"/>
  <c r="S173" i="4"/>
  <c r="S484" i="4"/>
  <c r="S19" i="4"/>
  <c r="S287" i="4"/>
  <c r="S368" i="4"/>
  <c r="S426" i="4"/>
  <c r="S554" i="4"/>
  <c r="S494" i="4"/>
  <c r="S569" i="4"/>
  <c r="S517" i="4"/>
  <c r="S346" i="4"/>
  <c r="S396" i="4"/>
  <c r="S442" i="4"/>
  <c r="S431" i="4"/>
  <c r="S55" i="4"/>
  <c r="S91" i="4"/>
  <c r="S298" i="4"/>
  <c r="S561" i="4"/>
  <c r="S406" i="4"/>
  <c r="K81" i="4"/>
  <c r="K441" i="4"/>
  <c r="K4" i="4"/>
  <c r="K18" i="4"/>
  <c r="K512" i="4"/>
  <c r="K215" i="4"/>
  <c r="K137" i="4"/>
  <c r="K304" i="4"/>
  <c r="K308" i="4"/>
  <c r="K326" i="4"/>
  <c r="K15" i="4"/>
  <c r="K592" i="4"/>
  <c r="K11" i="4"/>
  <c r="K35" i="4"/>
  <c r="K39" i="4"/>
  <c r="K82" i="4"/>
  <c r="K242" i="4"/>
  <c r="K279" i="4"/>
  <c r="K385" i="4"/>
  <c r="K391" i="4"/>
  <c r="K417" i="4"/>
  <c r="K479" i="4"/>
  <c r="K550" i="4"/>
  <c r="K496" i="4"/>
  <c r="K41" i="4"/>
  <c r="K183" i="4"/>
  <c r="K200" i="4"/>
  <c r="K345" i="4"/>
  <c r="K428" i="4"/>
  <c r="K624" i="4"/>
  <c r="K153" i="4"/>
  <c r="K344" i="4"/>
  <c r="K40" i="4"/>
  <c r="K50" i="4"/>
  <c r="K79" i="4"/>
  <c r="K178" i="4"/>
  <c r="K545" i="4"/>
  <c r="K51" i="4"/>
  <c r="K174" i="4"/>
  <c r="K542" i="4"/>
  <c r="K312" i="4"/>
  <c r="K181" i="4"/>
  <c r="K327" i="4"/>
  <c r="K49" i="4"/>
  <c r="K552" i="4"/>
  <c r="K136" i="4"/>
  <c r="K157" i="4"/>
  <c r="K582" i="4"/>
  <c r="K354" i="4"/>
  <c r="K32" i="4"/>
  <c r="K140" i="4"/>
  <c r="K452" i="4"/>
  <c r="K240" i="4"/>
  <c r="K122" i="4"/>
  <c r="K152" i="4"/>
  <c r="K267" i="4"/>
  <c r="K402" i="4"/>
  <c r="K478" i="4"/>
  <c r="K524" i="4"/>
  <c r="K247" i="4"/>
  <c r="K94" i="4"/>
  <c r="K594" i="4"/>
  <c r="K63" i="4"/>
  <c r="K445" i="4"/>
  <c r="K364" i="4"/>
  <c r="K206" i="4"/>
  <c r="K636" i="4"/>
  <c r="K186" i="4"/>
  <c r="K375" i="4"/>
  <c r="K217" i="4"/>
  <c r="K389" i="4"/>
  <c r="K126" i="4"/>
  <c r="K563" i="4"/>
  <c r="K471" i="4"/>
  <c r="K76" i="4"/>
  <c r="K581" i="4"/>
  <c r="K216" i="4"/>
  <c r="K476" i="4"/>
  <c r="K482" i="4"/>
  <c r="K394" i="4"/>
  <c r="K543" i="4"/>
  <c r="K337" i="4"/>
  <c r="K299" i="4"/>
  <c r="K502" i="4"/>
  <c r="K380" i="4"/>
  <c r="K539" i="4"/>
  <c r="K415" i="4"/>
  <c r="K513" i="4"/>
  <c r="K651" i="4"/>
  <c r="K130" i="4"/>
  <c r="K590" i="4"/>
  <c r="K164" i="4"/>
  <c r="K297" i="4"/>
  <c r="K403" i="4"/>
  <c r="K197" i="4"/>
  <c r="K480" i="4"/>
  <c r="K180" i="4"/>
  <c r="K151" i="4"/>
  <c r="K212" i="4"/>
  <c r="K290" i="4"/>
  <c r="K553" i="4"/>
  <c r="K158" i="4"/>
  <c r="K374" i="4"/>
  <c r="K80" i="4"/>
  <c r="K438" i="4"/>
  <c r="K68" i="4"/>
  <c r="K238" i="4"/>
  <c r="K565" i="4"/>
  <c r="K66" i="4"/>
  <c r="K397" i="4"/>
  <c r="K372" i="4"/>
  <c r="K371" i="4"/>
  <c r="K358" i="4"/>
  <c r="K574" i="4"/>
  <c r="K123" i="4"/>
  <c r="K57" i="4"/>
  <c r="K278" i="4"/>
  <c r="K491" i="4"/>
  <c r="K26" i="4"/>
  <c r="K173" i="4"/>
  <c r="K484" i="4"/>
  <c r="K19" i="4"/>
  <c r="K56" i="4"/>
  <c r="K287" i="4"/>
  <c r="K165" i="4"/>
  <c r="K368" i="4"/>
  <c r="K426" i="4"/>
  <c r="K554" i="4"/>
  <c r="K494" i="4"/>
  <c r="K569" i="4"/>
  <c r="K517" i="4"/>
  <c r="K346" i="4"/>
  <c r="K318" i="4"/>
  <c r="K396" i="4"/>
  <c r="K442" i="4"/>
  <c r="K431" i="4"/>
  <c r="K55" i="4"/>
  <c r="K91" i="4"/>
  <c r="K298" i="4"/>
  <c r="K561" i="4"/>
  <c r="K406" i="4"/>
  <c r="S132" i="4"/>
  <c r="F45" i="3"/>
  <c r="G45" i="3"/>
  <c r="F46" i="3"/>
  <c r="G46" i="3"/>
  <c r="F47" i="3"/>
  <c r="G47" i="3"/>
  <c r="F48" i="3"/>
  <c r="G48" i="3"/>
  <c r="F49" i="3"/>
  <c r="G49" i="3"/>
  <c r="F50" i="3"/>
  <c r="G50" i="3"/>
  <c r="F51" i="3"/>
  <c r="G51" i="3"/>
  <c r="F52" i="3"/>
  <c r="G52" i="3"/>
  <c r="F53" i="3"/>
  <c r="G53" i="3"/>
  <c r="F54" i="3"/>
  <c r="G54" i="3"/>
  <c r="F55" i="3"/>
  <c r="G55" i="3"/>
  <c r="F56" i="3"/>
  <c r="G56" i="3"/>
  <c r="F57" i="3"/>
  <c r="G57" i="3"/>
  <c r="F58" i="3"/>
  <c r="G58" i="3"/>
  <c r="F59" i="3"/>
  <c r="G59" i="3"/>
  <c r="F60" i="3"/>
  <c r="G60" i="3"/>
  <c r="F61" i="3"/>
  <c r="G61" i="3"/>
  <c r="F62" i="3"/>
  <c r="G62" i="3"/>
  <c r="F63" i="3"/>
  <c r="G63" i="3"/>
  <c r="G44" i="3"/>
  <c r="H46" i="3"/>
  <c r="H51" i="3"/>
  <c r="H53" i="3"/>
  <c r="H57" i="3"/>
  <c r="H61" i="3"/>
  <c r="Y187" i="4"/>
  <c r="Y58" i="4"/>
  <c r="Y62" i="4"/>
  <c r="Y95" i="4"/>
  <c r="Y106" i="4"/>
  <c r="Y109" i="4"/>
  <c r="Y116" i="4"/>
  <c r="Y119" i="4"/>
  <c r="Y139" i="4"/>
  <c r="Y141" i="4"/>
  <c r="Y144" i="4"/>
  <c r="Y148" i="4"/>
  <c r="Y163" i="4"/>
  <c r="Y185" i="4"/>
  <c r="Y188" i="4"/>
  <c r="Y190" i="4"/>
  <c r="Y195" i="4"/>
  <c r="Y198" i="4"/>
  <c r="Y203" i="4"/>
  <c r="Y205" i="4"/>
  <c r="Y211" i="4"/>
  <c r="Y219" i="4"/>
  <c r="Y222" i="4"/>
  <c r="Y224" i="4"/>
  <c r="Y229" i="4"/>
  <c r="Y231" i="4"/>
  <c r="Y232" i="4"/>
  <c r="Y233" i="4"/>
  <c r="Y235" i="4"/>
  <c r="Y236" i="4"/>
  <c r="Y237" i="4"/>
  <c r="Y239" i="4"/>
  <c r="Y244" i="4"/>
  <c r="Y245" i="4"/>
  <c r="Y246" i="4"/>
  <c r="Y250" i="4"/>
  <c r="Y253" i="4"/>
  <c r="Y256" i="4"/>
  <c r="Y258" i="4"/>
  <c r="Y259" i="4"/>
  <c r="Y261" i="4"/>
  <c r="Y262" i="4"/>
  <c r="Y263" i="4"/>
  <c r="Y264" i="4"/>
  <c r="Y268" i="4"/>
  <c r="Y269" i="4"/>
  <c r="Y271" i="4"/>
  <c r="Y272" i="4"/>
  <c r="Y274" i="4"/>
  <c r="Y275" i="4"/>
  <c r="Y276" i="4"/>
  <c r="Y277" i="4"/>
  <c r="Y281" i="4"/>
  <c r="Y283" i="4"/>
  <c r="Y284" i="4"/>
  <c r="Y289" i="4"/>
  <c r="Y293" i="4"/>
  <c r="Y296" i="4"/>
  <c r="Y300" i="4"/>
  <c r="Y301" i="4"/>
  <c r="Y302" i="4"/>
  <c r="Y303" i="4"/>
  <c r="Y306" i="4"/>
  <c r="Y307" i="4"/>
  <c r="Y309" i="4"/>
  <c r="Y310" i="4"/>
  <c r="Y311" i="4"/>
  <c r="Y313" i="4"/>
  <c r="Y314" i="4"/>
  <c r="Y315" i="4"/>
  <c r="Y317" i="4"/>
  <c r="Y319" i="4"/>
  <c r="Y320" i="4"/>
  <c r="Y321" i="4"/>
  <c r="Y322" i="4"/>
  <c r="Y323" i="4"/>
  <c r="Y324" i="4"/>
  <c r="Y325" i="4"/>
  <c r="Y328" i="4"/>
  <c r="Y329" i="4"/>
  <c r="Y330" i="4"/>
  <c r="Y331" i="4"/>
  <c r="Y332" i="4"/>
  <c r="Y333" i="4"/>
  <c r="Y334" i="4"/>
  <c r="Y335" i="4"/>
  <c r="Y336" i="4"/>
  <c r="Y338" i="4"/>
  <c r="Y339" i="4"/>
  <c r="Y340" i="4"/>
  <c r="Y341" i="4"/>
  <c r="Y342" i="4"/>
  <c r="Y343" i="4"/>
  <c r="Y347" i="4"/>
  <c r="Y348" i="4"/>
  <c r="Y349" i="4"/>
  <c r="Y350" i="4"/>
  <c r="Y351" i="4"/>
  <c r="Y352" i="4"/>
  <c r="Y353" i="4"/>
  <c r="Y355" i="4"/>
  <c r="Y356" i="4"/>
  <c r="Y357" i="4"/>
  <c r="Y359" i="4"/>
  <c r="Y360" i="4"/>
  <c r="Y361" i="4"/>
  <c r="Y362" i="4"/>
  <c r="Y363" i="4"/>
  <c r="Y365" i="4"/>
  <c r="Y366" i="4"/>
  <c r="Y367" i="4"/>
  <c r="Y369" i="4"/>
  <c r="Y370" i="4"/>
  <c r="Y373" i="4"/>
  <c r="Y377" i="4"/>
  <c r="Y378" i="4"/>
  <c r="Y379" i="4"/>
  <c r="Y381" i="4"/>
  <c r="Y382" i="4"/>
  <c r="Y383" i="4"/>
  <c r="Y384" i="4"/>
  <c r="Y386" i="4"/>
  <c r="Y387" i="4"/>
  <c r="Y388" i="4"/>
  <c r="Y390" i="4"/>
  <c r="Y392" i="4"/>
  <c r="Y393" i="4"/>
  <c r="Y395" i="4"/>
  <c r="Y398" i="4"/>
  <c r="Y399" i="4"/>
  <c r="Y400" i="4"/>
  <c r="Y401" i="4"/>
  <c r="Y404" i="4"/>
  <c r="Y405" i="4"/>
  <c r="Y407" i="4"/>
  <c r="Y408" i="4"/>
  <c r="Y409" i="4"/>
  <c r="Y410" i="4"/>
  <c r="Y411" i="4"/>
  <c r="Y412" i="4"/>
  <c r="Y413" i="4"/>
  <c r="Y414" i="4"/>
  <c r="Y416" i="4"/>
  <c r="Y418" i="4"/>
  <c r="Y419" i="4"/>
  <c r="Y420" i="4"/>
  <c r="Y421" i="4"/>
  <c r="Y422" i="4"/>
  <c r="Y423" i="4"/>
  <c r="Y424" i="4"/>
  <c r="Y425" i="4"/>
  <c r="Y427" i="4"/>
  <c r="Y429" i="4"/>
  <c r="Y430" i="4"/>
  <c r="Y432" i="4"/>
  <c r="Y433" i="4"/>
  <c r="Y434" i="4"/>
  <c r="Y435" i="4"/>
  <c r="Y436" i="4"/>
  <c r="Y437" i="4"/>
  <c r="Y439" i="4"/>
  <c r="Y440" i="4"/>
  <c r="Y443" i="4"/>
  <c r="Y444" i="4"/>
  <c r="Y446" i="4"/>
  <c r="Y447" i="4"/>
  <c r="Y448" i="4"/>
  <c r="Y449" i="4"/>
  <c r="Y450" i="4"/>
  <c r="Y451" i="4"/>
  <c r="Y453" i="4"/>
  <c r="Y454" i="4"/>
  <c r="Y455" i="4"/>
  <c r="Y456" i="4"/>
  <c r="Y457" i="4"/>
  <c r="Y458" i="4"/>
  <c r="Y459" i="4"/>
  <c r="Y460" i="4"/>
  <c r="Y461" i="4"/>
  <c r="Y462" i="4"/>
  <c r="Y463" i="4"/>
  <c r="Y464" i="4"/>
  <c r="Y465" i="4"/>
  <c r="Y466" i="4"/>
  <c r="Y467" i="4"/>
  <c r="Y468" i="4"/>
  <c r="Y469" i="4"/>
  <c r="Y470" i="4"/>
  <c r="Y472" i="4"/>
  <c r="Y473" i="4"/>
  <c r="Y474" i="4"/>
  <c r="Y475" i="4"/>
  <c r="Y477" i="4"/>
  <c r="Y481" i="4"/>
  <c r="Y483" i="4"/>
  <c r="Y485" i="4"/>
  <c r="Y486" i="4"/>
  <c r="Y487" i="4"/>
  <c r="Y488" i="4"/>
  <c r="Y489" i="4"/>
  <c r="Y490" i="4"/>
  <c r="Y492" i="4"/>
  <c r="Y493" i="4"/>
  <c r="Y495" i="4"/>
  <c r="Y497" i="4"/>
  <c r="Y498" i="4"/>
  <c r="Y499" i="4"/>
  <c r="Y500" i="4"/>
  <c r="Y501" i="4"/>
  <c r="Y503" i="4"/>
  <c r="Y504" i="4"/>
  <c r="Y505" i="4"/>
  <c r="Y506" i="4"/>
  <c r="Y507" i="4"/>
  <c r="Y508" i="4"/>
  <c r="Y509" i="4"/>
  <c r="Y510" i="4"/>
  <c r="Y511" i="4"/>
  <c r="Y514" i="4"/>
  <c r="Y515" i="4"/>
  <c r="Y516" i="4"/>
  <c r="Y518" i="4"/>
  <c r="Y519" i="4"/>
  <c r="Y520" i="4"/>
  <c r="Y521" i="4"/>
  <c r="Y522" i="4"/>
  <c r="Y523" i="4"/>
  <c r="Y525" i="4"/>
  <c r="Y527" i="4"/>
  <c r="Y528" i="4"/>
  <c r="Y529" i="4"/>
  <c r="Y530" i="4"/>
  <c r="Y531" i="4"/>
  <c r="Y532" i="4"/>
  <c r="Y533" i="4"/>
  <c r="Y534" i="4"/>
  <c r="Y535" i="4"/>
  <c r="Y536" i="4"/>
  <c r="Y537" i="4"/>
  <c r="Y538" i="4"/>
  <c r="Y540" i="4"/>
  <c r="Y541" i="4"/>
  <c r="Y544" i="4"/>
  <c r="Y546" i="4"/>
  <c r="Y547" i="4"/>
  <c r="Y548" i="4"/>
  <c r="Y549" i="4"/>
  <c r="Y551" i="4"/>
  <c r="Y555" i="4"/>
  <c r="Y556" i="4"/>
  <c r="Y557" i="4"/>
  <c r="Y558" i="4"/>
  <c r="Y559" i="4"/>
  <c r="Y560" i="4"/>
  <c r="Y562" i="4"/>
  <c r="Y564" i="4"/>
  <c r="Y566" i="4"/>
  <c r="Y567" i="4"/>
  <c r="Y568" i="4"/>
  <c r="Y570" i="4"/>
  <c r="Y571" i="4"/>
  <c r="Y572" i="4"/>
  <c r="Y573" i="4"/>
  <c r="Y575" i="4"/>
  <c r="Y576" i="4"/>
  <c r="Y577" i="4"/>
  <c r="Y578" i="4"/>
  <c r="Y579" i="4"/>
  <c r="Y580" i="4"/>
  <c r="Y583" i="4"/>
  <c r="Y584" i="4"/>
  <c r="Y585" i="4"/>
  <c r="Y586" i="4"/>
  <c r="Y587" i="4"/>
  <c r="Y588" i="4"/>
  <c r="Y589" i="4"/>
  <c r="Y591" i="4"/>
  <c r="Y593" i="4"/>
  <c r="Y595" i="4"/>
  <c r="Y596" i="4"/>
  <c r="Y597" i="4"/>
  <c r="Y598" i="4"/>
  <c r="Y599" i="4"/>
  <c r="Y600" i="4"/>
  <c r="Y601" i="4"/>
  <c r="Y602" i="4"/>
  <c r="Y603" i="4"/>
  <c r="Y604" i="4"/>
  <c r="Y605" i="4"/>
  <c r="Y606" i="4"/>
  <c r="Y607" i="4"/>
  <c r="Y608" i="4"/>
  <c r="Y609" i="4"/>
  <c r="Y610" i="4"/>
  <c r="Y611" i="4"/>
  <c r="Y612" i="4"/>
  <c r="Y613" i="4"/>
  <c r="Y614" i="4"/>
  <c r="Y615" i="4"/>
  <c r="Y616" i="4"/>
  <c r="Y617" i="4"/>
  <c r="Y618" i="4"/>
  <c r="Y619" i="4"/>
  <c r="Y620" i="4"/>
  <c r="Y621" i="4"/>
  <c r="Y622" i="4"/>
  <c r="Y623" i="4"/>
  <c r="Y625" i="4"/>
  <c r="Y626" i="4"/>
  <c r="Y627" i="4"/>
  <c r="Y628" i="4"/>
  <c r="Y629" i="4"/>
  <c r="Y630" i="4"/>
  <c r="Y631" i="4"/>
  <c r="Y632" i="4"/>
  <c r="Y633" i="4"/>
  <c r="Y634" i="4"/>
  <c r="Y635" i="4"/>
  <c r="Y637" i="4"/>
  <c r="Y638" i="4"/>
  <c r="Y639" i="4"/>
  <c r="Y640" i="4"/>
  <c r="Y641" i="4"/>
  <c r="Y642" i="4"/>
  <c r="Y643" i="4"/>
  <c r="Y644" i="4"/>
  <c r="Y645" i="4"/>
  <c r="Y646" i="4"/>
  <c r="Y647" i="4"/>
  <c r="Y648" i="4"/>
  <c r="Y649" i="4"/>
  <c r="Y650" i="4"/>
  <c r="Y652" i="4"/>
  <c r="Y653" i="4"/>
  <c r="Y654" i="4"/>
  <c r="Y655" i="4"/>
  <c r="Y656" i="4"/>
  <c r="Y657" i="4"/>
  <c r="Y658" i="4"/>
  <c r="Y659" i="4"/>
  <c r="Y660" i="4"/>
  <c r="Y661" i="4"/>
  <c r="Y662" i="4"/>
  <c r="Y663" i="4"/>
  <c r="Y664" i="4"/>
  <c r="Y665" i="4"/>
  <c r="Y666" i="4"/>
  <c r="Y667" i="4"/>
  <c r="Y668" i="4"/>
  <c r="Y669" i="4"/>
  <c r="Y670" i="4"/>
  <c r="Y671" i="4"/>
  <c r="Y672" i="4"/>
  <c r="Y673" i="4"/>
  <c r="Y674" i="4"/>
  <c r="Y675" i="4"/>
  <c r="Y676" i="4"/>
  <c r="Y677" i="4"/>
  <c r="Y679" i="4"/>
  <c r="Y680" i="4"/>
  <c r="Y681" i="4"/>
  <c r="Y682" i="4"/>
  <c r="Y683" i="4"/>
  <c r="Y684" i="4"/>
  <c r="Y685" i="4"/>
  <c r="Y686" i="4"/>
  <c r="Y687" i="4"/>
  <c r="Y688" i="4"/>
  <c r="Y689" i="4"/>
  <c r="Y690" i="4"/>
  <c r="Y691" i="4"/>
  <c r="Y692" i="4"/>
  <c r="Y694" i="4"/>
  <c r="Y695" i="4"/>
  <c r="Y696" i="4"/>
  <c r="Y697" i="4"/>
  <c r="Y698" i="4"/>
  <c r="Y699" i="4"/>
  <c r="Y700" i="4"/>
  <c r="Y701" i="4"/>
  <c r="Y702" i="4"/>
  <c r="Y703" i="4"/>
  <c r="Y704" i="4"/>
  <c r="Y705" i="4"/>
  <c r="Y706" i="4"/>
  <c r="Y707" i="4"/>
  <c r="Y708" i="4"/>
  <c r="Y710" i="4"/>
  <c r="Y711" i="4"/>
  <c r="Y712" i="4"/>
  <c r="Y713" i="4"/>
  <c r="Y714" i="4"/>
  <c r="Y715" i="4"/>
  <c r="Y716" i="4"/>
  <c r="Y717" i="4"/>
  <c r="Y718" i="4"/>
  <c r="Y719" i="4"/>
  <c r="Y721" i="4"/>
  <c r="Y722" i="4"/>
  <c r="Y723" i="4"/>
  <c r="Y725" i="4"/>
  <c r="Y726" i="4"/>
  <c r="Y727" i="4"/>
  <c r="S446" i="4"/>
  <c r="E67" i="4"/>
  <c r="L144" i="4"/>
  <c r="V3" i="4"/>
  <c r="W3" i="4"/>
  <c r="V5" i="4"/>
  <c r="W5" i="4"/>
  <c r="V6" i="4"/>
  <c r="W6" i="4"/>
  <c r="V7" i="4"/>
  <c r="W7" i="4"/>
  <c r="V8" i="4"/>
  <c r="W8" i="4"/>
  <c r="V9" i="4"/>
  <c r="W9" i="4"/>
  <c r="V10" i="4"/>
  <c r="W10" i="4"/>
  <c r="V12" i="4"/>
  <c r="W12" i="4"/>
  <c r="V13" i="4"/>
  <c r="W13" i="4"/>
  <c r="V14" i="4"/>
  <c r="W14" i="4"/>
  <c r="V16" i="4"/>
  <c r="W16" i="4"/>
  <c r="V17" i="4"/>
  <c r="W17" i="4"/>
  <c r="V20" i="4"/>
  <c r="W20" i="4"/>
  <c r="V21" i="4"/>
  <c r="W21" i="4"/>
  <c r="V22" i="4"/>
  <c r="W22" i="4"/>
  <c r="V23" i="4"/>
  <c r="W23" i="4"/>
  <c r="V24" i="4"/>
  <c r="W24" i="4"/>
  <c r="V25" i="4"/>
  <c r="W25" i="4"/>
  <c r="V28" i="4"/>
  <c r="W28" i="4"/>
  <c r="V29" i="4"/>
  <c r="W29" i="4"/>
  <c r="V30" i="4"/>
  <c r="W30" i="4"/>
  <c r="V31" i="4"/>
  <c r="W31" i="4"/>
  <c r="V33" i="4"/>
  <c r="W33" i="4"/>
  <c r="V36" i="4"/>
  <c r="W36" i="4"/>
  <c r="V37" i="4"/>
  <c r="W37" i="4"/>
  <c r="V38" i="4"/>
  <c r="W38" i="4"/>
  <c r="V42" i="4"/>
  <c r="W42" i="4"/>
  <c r="V43" i="4"/>
  <c r="W43" i="4"/>
  <c r="V44" i="4"/>
  <c r="W44" i="4"/>
  <c r="V45" i="4"/>
  <c r="W45" i="4"/>
  <c r="V46" i="4"/>
  <c r="W46" i="4"/>
  <c r="V47" i="4"/>
  <c r="W47" i="4"/>
  <c r="V48" i="4"/>
  <c r="W48" i="4"/>
  <c r="V52" i="4"/>
  <c r="W52" i="4"/>
  <c r="V53" i="4"/>
  <c r="W53" i="4"/>
  <c r="V54" i="4"/>
  <c r="W54" i="4"/>
  <c r="V58" i="4"/>
  <c r="W58" i="4"/>
  <c r="V59" i="4"/>
  <c r="W59" i="4"/>
  <c r="V60" i="4"/>
  <c r="W60" i="4"/>
  <c r="V61" i="4"/>
  <c r="W61" i="4"/>
  <c r="V62" i="4"/>
  <c r="W62" i="4"/>
  <c r="V64" i="4"/>
  <c r="W64" i="4"/>
  <c r="V65" i="4"/>
  <c r="W65" i="4"/>
  <c r="V67" i="4"/>
  <c r="W67" i="4"/>
  <c r="V69" i="4"/>
  <c r="W69" i="4"/>
  <c r="V70" i="4"/>
  <c r="W70" i="4"/>
  <c r="V71" i="4"/>
  <c r="W71" i="4"/>
  <c r="V72" i="4"/>
  <c r="W72" i="4"/>
  <c r="V73" i="4"/>
  <c r="W73" i="4"/>
  <c r="V74" i="4"/>
  <c r="W74" i="4"/>
  <c r="V75" i="4"/>
  <c r="W75" i="4"/>
  <c r="V77" i="4"/>
  <c r="W77" i="4"/>
  <c r="V78" i="4"/>
  <c r="W78" i="4"/>
  <c r="V83" i="4"/>
  <c r="W83" i="4"/>
  <c r="V84" i="4"/>
  <c r="W84" i="4"/>
  <c r="V85" i="4"/>
  <c r="W85" i="4"/>
  <c r="V86" i="4"/>
  <c r="W86" i="4"/>
  <c r="V87" i="4"/>
  <c r="W87" i="4"/>
  <c r="V88" i="4"/>
  <c r="W88" i="4"/>
  <c r="V89" i="4"/>
  <c r="W89" i="4"/>
  <c r="V90" i="4"/>
  <c r="W90" i="4"/>
  <c r="V92" i="4"/>
  <c r="W92" i="4"/>
  <c r="V93" i="4"/>
  <c r="W93" i="4"/>
  <c r="V95" i="4"/>
  <c r="W95" i="4"/>
  <c r="V96" i="4"/>
  <c r="W96" i="4"/>
  <c r="V97" i="4"/>
  <c r="W97" i="4"/>
  <c r="V98" i="4"/>
  <c r="W98" i="4"/>
  <c r="V99" i="4"/>
  <c r="W99" i="4"/>
  <c r="V100" i="4"/>
  <c r="W100" i="4"/>
  <c r="V101" i="4"/>
  <c r="W101" i="4"/>
  <c r="V102" i="4"/>
  <c r="W102" i="4"/>
  <c r="V103" i="4"/>
  <c r="W103" i="4"/>
  <c r="V104" i="4"/>
  <c r="W104" i="4"/>
  <c r="V105" i="4"/>
  <c r="W105" i="4"/>
  <c r="V106" i="4"/>
  <c r="W106" i="4"/>
  <c r="V107" i="4"/>
  <c r="W107" i="4"/>
  <c r="V108" i="4"/>
  <c r="W108" i="4"/>
  <c r="V109" i="4"/>
  <c r="W109" i="4"/>
  <c r="V110" i="4"/>
  <c r="W110" i="4"/>
  <c r="V111" i="4"/>
  <c r="W111" i="4"/>
  <c r="V112" i="4"/>
  <c r="W112" i="4"/>
  <c r="V113" i="4"/>
  <c r="W113" i="4"/>
  <c r="V114" i="4"/>
  <c r="W114" i="4"/>
  <c r="V115" i="4"/>
  <c r="W115" i="4"/>
  <c r="V116" i="4"/>
  <c r="W116" i="4"/>
  <c r="V117" i="4"/>
  <c r="W117" i="4"/>
  <c r="V118" i="4"/>
  <c r="W118" i="4"/>
  <c r="V119" i="4"/>
  <c r="W119" i="4"/>
  <c r="V120" i="4"/>
  <c r="W120" i="4"/>
  <c r="V121" i="4"/>
  <c r="W121" i="4"/>
  <c r="V124" i="4"/>
  <c r="W124" i="4"/>
  <c r="V125" i="4"/>
  <c r="W125" i="4"/>
  <c r="V127" i="4"/>
  <c r="W127" i="4"/>
  <c r="V128" i="4"/>
  <c r="W128" i="4"/>
  <c r="V129" i="4"/>
  <c r="W129" i="4"/>
  <c r="V131" i="4"/>
  <c r="W131" i="4"/>
  <c r="V132" i="4"/>
  <c r="W132" i="4"/>
  <c r="V133" i="4"/>
  <c r="W133" i="4"/>
  <c r="V134" i="4"/>
  <c r="W134" i="4"/>
  <c r="V135" i="4"/>
  <c r="W135" i="4"/>
  <c r="V138" i="4"/>
  <c r="W138" i="4"/>
  <c r="V139" i="4"/>
  <c r="W139" i="4"/>
  <c r="V141" i="4"/>
  <c r="W141" i="4"/>
  <c r="V142" i="4"/>
  <c r="W142" i="4"/>
  <c r="V143" i="4"/>
  <c r="W143" i="4"/>
  <c r="V145" i="4"/>
  <c r="W145" i="4"/>
  <c r="V146" i="4"/>
  <c r="W146" i="4"/>
  <c r="V147" i="4"/>
  <c r="W147" i="4"/>
  <c r="V148" i="4"/>
  <c r="W148" i="4"/>
  <c r="V149" i="4"/>
  <c r="W149" i="4"/>
  <c r="V150" i="4"/>
  <c r="W150" i="4"/>
  <c r="V154" i="4"/>
  <c r="W154" i="4"/>
  <c r="V155" i="4"/>
  <c r="W155" i="4"/>
  <c r="V156" i="4"/>
  <c r="W156" i="4"/>
  <c r="V159" i="4"/>
  <c r="W159" i="4"/>
  <c r="V160" i="4"/>
  <c r="W160" i="4"/>
  <c r="V161" i="4"/>
  <c r="W161" i="4"/>
  <c r="V162" i="4"/>
  <c r="W162" i="4"/>
  <c r="V163" i="4"/>
  <c r="W163" i="4"/>
  <c r="V166" i="4"/>
  <c r="W166" i="4"/>
  <c r="V167" i="4"/>
  <c r="W167" i="4"/>
  <c r="V168" i="4"/>
  <c r="W168" i="4"/>
  <c r="V169" i="4"/>
  <c r="W169" i="4"/>
  <c r="V170" i="4"/>
  <c r="W170" i="4"/>
  <c r="V171" i="4"/>
  <c r="W171" i="4"/>
  <c r="V172" i="4"/>
  <c r="W172" i="4"/>
  <c r="V175" i="4"/>
  <c r="W175" i="4"/>
  <c r="V176" i="4"/>
  <c r="W176" i="4"/>
  <c r="V177" i="4"/>
  <c r="W177" i="4"/>
  <c r="V179" i="4"/>
  <c r="W179" i="4"/>
  <c r="V182" i="4"/>
  <c r="W182" i="4"/>
  <c r="V184" i="4"/>
  <c r="W184" i="4"/>
  <c r="V185" i="4"/>
  <c r="W185" i="4"/>
  <c r="V187" i="4"/>
  <c r="W187" i="4"/>
  <c r="V188" i="4"/>
  <c r="W188" i="4"/>
  <c r="V189" i="4"/>
  <c r="W189" i="4"/>
  <c r="V190" i="4"/>
  <c r="W190" i="4"/>
  <c r="V191" i="4"/>
  <c r="W191" i="4"/>
  <c r="V192" i="4"/>
  <c r="W192" i="4"/>
  <c r="V193" i="4"/>
  <c r="W193" i="4"/>
  <c r="V194" i="4"/>
  <c r="W194" i="4"/>
  <c r="V195" i="4"/>
  <c r="W195" i="4"/>
  <c r="V196" i="4"/>
  <c r="W196" i="4"/>
  <c r="V198" i="4"/>
  <c r="W198" i="4"/>
  <c r="V199" i="4"/>
  <c r="W199" i="4"/>
  <c r="V201" i="4"/>
  <c r="W201" i="4"/>
  <c r="V202" i="4"/>
  <c r="W202" i="4"/>
  <c r="V203" i="4"/>
  <c r="W203" i="4"/>
  <c r="V204" i="4"/>
  <c r="W204" i="4"/>
  <c r="V205" i="4"/>
  <c r="W205" i="4"/>
  <c r="V207" i="4"/>
  <c r="W207" i="4"/>
  <c r="V208" i="4"/>
  <c r="W208" i="4"/>
  <c r="V209" i="4"/>
  <c r="W209" i="4"/>
  <c r="V210" i="4"/>
  <c r="W210" i="4"/>
  <c r="V211" i="4"/>
  <c r="W211" i="4"/>
  <c r="V213" i="4"/>
  <c r="W213" i="4"/>
  <c r="V214" i="4"/>
  <c r="W214" i="4"/>
  <c r="V218" i="4"/>
  <c r="W218" i="4"/>
  <c r="V220" i="4"/>
  <c r="W220" i="4"/>
  <c r="V221" i="4"/>
  <c r="W221" i="4"/>
  <c r="V223" i="4"/>
  <c r="W223" i="4"/>
  <c r="V225" i="4"/>
  <c r="W225" i="4"/>
  <c r="V226" i="4"/>
  <c r="W226" i="4"/>
  <c r="V227" i="4"/>
  <c r="W227" i="4"/>
  <c r="V228" i="4"/>
  <c r="W228" i="4"/>
  <c r="V229" i="4"/>
  <c r="W229" i="4"/>
  <c r="V230" i="4"/>
  <c r="W230" i="4"/>
  <c r="V231" i="4"/>
  <c r="W231" i="4"/>
  <c r="V232" i="4"/>
  <c r="W232" i="4"/>
  <c r="V233" i="4"/>
  <c r="W233" i="4"/>
  <c r="V234" i="4"/>
  <c r="W234" i="4"/>
  <c r="V235" i="4"/>
  <c r="W235" i="4"/>
  <c r="V236" i="4"/>
  <c r="W236" i="4"/>
  <c r="V237" i="4"/>
  <c r="W237" i="4"/>
  <c r="V239" i="4"/>
  <c r="W239" i="4"/>
  <c r="V241" i="4"/>
  <c r="W241" i="4"/>
  <c r="V243" i="4"/>
  <c r="W243" i="4"/>
  <c r="V244" i="4"/>
  <c r="W244" i="4"/>
  <c r="V246" i="4"/>
  <c r="W246" i="4"/>
  <c r="V248" i="4"/>
  <c r="W248" i="4"/>
  <c r="V249" i="4"/>
  <c r="W249" i="4"/>
  <c r="V250" i="4"/>
  <c r="W250" i="4"/>
  <c r="V251" i="4"/>
  <c r="W251" i="4"/>
  <c r="V252" i="4"/>
  <c r="W252" i="4"/>
  <c r="V253" i="4"/>
  <c r="W253" i="4"/>
  <c r="V254" i="4"/>
  <c r="W254" i="4"/>
  <c r="V255" i="4"/>
  <c r="W255" i="4"/>
  <c r="V256" i="4"/>
  <c r="W256" i="4"/>
  <c r="V257" i="4"/>
  <c r="W257" i="4"/>
  <c r="V258" i="4"/>
  <c r="W258" i="4"/>
  <c r="V259" i="4"/>
  <c r="W259" i="4"/>
  <c r="V260" i="4"/>
  <c r="W260" i="4"/>
  <c r="V261" i="4"/>
  <c r="W261" i="4"/>
  <c r="V262" i="4"/>
  <c r="W262" i="4"/>
  <c r="V263" i="4"/>
  <c r="W263" i="4"/>
  <c r="V264" i="4"/>
  <c r="W264" i="4"/>
  <c r="V265" i="4"/>
  <c r="W265" i="4"/>
  <c r="V266" i="4"/>
  <c r="W266" i="4"/>
  <c r="V268" i="4"/>
  <c r="W268" i="4"/>
  <c r="V269" i="4"/>
  <c r="W269" i="4"/>
  <c r="V270" i="4"/>
  <c r="W270" i="4"/>
  <c r="V271" i="4"/>
  <c r="W271" i="4"/>
  <c r="V273" i="4"/>
  <c r="W273" i="4"/>
  <c r="V274" i="4"/>
  <c r="W274" i="4"/>
  <c r="V275" i="4"/>
  <c r="W275" i="4"/>
  <c r="V276" i="4"/>
  <c r="W276" i="4"/>
  <c r="V277" i="4"/>
  <c r="W277" i="4"/>
  <c r="V280" i="4"/>
  <c r="W280" i="4"/>
  <c r="V281" i="4"/>
  <c r="W281" i="4"/>
  <c r="V282" i="4"/>
  <c r="W282" i="4"/>
  <c r="V283" i="4"/>
  <c r="W283" i="4"/>
  <c r="V285" i="4"/>
  <c r="W285" i="4"/>
  <c r="V286" i="4"/>
  <c r="W286" i="4"/>
  <c r="V288" i="4"/>
  <c r="W288" i="4"/>
  <c r="V289" i="4"/>
  <c r="W289" i="4"/>
  <c r="V291" i="4"/>
  <c r="W291" i="4"/>
  <c r="V292" i="4"/>
  <c r="W292" i="4"/>
  <c r="V293" i="4"/>
  <c r="W293" i="4"/>
  <c r="V294" i="4"/>
  <c r="W294" i="4"/>
  <c r="V295" i="4"/>
  <c r="W295" i="4"/>
  <c r="V296" i="4"/>
  <c r="W296" i="4"/>
  <c r="V300" i="4"/>
  <c r="W300" i="4"/>
  <c r="V301" i="4"/>
  <c r="W301" i="4"/>
  <c r="V302" i="4"/>
  <c r="W302" i="4"/>
  <c r="V303" i="4"/>
  <c r="W303" i="4"/>
  <c r="V305" i="4"/>
  <c r="W305" i="4"/>
  <c r="V306" i="4"/>
  <c r="W306" i="4"/>
  <c r="V307" i="4"/>
  <c r="W307" i="4"/>
  <c r="V310" i="4"/>
  <c r="W310" i="4"/>
  <c r="V311" i="4"/>
  <c r="W311" i="4"/>
  <c r="V313" i="4"/>
  <c r="W313" i="4"/>
  <c r="V314" i="4"/>
  <c r="W314" i="4"/>
  <c r="V315" i="4"/>
  <c r="W315" i="4"/>
  <c r="V316" i="4"/>
  <c r="W316" i="4"/>
  <c r="V317" i="4"/>
  <c r="W317" i="4"/>
  <c r="V319" i="4"/>
  <c r="W319" i="4"/>
  <c r="V320" i="4"/>
  <c r="W320" i="4"/>
  <c r="V321" i="4"/>
  <c r="W321" i="4"/>
  <c r="V323" i="4"/>
  <c r="W323" i="4"/>
  <c r="V324" i="4"/>
  <c r="W324" i="4"/>
  <c r="V325" i="4"/>
  <c r="W325" i="4"/>
  <c r="V328" i="4"/>
  <c r="W328" i="4"/>
  <c r="V330" i="4"/>
  <c r="W330" i="4"/>
  <c r="V331" i="4"/>
  <c r="W331" i="4"/>
  <c r="V332" i="4"/>
  <c r="W332" i="4"/>
  <c r="V334" i="4"/>
  <c r="W334" i="4"/>
  <c r="V335" i="4"/>
  <c r="W335" i="4"/>
  <c r="V336" i="4"/>
  <c r="W336" i="4"/>
  <c r="V338" i="4"/>
  <c r="W338" i="4"/>
  <c r="V339" i="4"/>
  <c r="W339" i="4"/>
  <c r="V340" i="4"/>
  <c r="W340" i="4"/>
  <c r="V341" i="4"/>
  <c r="W341" i="4"/>
  <c r="V342" i="4"/>
  <c r="W342" i="4"/>
  <c r="V343" i="4"/>
  <c r="W343" i="4"/>
  <c r="V347" i="4"/>
  <c r="W347" i="4"/>
  <c r="V348" i="4"/>
  <c r="W348" i="4"/>
  <c r="V349" i="4"/>
  <c r="W349" i="4"/>
  <c r="V351" i="4"/>
  <c r="W351" i="4"/>
  <c r="V352" i="4"/>
  <c r="W352" i="4"/>
  <c r="V353" i="4"/>
  <c r="W353" i="4"/>
  <c r="V355" i="4"/>
  <c r="W355" i="4"/>
  <c r="V356" i="4"/>
  <c r="W356" i="4"/>
  <c r="V357" i="4"/>
  <c r="W357" i="4"/>
  <c r="V359" i="4"/>
  <c r="W359" i="4"/>
  <c r="V360" i="4"/>
  <c r="W360" i="4"/>
  <c r="V361" i="4"/>
  <c r="W361" i="4"/>
  <c r="V362" i="4"/>
  <c r="W362" i="4"/>
  <c r="V363" i="4"/>
  <c r="W363" i="4"/>
  <c r="V365" i="4"/>
  <c r="W365" i="4"/>
  <c r="V366" i="4"/>
  <c r="W366" i="4"/>
  <c r="V367" i="4"/>
  <c r="W367" i="4"/>
  <c r="V369" i="4"/>
  <c r="W369" i="4"/>
  <c r="V370" i="4"/>
  <c r="W370" i="4"/>
  <c r="V373" i="4"/>
  <c r="W373" i="4"/>
  <c r="V377" i="4"/>
  <c r="W377" i="4"/>
  <c r="V378" i="4"/>
  <c r="W378" i="4"/>
  <c r="V379" i="4"/>
  <c r="W379" i="4"/>
  <c r="V381" i="4"/>
  <c r="W381" i="4"/>
  <c r="V382" i="4"/>
  <c r="W382" i="4"/>
  <c r="V383" i="4"/>
  <c r="W383" i="4"/>
  <c r="V384" i="4"/>
  <c r="W384" i="4"/>
  <c r="V386" i="4"/>
  <c r="W386" i="4"/>
  <c r="V387" i="4"/>
  <c r="W387" i="4"/>
  <c r="V388" i="4"/>
  <c r="W388" i="4"/>
  <c r="V390" i="4"/>
  <c r="W390" i="4"/>
  <c r="V392" i="4"/>
  <c r="W392" i="4"/>
  <c r="V393" i="4"/>
  <c r="W393" i="4"/>
  <c r="V395" i="4"/>
  <c r="W395" i="4"/>
  <c r="V398" i="4"/>
  <c r="W398" i="4"/>
  <c r="V399" i="4"/>
  <c r="W399" i="4"/>
  <c r="V400" i="4"/>
  <c r="W400" i="4"/>
  <c r="V401" i="4"/>
  <c r="W401" i="4"/>
  <c r="V404" i="4"/>
  <c r="W404" i="4"/>
  <c r="V405" i="4"/>
  <c r="W405" i="4"/>
  <c r="V407" i="4"/>
  <c r="W407" i="4"/>
  <c r="V408" i="4"/>
  <c r="W408" i="4"/>
  <c r="V409" i="4"/>
  <c r="W409" i="4"/>
  <c r="V410" i="4"/>
  <c r="W410" i="4"/>
  <c r="V411" i="4"/>
  <c r="W411" i="4"/>
  <c r="V412" i="4"/>
  <c r="W412" i="4"/>
  <c r="V413" i="4"/>
  <c r="W413" i="4"/>
  <c r="V414" i="4"/>
  <c r="W414" i="4"/>
  <c r="V416" i="4"/>
  <c r="W416" i="4"/>
  <c r="V418" i="4"/>
  <c r="W418" i="4"/>
  <c r="V419" i="4"/>
  <c r="W419" i="4"/>
  <c r="V420" i="4"/>
  <c r="W420" i="4"/>
  <c r="V421" i="4"/>
  <c r="W421" i="4"/>
  <c r="V422" i="4"/>
  <c r="W422" i="4"/>
  <c r="V424" i="4"/>
  <c r="W424" i="4"/>
  <c r="V425" i="4"/>
  <c r="W425" i="4"/>
  <c r="V427" i="4"/>
  <c r="W427" i="4"/>
  <c r="V429" i="4"/>
  <c r="W429" i="4"/>
  <c r="V430" i="4"/>
  <c r="W430" i="4"/>
  <c r="V432" i="4"/>
  <c r="W432" i="4"/>
  <c r="V433" i="4"/>
  <c r="W433" i="4"/>
  <c r="V434" i="4"/>
  <c r="W434" i="4"/>
  <c r="V435" i="4"/>
  <c r="W435" i="4"/>
  <c r="V436" i="4"/>
  <c r="W436" i="4"/>
  <c r="V437" i="4"/>
  <c r="W437" i="4"/>
  <c r="V439" i="4"/>
  <c r="W439" i="4"/>
  <c r="V440" i="4"/>
  <c r="W440" i="4"/>
  <c r="V443" i="4"/>
  <c r="W443" i="4"/>
  <c r="V444" i="4"/>
  <c r="W444" i="4"/>
  <c r="V446" i="4"/>
  <c r="W446" i="4"/>
  <c r="V447" i="4"/>
  <c r="W447" i="4"/>
  <c r="V448" i="4"/>
  <c r="W448" i="4"/>
  <c r="V449" i="4"/>
  <c r="W449" i="4"/>
  <c r="V450" i="4"/>
  <c r="W450" i="4"/>
  <c r="V453" i="4"/>
  <c r="W453" i="4"/>
  <c r="V454" i="4"/>
  <c r="W454" i="4"/>
  <c r="V455" i="4"/>
  <c r="W455" i="4"/>
  <c r="V456" i="4"/>
  <c r="W456" i="4"/>
  <c r="V458" i="4"/>
  <c r="W458" i="4"/>
  <c r="V459" i="4"/>
  <c r="W459" i="4"/>
  <c r="V460" i="4"/>
  <c r="W460" i="4"/>
  <c r="V461" i="4"/>
  <c r="W461" i="4"/>
  <c r="V462" i="4"/>
  <c r="W462" i="4"/>
  <c r="V463" i="4"/>
  <c r="W463" i="4"/>
  <c r="V464" i="4"/>
  <c r="W464" i="4"/>
  <c r="V465" i="4"/>
  <c r="W465" i="4"/>
  <c r="V466" i="4"/>
  <c r="W466" i="4"/>
  <c r="V467" i="4"/>
  <c r="W467" i="4"/>
  <c r="V468" i="4"/>
  <c r="W468" i="4"/>
  <c r="V469" i="4"/>
  <c r="W469" i="4"/>
  <c r="V470" i="4"/>
  <c r="W470" i="4"/>
  <c r="V472" i="4"/>
  <c r="W472" i="4"/>
  <c r="V473" i="4"/>
  <c r="W473" i="4"/>
  <c r="V474" i="4"/>
  <c r="W474" i="4"/>
  <c r="V475" i="4"/>
  <c r="W475" i="4"/>
  <c r="V477" i="4"/>
  <c r="W477" i="4"/>
  <c r="V481" i="4"/>
  <c r="W481" i="4"/>
  <c r="V483" i="4"/>
  <c r="W483" i="4"/>
  <c r="V485" i="4"/>
  <c r="W485" i="4"/>
  <c r="V486" i="4"/>
  <c r="W486" i="4"/>
  <c r="V487" i="4"/>
  <c r="W487" i="4"/>
  <c r="V488" i="4"/>
  <c r="W488" i="4"/>
  <c r="V490" i="4"/>
  <c r="W490" i="4"/>
  <c r="V492" i="4"/>
  <c r="W492" i="4"/>
  <c r="V493" i="4"/>
  <c r="W493" i="4"/>
  <c r="V495" i="4"/>
  <c r="W495" i="4"/>
  <c r="V497" i="4"/>
  <c r="W497" i="4"/>
  <c r="V498" i="4"/>
  <c r="W498" i="4"/>
  <c r="V499" i="4"/>
  <c r="W499" i="4"/>
  <c r="V500" i="4"/>
  <c r="W500" i="4"/>
  <c r="V501" i="4"/>
  <c r="W501" i="4"/>
  <c r="V503" i="4"/>
  <c r="W503" i="4"/>
  <c r="V504" i="4"/>
  <c r="W504" i="4"/>
  <c r="V505" i="4"/>
  <c r="W505" i="4"/>
  <c r="V506" i="4"/>
  <c r="W506" i="4"/>
  <c r="V507" i="4"/>
  <c r="W507" i="4"/>
  <c r="V508" i="4"/>
  <c r="W508" i="4"/>
  <c r="V509" i="4"/>
  <c r="W509" i="4"/>
  <c r="V510" i="4"/>
  <c r="W510" i="4"/>
  <c r="V511" i="4"/>
  <c r="W511" i="4"/>
  <c r="V514" i="4"/>
  <c r="W514" i="4"/>
  <c r="V515" i="4"/>
  <c r="W515" i="4"/>
  <c r="V516" i="4"/>
  <c r="W516" i="4"/>
  <c r="V518" i="4"/>
  <c r="W518" i="4"/>
  <c r="V519" i="4"/>
  <c r="W519" i="4"/>
  <c r="V520" i="4"/>
  <c r="W520" i="4"/>
  <c r="V521" i="4"/>
  <c r="W521" i="4"/>
  <c r="V522" i="4"/>
  <c r="W522" i="4"/>
  <c r="V523" i="4"/>
  <c r="W523" i="4"/>
  <c r="V525" i="4"/>
  <c r="W525" i="4"/>
  <c r="V526" i="4"/>
  <c r="W526" i="4"/>
  <c r="V527" i="4"/>
  <c r="W527" i="4"/>
  <c r="V528" i="4"/>
  <c r="W528" i="4"/>
  <c r="V529" i="4"/>
  <c r="W529" i="4"/>
  <c r="V530" i="4"/>
  <c r="W530" i="4"/>
  <c r="V531" i="4"/>
  <c r="W531" i="4"/>
  <c r="V533" i="4"/>
  <c r="W533" i="4"/>
  <c r="V534" i="4"/>
  <c r="W534" i="4"/>
  <c r="V535" i="4"/>
  <c r="W535" i="4"/>
  <c r="V536" i="4"/>
  <c r="W536" i="4"/>
  <c r="V538" i="4"/>
  <c r="W538" i="4"/>
  <c r="V540" i="4"/>
  <c r="W540" i="4"/>
  <c r="V541" i="4"/>
  <c r="W541" i="4"/>
  <c r="V544" i="4"/>
  <c r="W544" i="4"/>
  <c r="V546" i="4"/>
  <c r="W546" i="4"/>
  <c r="V547" i="4"/>
  <c r="W547" i="4"/>
  <c r="V548" i="4"/>
  <c r="W548" i="4"/>
  <c r="V549" i="4"/>
  <c r="W549" i="4"/>
  <c r="V551" i="4"/>
  <c r="W551" i="4"/>
  <c r="V555" i="4"/>
  <c r="W555" i="4"/>
  <c r="V556" i="4"/>
  <c r="W556" i="4"/>
  <c r="V557" i="4"/>
  <c r="W557" i="4"/>
  <c r="V558" i="4"/>
  <c r="W558" i="4"/>
  <c r="V559" i="4"/>
  <c r="W559" i="4"/>
  <c r="V560" i="4"/>
  <c r="W560" i="4"/>
  <c r="V562" i="4"/>
  <c r="W562" i="4"/>
  <c r="V564" i="4"/>
  <c r="W564" i="4"/>
  <c r="V566" i="4"/>
  <c r="W566" i="4"/>
  <c r="V567" i="4"/>
  <c r="W567" i="4"/>
  <c r="V568" i="4"/>
  <c r="W568" i="4"/>
  <c r="V570" i="4"/>
  <c r="W570" i="4"/>
  <c r="V571" i="4"/>
  <c r="W571" i="4"/>
  <c r="V572" i="4"/>
  <c r="W572" i="4"/>
  <c r="V573" i="4"/>
  <c r="W573" i="4"/>
  <c r="V575" i="4"/>
  <c r="W575" i="4"/>
  <c r="V576" i="4"/>
  <c r="W576" i="4"/>
  <c r="V577" i="4"/>
  <c r="W577" i="4"/>
  <c r="V578" i="4"/>
  <c r="W578" i="4"/>
  <c r="V580" i="4"/>
  <c r="W580" i="4"/>
  <c r="V583" i="4"/>
  <c r="W583" i="4"/>
  <c r="V584" i="4"/>
  <c r="W584" i="4"/>
  <c r="V585" i="4"/>
  <c r="W585" i="4"/>
  <c r="V586" i="4"/>
  <c r="W586" i="4"/>
  <c r="V587" i="4"/>
  <c r="W587" i="4"/>
  <c r="V588" i="4"/>
  <c r="W588" i="4"/>
  <c r="V589" i="4"/>
  <c r="W589" i="4"/>
  <c r="V591" i="4"/>
  <c r="W591" i="4"/>
  <c r="V593" i="4"/>
  <c r="W593" i="4"/>
  <c r="V595" i="4"/>
  <c r="W595" i="4"/>
  <c r="V596" i="4"/>
  <c r="W596" i="4"/>
  <c r="V597" i="4"/>
  <c r="W597" i="4"/>
  <c r="V598" i="4"/>
  <c r="W598" i="4"/>
  <c r="V599" i="4"/>
  <c r="W599" i="4"/>
  <c r="V600" i="4"/>
  <c r="W600" i="4"/>
  <c r="V601" i="4"/>
  <c r="W601" i="4"/>
  <c r="V602" i="4"/>
  <c r="W602" i="4"/>
  <c r="V603" i="4"/>
  <c r="W603" i="4"/>
  <c r="V604" i="4"/>
  <c r="W604" i="4"/>
  <c r="V605" i="4"/>
  <c r="W605" i="4"/>
  <c r="V606" i="4"/>
  <c r="W606" i="4"/>
  <c r="V607" i="4"/>
  <c r="W607" i="4"/>
  <c r="V608" i="4"/>
  <c r="W608" i="4"/>
  <c r="V609" i="4"/>
  <c r="W609" i="4"/>
  <c r="V610" i="4"/>
  <c r="W610" i="4"/>
  <c r="V611" i="4"/>
  <c r="W611" i="4"/>
  <c r="V613" i="4"/>
  <c r="W613" i="4"/>
  <c r="V614" i="4"/>
  <c r="W614" i="4"/>
  <c r="V615" i="4"/>
  <c r="W615" i="4"/>
  <c r="V616" i="4"/>
  <c r="W616" i="4"/>
  <c r="V617" i="4"/>
  <c r="W617" i="4"/>
  <c r="V618" i="4"/>
  <c r="W618" i="4"/>
  <c r="V619" i="4"/>
  <c r="W619" i="4"/>
  <c r="V620" i="4"/>
  <c r="W620" i="4"/>
  <c r="V621" i="4"/>
  <c r="W621" i="4"/>
  <c r="V622" i="4"/>
  <c r="W622" i="4"/>
  <c r="V623" i="4"/>
  <c r="W623" i="4"/>
  <c r="V625" i="4"/>
  <c r="W625" i="4"/>
  <c r="V626" i="4"/>
  <c r="W626" i="4"/>
  <c r="V627" i="4"/>
  <c r="W627" i="4"/>
  <c r="V628" i="4"/>
  <c r="W628" i="4"/>
  <c r="V629" i="4"/>
  <c r="W629" i="4"/>
  <c r="V630" i="4"/>
  <c r="W630" i="4"/>
  <c r="V631" i="4"/>
  <c r="W631" i="4"/>
  <c r="V632" i="4"/>
  <c r="W632" i="4"/>
  <c r="V633" i="4"/>
  <c r="W633" i="4"/>
  <c r="V634" i="4"/>
  <c r="W634" i="4"/>
  <c r="V635" i="4"/>
  <c r="W635" i="4"/>
  <c r="V637" i="4"/>
  <c r="W637" i="4"/>
  <c r="V638" i="4"/>
  <c r="W638" i="4"/>
  <c r="V639" i="4"/>
  <c r="W639" i="4"/>
  <c r="V640" i="4"/>
  <c r="W640" i="4"/>
  <c r="V641" i="4"/>
  <c r="W641" i="4"/>
  <c r="V642" i="4"/>
  <c r="W642" i="4"/>
  <c r="V643" i="4"/>
  <c r="W643" i="4"/>
  <c r="V644" i="4"/>
  <c r="W644" i="4"/>
  <c r="V645" i="4"/>
  <c r="W645" i="4"/>
  <c r="V646" i="4"/>
  <c r="W646" i="4"/>
  <c r="V647" i="4"/>
  <c r="W647" i="4"/>
  <c r="V648" i="4"/>
  <c r="W648" i="4"/>
  <c r="V649" i="4"/>
  <c r="W649" i="4"/>
  <c r="V650" i="4"/>
  <c r="W650" i="4"/>
  <c r="V652" i="4"/>
  <c r="W652" i="4"/>
  <c r="V653" i="4"/>
  <c r="W653" i="4"/>
  <c r="V654" i="4"/>
  <c r="W654" i="4"/>
  <c r="V655" i="4"/>
  <c r="W655" i="4"/>
  <c r="V656" i="4"/>
  <c r="W656" i="4"/>
  <c r="V657" i="4"/>
  <c r="W657" i="4"/>
  <c r="V658" i="4"/>
  <c r="W658" i="4"/>
  <c r="V659" i="4"/>
  <c r="W659" i="4"/>
  <c r="V660" i="4"/>
  <c r="W660" i="4"/>
  <c r="V661" i="4"/>
  <c r="W661" i="4"/>
  <c r="V663" i="4"/>
  <c r="W663" i="4"/>
  <c r="V664" i="4"/>
  <c r="W664" i="4"/>
  <c r="V665" i="4"/>
  <c r="W665" i="4"/>
  <c r="V666" i="4"/>
  <c r="W666" i="4"/>
  <c r="V667" i="4"/>
  <c r="W667" i="4"/>
  <c r="V668" i="4"/>
  <c r="W668" i="4"/>
  <c r="V669" i="4"/>
  <c r="W669" i="4"/>
  <c r="V670" i="4"/>
  <c r="W670" i="4"/>
  <c r="V671" i="4"/>
  <c r="W671" i="4"/>
  <c r="V672" i="4"/>
  <c r="W672" i="4"/>
  <c r="V673" i="4"/>
  <c r="W673" i="4"/>
  <c r="V674" i="4"/>
  <c r="W674" i="4"/>
  <c r="V675" i="4"/>
  <c r="W675" i="4"/>
  <c r="V676" i="4"/>
  <c r="W676" i="4"/>
  <c r="V677" i="4"/>
  <c r="W677" i="4"/>
  <c r="V678" i="4"/>
  <c r="W678" i="4"/>
  <c r="V679" i="4"/>
  <c r="W679" i="4"/>
  <c r="V680" i="4"/>
  <c r="W680" i="4"/>
  <c r="V681" i="4"/>
  <c r="W681" i="4"/>
  <c r="V682" i="4"/>
  <c r="W682" i="4"/>
  <c r="V683" i="4"/>
  <c r="W683" i="4"/>
  <c r="V684" i="4"/>
  <c r="W684" i="4"/>
  <c r="V685" i="4"/>
  <c r="W685" i="4"/>
  <c r="V686" i="4"/>
  <c r="W686" i="4"/>
  <c r="V687" i="4"/>
  <c r="W687" i="4"/>
  <c r="V688" i="4"/>
  <c r="W688" i="4"/>
  <c r="V689" i="4"/>
  <c r="W689" i="4"/>
  <c r="V690" i="4"/>
  <c r="W690" i="4"/>
  <c r="V691" i="4"/>
  <c r="W691" i="4"/>
  <c r="V692" i="4"/>
  <c r="W692" i="4"/>
  <c r="V693" i="4"/>
  <c r="W693" i="4"/>
  <c r="V694" i="4"/>
  <c r="W694" i="4"/>
  <c r="V695" i="4"/>
  <c r="W695" i="4"/>
  <c r="V696" i="4"/>
  <c r="W696" i="4"/>
  <c r="V697" i="4"/>
  <c r="W697" i="4"/>
  <c r="V698" i="4"/>
  <c r="W698" i="4"/>
  <c r="V699" i="4"/>
  <c r="W699" i="4"/>
  <c r="V700" i="4"/>
  <c r="W700" i="4"/>
  <c r="V701" i="4"/>
  <c r="W701" i="4"/>
  <c r="V702" i="4"/>
  <c r="W702" i="4"/>
  <c r="V703" i="4"/>
  <c r="W703" i="4"/>
  <c r="V704" i="4"/>
  <c r="W704" i="4"/>
  <c r="V705" i="4"/>
  <c r="W705" i="4"/>
  <c r="V706" i="4"/>
  <c r="W706" i="4"/>
  <c r="V707" i="4"/>
  <c r="W707" i="4"/>
  <c r="V708" i="4"/>
  <c r="W708" i="4"/>
  <c r="V709" i="4"/>
  <c r="W709" i="4"/>
  <c r="V710" i="4"/>
  <c r="W710" i="4"/>
  <c r="V711" i="4"/>
  <c r="W711" i="4"/>
  <c r="V712" i="4"/>
  <c r="W712" i="4"/>
  <c r="V713" i="4"/>
  <c r="W713" i="4"/>
  <c r="V714" i="4"/>
  <c r="W714" i="4"/>
  <c r="V715" i="4"/>
  <c r="W715" i="4"/>
  <c r="V716" i="4"/>
  <c r="W716" i="4"/>
  <c r="V717" i="4"/>
  <c r="W717" i="4"/>
  <c r="V718" i="4"/>
  <c r="W718" i="4"/>
  <c r="V719" i="4"/>
  <c r="W719" i="4"/>
  <c r="V720" i="4"/>
  <c r="W720" i="4"/>
  <c r="V721" i="4"/>
  <c r="W721" i="4"/>
  <c r="V722" i="4"/>
  <c r="W722" i="4"/>
  <c r="V723" i="4"/>
  <c r="W723" i="4"/>
  <c r="V724" i="4"/>
  <c r="W724" i="4"/>
  <c r="V725" i="4"/>
  <c r="W725" i="4"/>
  <c r="V662" i="4"/>
  <c r="W662" i="4"/>
  <c r="V144" i="4"/>
  <c r="W144" i="4"/>
  <c r="V222" i="4"/>
  <c r="W222" i="4"/>
  <c r="V350" i="4"/>
  <c r="W350" i="4"/>
  <c r="V537" i="4"/>
  <c r="W537" i="4"/>
  <c r="V457" i="4"/>
  <c r="W457" i="4"/>
  <c r="V272" i="4"/>
  <c r="W272" i="4"/>
  <c r="V726" i="4"/>
  <c r="W726" i="4"/>
  <c r="V329" i="4"/>
  <c r="W329" i="4"/>
  <c r="V727" i="4"/>
  <c r="W727" i="4"/>
  <c r="V532" i="4"/>
  <c r="W532" i="4"/>
  <c r="V612" i="4"/>
  <c r="W612" i="4"/>
  <c r="V219" i="4"/>
  <c r="W219" i="4"/>
  <c r="V245" i="4"/>
  <c r="W245" i="4"/>
  <c r="V579" i="4"/>
  <c r="W579" i="4"/>
  <c r="V423" i="4"/>
  <c r="W423" i="4"/>
  <c r="V322" i="4"/>
  <c r="W322" i="4"/>
  <c r="V489" i="4"/>
  <c r="W489" i="4"/>
  <c r="V451" i="4"/>
  <c r="W451" i="4"/>
  <c r="V224" i="4"/>
  <c r="W224" i="4"/>
  <c r="V309" i="4"/>
  <c r="W309" i="4"/>
  <c r="V284" i="4"/>
  <c r="W284" i="4"/>
  <c r="V27" i="4"/>
  <c r="W27" i="4"/>
  <c r="V333" i="4"/>
  <c r="W333" i="4"/>
  <c r="V34" i="4"/>
  <c r="W34" i="4"/>
  <c r="Y27" i="4"/>
  <c r="Y34" i="4"/>
  <c r="X662" i="4"/>
  <c r="X144" i="4"/>
  <c r="X222" i="4"/>
  <c r="X350" i="4"/>
  <c r="X537" i="4"/>
  <c r="X457" i="4"/>
  <c r="X272" i="4"/>
  <c r="X726" i="4"/>
  <c r="X329" i="4"/>
  <c r="X245" i="4"/>
  <c r="X579" i="4"/>
  <c r="X322" i="4"/>
  <c r="X489" i="4"/>
  <c r="X451" i="4"/>
  <c r="X34" i="4"/>
  <c r="S662" i="4"/>
  <c r="S144" i="4"/>
  <c r="S222" i="4"/>
  <c r="S350" i="4"/>
  <c r="S537" i="4"/>
  <c r="S457" i="4"/>
  <c r="S272" i="4"/>
  <c r="S726" i="4"/>
  <c r="S329" i="4"/>
  <c r="S727" i="4"/>
  <c r="S532" i="4"/>
  <c r="S612" i="4"/>
  <c r="S219" i="4"/>
  <c r="S245" i="4"/>
  <c r="S579" i="4"/>
  <c r="S423" i="4"/>
  <c r="S322" i="4"/>
  <c r="S489" i="4"/>
  <c r="S451" i="4"/>
  <c r="S224" i="4"/>
  <c r="S309" i="4"/>
  <c r="S284" i="4"/>
  <c r="S27" i="4"/>
  <c r="S333" i="4"/>
  <c r="S34" i="4"/>
  <c r="K662" i="4"/>
  <c r="K144" i="4"/>
  <c r="K222" i="4"/>
  <c r="K350" i="4"/>
  <c r="K537" i="4"/>
  <c r="K457" i="4"/>
  <c r="K272" i="4"/>
  <c r="K726" i="4"/>
  <c r="K329" i="4"/>
  <c r="K727" i="4"/>
  <c r="K532" i="4"/>
  <c r="K612" i="4"/>
  <c r="K219" i="4"/>
  <c r="K245" i="4"/>
  <c r="K579" i="4"/>
  <c r="K423" i="4"/>
  <c r="K322" i="4"/>
  <c r="K489" i="4"/>
  <c r="K451" i="4"/>
  <c r="K224" i="4"/>
  <c r="K309" i="4"/>
  <c r="K284" i="4"/>
  <c r="K27" i="4"/>
  <c r="K333" i="4"/>
  <c r="K34" i="4"/>
  <c r="F89" i="3"/>
  <c r="G89" i="3"/>
  <c r="F90" i="3"/>
  <c r="G90" i="3"/>
  <c r="E198" i="4"/>
  <c r="E526" i="4"/>
  <c r="E455" i="4"/>
  <c r="H221" i="3"/>
  <c r="M193" i="3"/>
  <c r="E604" i="4"/>
  <c r="AJ5" i="2"/>
  <c r="AR25" i="2"/>
  <c r="AH23" i="2"/>
  <c r="AI23" i="2"/>
  <c r="AJ23" i="2"/>
  <c r="AH24" i="2"/>
  <c r="AI24" i="2"/>
  <c r="AK24" i="2" s="1"/>
  <c r="AJ24" i="2"/>
  <c r="AI25" i="2"/>
  <c r="FF2" i="4"/>
  <c r="L2" i="4" s="1"/>
  <c r="FE2" i="4"/>
  <c r="Y9" i="4"/>
  <c r="Y72" i="4"/>
  <c r="Y6" i="4"/>
  <c r="Y7" i="4"/>
  <c r="Y16" i="4"/>
  <c r="Y92" i="4"/>
  <c r="Y693" i="4"/>
  <c r="Y14" i="4"/>
  <c r="Y87" i="4"/>
  <c r="Y100" i="4"/>
  <c r="Y69" i="4"/>
  <c r="Y8" i="4"/>
  <c r="Y138" i="4"/>
  <c r="Y24" i="4"/>
  <c r="Y38" i="4"/>
  <c r="Y83" i="4"/>
  <c r="Y96" i="4"/>
  <c r="Y3" i="4"/>
  <c r="Y29" i="4"/>
  <c r="Y33" i="4"/>
  <c r="Y44" i="4"/>
  <c r="Y53" i="4"/>
  <c r="Y64" i="4"/>
  <c r="Y127" i="4"/>
  <c r="Y133" i="4"/>
  <c r="Y135" i="4"/>
  <c r="Y78" i="4"/>
  <c r="Y120" i="4"/>
  <c r="Y97" i="4"/>
  <c r="Y98" i="4"/>
  <c r="Y85" i="4"/>
  <c r="Y146" i="4"/>
  <c r="Y175" i="4"/>
  <c r="Y112" i="4"/>
  <c r="Y209" i="4"/>
  <c r="Y74" i="4"/>
  <c r="Y61" i="4"/>
  <c r="Y84" i="4"/>
  <c r="Y125" i="4"/>
  <c r="Y142" i="4"/>
  <c r="Y143" i="4"/>
  <c r="Y154" i="4"/>
  <c r="Y168" i="4"/>
  <c r="Y169" i="4"/>
  <c r="Y54" i="4"/>
  <c r="Y526" i="4"/>
  <c r="Y99" i="4"/>
  <c r="Y131" i="4"/>
  <c r="Y227" i="4"/>
  <c r="Y208" i="4"/>
  <c r="Y150" i="4"/>
  <c r="Y73" i="4"/>
  <c r="Y160" i="4"/>
  <c r="Y20" i="4"/>
  <c r="Y52" i="4"/>
  <c r="Y102" i="4"/>
  <c r="Y67" i="4"/>
  <c r="Y196" i="4"/>
  <c r="Y202" i="4"/>
  <c r="Y207" i="4"/>
  <c r="Y65" i="4"/>
  <c r="Y117" i="4"/>
  <c r="Y234" i="4"/>
  <c r="Y166" i="4"/>
  <c r="Y70" i="4"/>
  <c r="Y182" i="4"/>
  <c r="Y12" i="4"/>
  <c r="Y88" i="4"/>
  <c r="Y162" i="4"/>
  <c r="Y251" i="4"/>
  <c r="Y59" i="4"/>
  <c r="Y93" i="4"/>
  <c r="Y128" i="4"/>
  <c r="Y46" i="4"/>
  <c r="Y104" i="4"/>
  <c r="Y199" i="4"/>
  <c r="Y201" i="4"/>
  <c r="Y48" i="4"/>
  <c r="Y159" i="4"/>
  <c r="Y257" i="4"/>
  <c r="Y709" i="4"/>
  <c r="Y23" i="4"/>
  <c r="Y155" i="4"/>
  <c r="Y184" i="4"/>
  <c r="Y42" i="4"/>
  <c r="Y47" i="4"/>
  <c r="Y36" i="4"/>
  <c r="Y75" i="4"/>
  <c r="Y5" i="4"/>
  <c r="Y243" i="4"/>
  <c r="Y218" i="4"/>
  <c r="Y220" i="4"/>
  <c r="Y114" i="4"/>
  <c r="Y255" i="4"/>
  <c r="Y228" i="4"/>
  <c r="Y30" i="4"/>
  <c r="Y223" i="4"/>
  <c r="Y260" i="4"/>
  <c r="Y194" i="4"/>
  <c r="Y22" i="4"/>
  <c r="Y132" i="4"/>
  <c r="Y192" i="4"/>
  <c r="Y288" i="4"/>
  <c r="Y17" i="4"/>
  <c r="Y111" i="4"/>
  <c r="Y147" i="4"/>
  <c r="Y225" i="4"/>
  <c r="Y134" i="4"/>
  <c r="Y86" i="4"/>
  <c r="Y214" i="4"/>
  <c r="Y71" i="4"/>
  <c r="Y210" i="4"/>
  <c r="Y21" i="4"/>
  <c r="Y31" i="4"/>
  <c r="Y77" i="4"/>
  <c r="Y230" i="4"/>
  <c r="Y13" i="4"/>
  <c r="Y25" i="4"/>
  <c r="Y145" i="4"/>
  <c r="Y149" i="4"/>
  <c r="Y177" i="4"/>
  <c r="Y179" i="4"/>
  <c r="Y193" i="4"/>
  <c r="Y213" i="4"/>
  <c r="Y221" i="4"/>
  <c r="Y226" i="4"/>
  <c r="Y252" i="4"/>
  <c r="Y265" i="4"/>
  <c r="Y285" i="4"/>
  <c r="Y292" i="4"/>
  <c r="Y294" i="4"/>
  <c r="Y305" i="4"/>
  <c r="Y316" i="4"/>
  <c r="Y273" i="4"/>
  <c r="Y720" i="4"/>
  <c r="Y204" i="4"/>
  <c r="Y678" i="4"/>
  <c r="Y90" i="4"/>
  <c r="Y108" i="4"/>
  <c r="Y118" i="4"/>
  <c r="Y254" i="4"/>
  <c r="Y45" i="4"/>
  <c r="Y170" i="4"/>
  <c r="Y266" i="4"/>
  <c r="Y113" i="4"/>
  <c r="Y2" i="4"/>
  <c r="Y189" i="4"/>
  <c r="Y191" i="4"/>
  <c r="Y248" i="4"/>
  <c r="Y291" i="4"/>
  <c r="Y107" i="4"/>
  <c r="Y124" i="4"/>
  <c r="Y43" i="4"/>
  <c r="Y37" i="4"/>
  <c r="Y103" i="4"/>
  <c r="Y89" i="4"/>
  <c r="Y286" i="4"/>
  <c r="Y105" i="4"/>
  <c r="Y167" i="4"/>
  <c r="Y241" i="4"/>
  <c r="Y282" i="4"/>
  <c r="Y295" i="4"/>
  <c r="Y121" i="4"/>
  <c r="Y172" i="4"/>
  <c r="Y60" i="4"/>
  <c r="Y115" i="4"/>
  <c r="Y28" i="4"/>
  <c r="Y724" i="4"/>
  <c r="Y10" i="4"/>
  <c r="Y101" i="4"/>
  <c r="Y110" i="4"/>
  <c r="Y129" i="4"/>
  <c r="Y156" i="4"/>
  <c r="Y161" i="4"/>
  <c r="Y171" i="4"/>
  <c r="Y176" i="4"/>
  <c r="Y270" i="4"/>
  <c r="Y249" i="4"/>
  <c r="X422" i="4"/>
  <c r="X584" i="4"/>
  <c r="X653" i="4"/>
  <c r="X691" i="4"/>
  <c r="X359" i="4"/>
  <c r="X583" i="4"/>
  <c r="X692" i="4"/>
  <c r="X139" i="4"/>
  <c r="X341" i="4"/>
  <c r="X352" i="4"/>
  <c r="X347" i="4"/>
  <c r="X531" i="4"/>
  <c r="X675" i="4"/>
  <c r="X95" i="4"/>
  <c r="X141" i="4"/>
  <c r="X72" i="4"/>
  <c r="X119" i="4"/>
  <c r="X473" i="4"/>
  <c r="X541" i="4"/>
  <c r="X434" i="4"/>
  <c r="X6" i="4"/>
  <c r="X283" i="4"/>
  <c r="X620" i="4"/>
  <c r="X7" i="4"/>
  <c r="X16" i="4"/>
  <c r="X106" i="4"/>
  <c r="X148" i="4"/>
  <c r="X163" i="4"/>
  <c r="X190" i="4"/>
  <c r="X231" i="4"/>
  <c r="X259" i="4"/>
  <c r="X477" i="4"/>
  <c r="X627" i="4"/>
  <c r="X646" i="4"/>
  <c r="X693" i="4"/>
  <c r="X14" i="4"/>
  <c r="X250" i="4"/>
  <c r="X293" i="4"/>
  <c r="X321" i="4"/>
  <c r="X340" i="4"/>
  <c r="X534" i="4"/>
  <c r="X659" i="4"/>
  <c r="X277" i="4"/>
  <c r="X694" i="4"/>
  <c r="X198" i="4"/>
  <c r="X505" i="4"/>
  <c r="X670" i="4"/>
  <c r="X100" i="4"/>
  <c r="X629" i="4"/>
  <c r="X338" i="4"/>
  <c r="X508" i="4"/>
  <c r="X656" i="4"/>
  <c r="X237" i="4"/>
  <c r="X69" i="4"/>
  <c r="X185" i="4"/>
  <c r="X239" i="4"/>
  <c r="X256" i="4"/>
  <c r="X384" i="4"/>
  <c r="X458" i="4"/>
  <c r="X597" i="4"/>
  <c r="X447" i="4"/>
  <c r="X607" i="4"/>
  <c r="X38" i="4"/>
  <c r="X83" i="4"/>
  <c r="X96" i="4"/>
  <c r="X235" i="4"/>
  <c r="X258" i="4"/>
  <c r="X325" i="4"/>
  <c r="X637" i="4"/>
  <c r="X649" i="4"/>
  <c r="X695" i="4"/>
  <c r="X366" i="4"/>
  <c r="X3" i="4"/>
  <c r="X29" i="4"/>
  <c r="X33" i="4"/>
  <c r="X53" i="4"/>
  <c r="X64" i="4"/>
  <c r="X127" i="4"/>
  <c r="X203" i="4"/>
  <c r="X229" i="4"/>
  <c r="X263" i="4"/>
  <c r="X696" i="4"/>
  <c r="X335" i="4"/>
  <c r="X135" i="4"/>
  <c r="X244" i="4"/>
  <c r="X470" i="4"/>
  <c r="X602" i="4"/>
  <c r="X697" i="4"/>
  <c r="X497" i="4"/>
  <c r="X576" i="4"/>
  <c r="X78" i="4"/>
  <c r="X615" i="4"/>
  <c r="X635" i="4"/>
  <c r="X698" i="4"/>
  <c r="X97" i="4"/>
  <c r="X587" i="4"/>
  <c r="X686" i="4"/>
  <c r="X362" i="4"/>
  <c r="X498" i="4"/>
  <c r="X621" i="4"/>
  <c r="X699" i="4"/>
  <c r="X98" i="4"/>
  <c r="X355" i="4"/>
  <c r="X521" i="4"/>
  <c r="X589" i="4"/>
  <c r="X684" i="4"/>
  <c r="X236" i="4"/>
  <c r="X546" i="4"/>
  <c r="X356" i="4"/>
  <c r="X625" i="4"/>
  <c r="X630" i="4"/>
  <c r="X666" i="4"/>
  <c r="X700" i="4"/>
  <c r="X604" i="4"/>
  <c r="X175" i="4"/>
  <c r="X233" i="4"/>
  <c r="X209" i="4"/>
  <c r="X289" i="4"/>
  <c r="X633" i="4"/>
  <c r="X268" i="4"/>
  <c r="X540" i="4"/>
  <c r="X84" i="4"/>
  <c r="X143" i="4"/>
  <c r="X168" i="4"/>
  <c r="X169" i="4"/>
  <c r="X269" i="4"/>
  <c r="X301" i="4"/>
  <c r="X349" i="4"/>
  <c r="X373" i="4"/>
  <c r="X421" i="4"/>
  <c r="X435" i="4"/>
  <c r="X506" i="4"/>
  <c r="X518" i="4"/>
  <c r="X519" i="4"/>
  <c r="X533" i="4"/>
  <c r="X567" i="4"/>
  <c r="X688" i="4"/>
  <c r="X54" i="4"/>
  <c r="X526" i="4"/>
  <c r="X557" i="4"/>
  <c r="X578" i="4"/>
  <c r="X676" i="4"/>
  <c r="X99" i="4"/>
  <c r="X271" i="4"/>
  <c r="X131" i="4"/>
  <c r="X227" i="4"/>
  <c r="X702" i="4"/>
  <c r="X348" i="4"/>
  <c r="X208" i="4"/>
  <c r="X580" i="4"/>
  <c r="X687" i="4"/>
  <c r="X307" i="4"/>
  <c r="X640" i="4"/>
  <c r="X160" i="4"/>
  <c r="X264" i="4"/>
  <c r="X319" i="4"/>
  <c r="X419" i="4"/>
  <c r="X544" i="4"/>
  <c r="X52" i="4"/>
  <c r="X427" i="4"/>
  <c r="X102" i="4"/>
  <c r="X399" i="4"/>
  <c r="X623" i="4"/>
  <c r="X331" i="4"/>
  <c r="X500" i="4"/>
  <c r="X618" i="4"/>
  <c r="X67" i="4"/>
  <c r="X353" i="4"/>
  <c r="X644" i="4"/>
  <c r="X196" i="4"/>
  <c r="X202" i="4"/>
  <c r="X468" i="4"/>
  <c r="X117" i="4"/>
  <c r="X463" i="4"/>
  <c r="X467" i="4"/>
  <c r="X459" i="4"/>
  <c r="X70" i="4"/>
  <c r="X575" i="4"/>
  <c r="X643" i="4"/>
  <c r="X306" i="4"/>
  <c r="X499" i="4"/>
  <c r="X504" i="4"/>
  <c r="X483" i="4"/>
  <c r="X182" i="4"/>
  <c r="X361" i="4"/>
  <c r="X12" i="4"/>
  <c r="X251" i="4"/>
  <c r="X475" i="4"/>
  <c r="X598" i="4"/>
  <c r="X673" i="4"/>
  <c r="X377" i="4"/>
  <c r="X93" i="4"/>
  <c r="X128" i="4"/>
  <c r="X310" i="4"/>
  <c r="X528" i="4"/>
  <c r="X601" i="4"/>
  <c r="X706" i="4"/>
  <c r="X437" i="4"/>
  <c r="X707" i="4"/>
  <c r="X365" i="4"/>
  <c r="X302" i="4"/>
  <c r="X425" i="4"/>
  <c r="X46" i="4"/>
  <c r="X360" i="4"/>
  <c r="X495" i="4"/>
  <c r="X609" i="4"/>
  <c r="X201" i="4"/>
  <c r="X555" i="4"/>
  <c r="X603" i="4"/>
  <c r="X709" i="4"/>
  <c r="X155" i="4"/>
  <c r="X507" i="4"/>
  <c r="X42" i="4"/>
  <c r="X386" i="4"/>
  <c r="X608" i="4"/>
  <c r="X47" i="4"/>
  <c r="X628" i="4"/>
  <c r="X36" i="4"/>
  <c r="X530" i="4"/>
  <c r="X639" i="4"/>
  <c r="X564" i="4"/>
  <c r="X5" i="4"/>
  <c r="X710" i="4"/>
  <c r="X218" i="4"/>
  <c r="X413" i="4"/>
  <c r="X462" i="4"/>
  <c r="X638" i="4"/>
  <c r="X674" i="4"/>
  <c r="X711" i="4"/>
  <c r="X392" i="4"/>
  <c r="X556" i="4"/>
  <c r="X255" i="4"/>
  <c r="X311" i="4"/>
  <c r="X712" i="4"/>
  <c r="X260" i="4"/>
  <c r="X713" i="4"/>
  <c r="X194" i="4"/>
  <c r="X538" i="4"/>
  <c r="X549" i="4"/>
  <c r="X323" i="4"/>
  <c r="X449" i="4"/>
  <c r="X132" i="4"/>
  <c r="X715" i="4"/>
  <c r="X401" i="4"/>
  <c r="X111" i="4"/>
  <c r="X147" i="4"/>
  <c r="X225" i="4"/>
  <c r="X332" i="4"/>
  <c r="X404" i="4"/>
  <c r="X410" i="4"/>
  <c r="X689" i="4"/>
  <c r="X632" i="4"/>
  <c r="X214" i="4"/>
  <c r="X71" i="4"/>
  <c r="X443" i="4"/>
  <c r="X525" i="4"/>
  <c r="X486" i="4"/>
  <c r="X716" i="4"/>
  <c r="X390" i="4"/>
  <c r="X605" i="4"/>
  <c r="X405" i="4"/>
  <c r="X669" i="4"/>
  <c r="X21" i="4"/>
  <c r="X31" i="4"/>
  <c r="X77" i="4"/>
  <c r="X461" i="4"/>
  <c r="X317" i="4"/>
  <c r="X13" i="4"/>
  <c r="X145" i="4"/>
  <c r="X149" i="4"/>
  <c r="X177" i="4"/>
  <c r="X179" i="4"/>
  <c r="X213" i="4"/>
  <c r="X221" i="4"/>
  <c r="X252" i="4"/>
  <c r="X292" i="4"/>
  <c r="X294" i="4"/>
  <c r="X305" i="4"/>
  <c r="X330" i="4"/>
  <c r="X378" i="4"/>
  <c r="X388" i="4"/>
  <c r="X515" i="4"/>
  <c r="X516" i="4"/>
  <c r="X586" i="4"/>
  <c r="X619" i="4"/>
  <c r="X717" i="4"/>
  <c r="X718" i="4"/>
  <c r="X379" i="4"/>
  <c r="X273" i="4"/>
  <c r="X611" i="4"/>
  <c r="X559" i="4"/>
  <c r="X720" i="4"/>
  <c r="X204" i="4"/>
  <c r="X671" i="4"/>
  <c r="X678" i="4"/>
  <c r="X90" i="4"/>
  <c r="X108" i="4"/>
  <c r="X118" i="4"/>
  <c r="X254" i="4"/>
  <c r="X685" i="4"/>
  <c r="X266" i="4"/>
  <c r="X439" i="4"/>
  <c r="X113" i="4"/>
  <c r="X187" i="4"/>
  <c r="V2" i="4"/>
  <c r="W2" i="4"/>
  <c r="X2" i="4"/>
  <c r="X191" i="4"/>
  <c r="X248" i="4"/>
  <c r="X647" i="4"/>
  <c r="X677" i="4"/>
  <c r="X721" i="4"/>
  <c r="X466" i="4"/>
  <c r="X107" i="4"/>
  <c r="X722" i="4"/>
  <c r="X455" i="4"/>
  <c r="X43" i="4"/>
  <c r="X652" i="4"/>
  <c r="X37" i="4"/>
  <c r="X286" i="4"/>
  <c r="X105" i="4"/>
  <c r="X167" i="4"/>
  <c r="X241" i="4"/>
  <c r="X282" i="4"/>
  <c r="X295" i="4"/>
  <c r="X343" i="4"/>
  <c r="X121" i="4"/>
  <c r="X172" i="4"/>
  <c r="X342" i="4"/>
  <c r="X370" i="4"/>
  <c r="X481" i="4"/>
  <c r="X523" i="4"/>
  <c r="X690" i="4"/>
  <c r="X60" i="4"/>
  <c r="X357" i="4"/>
  <c r="X490" i="4"/>
  <c r="X493" i="4"/>
  <c r="X723" i="4"/>
  <c r="X724" i="4"/>
  <c r="X10" i="4"/>
  <c r="X129" i="4"/>
  <c r="X156" i="4"/>
  <c r="X161" i="4"/>
  <c r="X171" i="4"/>
  <c r="X270" i="4"/>
  <c r="X409" i="4"/>
  <c r="X454" i="4"/>
  <c r="X464" i="4"/>
  <c r="X527" i="4"/>
  <c r="X658" i="4"/>
  <c r="X683" i="4"/>
  <c r="X725" i="4"/>
  <c r="X664" i="4"/>
  <c r="S58" i="4"/>
  <c r="S62" i="4"/>
  <c r="S188" i="4"/>
  <c r="S422" i="4"/>
  <c r="S584" i="4"/>
  <c r="S653" i="4"/>
  <c r="S691" i="4"/>
  <c r="S9" i="4"/>
  <c r="S359" i="4"/>
  <c r="S583" i="4"/>
  <c r="S116" i="4"/>
  <c r="S469" i="4"/>
  <c r="S387" i="4"/>
  <c r="S588" i="4"/>
  <c r="S692" i="4"/>
  <c r="S139" i="4"/>
  <c r="S341" i="4"/>
  <c r="S369" i="4"/>
  <c r="S430" i="4"/>
  <c r="S352" i="4"/>
  <c r="S347" i="4"/>
  <c r="S382" i="4"/>
  <c r="S531" i="4"/>
  <c r="S109" i="4"/>
  <c r="S334" i="4"/>
  <c r="S675" i="4"/>
  <c r="S95" i="4"/>
  <c r="S363" i="4"/>
  <c r="S141" i="4"/>
  <c r="S72" i="4"/>
  <c r="S520" i="4"/>
  <c r="S119" i="4"/>
  <c r="S407" i="4"/>
  <c r="S383" i="4"/>
  <c r="S503" i="4"/>
  <c r="S473" i="4"/>
  <c r="S541" i="4"/>
  <c r="S339" i="4"/>
  <c r="S434" i="4"/>
  <c r="S6" i="4"/>
  <c r="S283" i="4"/>
  <c r="S381" i="4"/>
  <c r="S620" i="4"/>
  <c r="S7" i="4"/>
  <c r="S16" i="4"/>
  <c r="S92" i="4"/>
  <c r="S106" i="4"/>
  <c r="S148" i="4"/>
  <c r="S163" i="4"/>
  <c r="S190" i="4"/>
  <c r="S231" i="4"/>
  <c r="S259" i="4"/>
  <c r="S261" i="4"/>
  <c r="S328" i="4"/>
  <c r="S400" i="4"/>
  <c r="S432" i="4"/>
  <c r="S477" i="4"/>
  <c r="S627" i="4"/>
  <c r="S646" i="4"/>
  <c r="S693" i="4"/>
  <c r="S14" i="4"/>
  <c r="S250" i="4"/>
  <c r="S274" i="4"/>
  <c r="S293" i="4"/>
  <c r="S321" i="4"/>
  <c r="S340" i="4"/>
  <c r="S534" i="4"/>
  <c r="S568" i="4"/>
  <c r="S595" i="4"/>
  <c r="S659" i="4"/>
  <c r="S277" i="4"/>
  <c r="S280" i="4"/>
  <c r="S694" i="4"/>
  <c r="S87" i="4"/>
  <c r="S198" i="4"/>
  <c r="S418" i="4"/>
  <c r="S505" i="4"/>
  <c r="S670" i="4"/>
  <c r="S100" i="4"/>
  <c r="S629" i="4"/>
  <c r="S338" i="4"/>
  <c r="S508" i="4"/>
  <c r="S656" i="4"/>
  <c r="S237" i="4"/>
  <c r="S69" i="4"/>
  <c r="S8" i="4"/>
  <c r="S138" i="4"/>
  <c r="S205" i="4"/>
  <c r="S239" i="4"/>
  <c r="S256" i="4"/>
  <c r="S384" i="4"/>
  <c r="S429" i="4"/>
  <c r="S458" i="4"/>
  <c r="S465" i="4"/>
  <c r="S597" i="4"/>
  <c r="S447" i="4"/>
  <c r="S416" i="4"/>
  <c r="S607" i="4"/>
  <c r="S24" i="4"/>
  <c r="S38" i="4"/>
  <c r="S83" i="4"/>
  <c r="S96" i="4"/>
  <c r="S195" i="4"/>
  <c r="S235" i="4"/>
  <c r="S258" i="4"/>
  <c r="S325" i="4"/>
  <c r="S529" i="4"/>
  <c r="S637" i="4"/>
  <c r="S649" i="4"/>
  <c r="S695" i="4"/>
  <c r="S510" i="4"/>
  <c r="S366" i="4"/>
  <c r="S3" i="4"/>
  <c r="S29" i="4"/>
  <c r="S33" i="4"/>
  <c r="S44" i="4"/>
  <c r="S53" i="4"/>
  <c r="S64" i="4"/>
  <c r="S127" i="4"/>
  <c r="S203" i="4"/>
  <c r="S229" i="4"/>
  <c r="S253" i="4"/>
  <c r="S263" i="4"/>
  <c r="S281" i="4"/>
  <c r="S696" i="4"/>
  <c r="S335" i="4"/>
  <c r="S133" i="4"/>
  <c r="S135" i="4"/>
  <c r="S244" i="4"/>
  <c r="S275" i="4"/>
  <c r="S314" i="4"/>
  <c r="S453" i="4"/>
  <c r="S470" i="4"/>
  <c r="S577" i="4"/>
  <c r="S602" i="4"/>
  <c r="S697" i="4"/>
  <c r="S497" i="4"/>
  <c r="S296" i="4"/>
  <c r="S411" i="4"/>
  <c r="S412" i="4"/>
  <c r="S576" i="4"/>
  <c r="S78" i="4"/>
  <c r="S120" i="4"/>
  <c r="S615" i="4"/>
  <c r="S635" i="4"/>
  <c r="S655" i="4"/>
  <c r="S698" i="4"/>
  <c r="S97" i="4"/>
  <c r="S587" i="4"/>
  <c r="S668" i="4"/>
  <c r="S686" i="4"/>
  <c r="S362" i="4"/>
  <c r="S450" i="4"/>
  <c r="S456" i="4"/>
  <c r="S498" i="4"/>
  <c r="S621" i="4"/>
  <c r="S699" i="4"/>
  <c r="S98" i="4"/>
  <c r="S509" i="4"/>
  <c r="S85" i="4"/>
  <c r="S355" i="4"/>
  <c r="S146" i="4"/>
  <c r="S521" i="4"/>
  <c r="S589" i="4"/>
  <c r="S684" i="4"/>
  <c r="S236" i="4"/>
  <c r="S211" i="4"/>
  <c r="S546" i="4"/>
  <c r="S262" i="4"/>
  <c r="S356" i="4"/>
  <c r="S448" i="4"/>
  <c r="S566" i="4"/>
  <c r="S625" i="4"/>
  <c r="S630" i="4"/>
  <c r="S666" i="4"/>
  <c r="S700" i="4"/>
  <c r="S414" i="4"/>
  <c r="S604" i="4"/>
  <c r="S175" i="4"/>
  <c r="S233" i="4"/>
  <c r="S232" i="4"/>
  <c r="S112" i="4"/>
  <c r="S209" i="4"/>
  <c r="S289" i="4"/>
  <c r="S633" i="4"/>
  <c r="S74" i="4"/>
  <c r="S268" i="4"/>
  <c r="S61" i="4"/>
  <c r="S540" i="4"/>
  <c r="S84" i="4"/>
  <c r="S125" i="4"/>
  <c r="S142" i="4"/>
  <c r="S143" i="4"/>
  <c r="S154" i="4"/>
  <c r="S168" i="4"/>
  <c r="S169" i="4"/>
  <c r="S269" i="4"/>
  <c r="S301" i="4"/>
  <c r="S349" i="4"/>
  <c r="S373" i="4"/>
  <c r="S408" i="4"/>
  <c r="S421" i="4"/>
  <c r="S435" i="4"/>
  <c r="S506" i="4"/>
  <c r="S514" i="4"/>
  <c r="S518" i="4"/>
  <c r="S519" i="4"/>
  <c r="S533" i="4"/>
  <c r="S567" i="4"/>
  <c r="S648" i="4"/>
  <c r="S667" i="4"/>
  <c r="S681" i="4"/>
  <c r="S682" i="4"/>
  <c r="S688" i="4"/>
  <c r="S701" i="4"/>
  <c r="S54" i="4"/>
  <c r="S526" i="4"/>
  <c r="S557" i="4"/>
  <c r="S578" i="4"/>
  <c r="S676" i="4"/>
  <c r="S99" i="4"/>
  <c r="S271" i="4"/>
  <c r="S131" i="4"/>
  <c r="S227" i="4"/>
  <c r="S420" i="4"/>
  <c r="S702" i="4"/>
  <c r="S348" i="4"/>
  <c r="S626" i="4"/>
  <c r="S703" i="4"/>
  <c r="S208" i="4"/>
  <c r="S150" i="4"/>
  <c r="S580" i="4"/>
  <c r="S687" i="4"/>
  <c r="S307" i="4"/>
  <c r="S663" i="4"/>
  <c r="S640" i="4"/>
  <c r="S73" i="4"/>
  <c r="S160" i="4"/>
  <c r="S246" i="4"/>
  <c r="S264" i="4"/>
  <c r="S319" i="4"/>
  <c r="S419" i="4"/>
  <c r="S544" i="4"/>
  <c r="S20" i="4"/>
  <c r="S324" i="4"/>
  <c r="S52" i="4"/>
  <c r="S276" i="4"/>
  <c r="S704" i="4"/>
  <c r="S654" i="4"/>
  <c r="S427" i="4"/>
  <c r="S102" i="4"/>
  <c r="S399" i="4"/>
  <c r="S511" i="4"/>
  <c r="S623" i="4"/>
  <c r="S331" i="4"/>
  <c r="S500" i="4"/>
  <c r="S548" i="4"/>
  <c r="S618" i="4"/>
  <c r="S67" i="4"/>
  <c r="S444" i="4"/>
  <c r="S485" i="4"/>
  <c r="S460" i="4"/>
  <c r="S551" i="4"/>
  <c r="S353" i="4"/>
  <c r="S644" i="4"/>
  <c r="S705" i="4"/>
  <c r="S196" i="4"/>
  <c r="S202" i="4"/>
  <c r="S207" i="4"/>
  <c r="S351" i="4"/>
  <c r="S468" i="4"/>
  <c r="S65" i="4"/>
  <c r="S117" i="4"/>
  <c r="S234" i="4"/>
  <c r="S393" i="4"/>
  <c r="S463" i="4"/>
  <c r="S467" i="4"/>
  <c r="S572" i="4"/>
  <c r="S166" i="4"/>
  <c r="S459" i="4"/>
  <c r="S70" i="4"/>
  <c r="S315" i="4"/>
  <c r="S575" i="4"/>
  <c r="S643" i="4"/>
  <c r="S306" i="4"/>
  <c r="S499" i="4"/>
  <c r="S504" i="4"/>
  <c r="S483" i="4"/>
  <c r="S182" i="4"/>
  <c r="S361" i="4"/>
  <c r="S440" i="4"/>
  <c r="S12" i="4"/>
  <c r="S88" i="4"/>
  <c r="S162" i="4"/>
  <c r="S251" i="4"/>
  <c r="S475" i="4"/>
  <c r="S598" i="4"/>
  <c r="S645" i="4"/>
  <c r="S661" i="4"/>
  <c r="S673" i="4"/>
  <c r="S377" i="4"/>
  <c r="S59" i="4"/>
  <c r="S93" i="4"/>
  <c r="S128" i="4"/>
  <c r="S310" i="4"/>
  <c r="S528" i="4"/>
  <c r="S650" i="4"/>
  <c r="S562" i="4"/>
  <c r="S591" i="4"/>
  <c r="S601" i="4"/>
  <c r="S622" i="4"/>
  <c r="S706" i="4"/>
  <c r="S437" i="4"/>
  <c r="S707" i="4"/>
  <c r="S365" i="4"/>
  <c r="S302" i="4"/>
  <c r="S425" i="4"/>
  <c r="S46" i="4"/>
  <c r="S104" i="4"/>
  <c r="S199" i="4"/>
  <c r="S360" i="4"/>
  <c r="S495" i="4"/>
  <c r="S609" i="4"/>
  <c r="S201" i="4"/>
  <c r="S555" i="4"/>
  <c r="S303" i="4"/>
  <c r="S593" i="4"/>
  <c r="S660" i="4"/>
  <c r="S708" i="4"/>
  <c r="S488" i="4"/>
  <c r="S48" i="4"/>
  <c r="S159" i="4"/>
  <c r="S603" i="4"/>
  <c r="S257" i="4"/>
  <c r="S709" i="4"/>
  <c r="S23" i="4"/>
  <c r="S155" i="4"/>
  <c r="S184" i="4"/>
  <c r="S487" i="4"/>
  <c r="S507" i="4"/>
  <c r="S680" i="4"/>
  <c r="S42" i="4"/>
  <c r="S386" i="4"/>
  <c r="S608" i="4"/>
  <c r="S47" i="4"/>
  <c r="S628" i="4"/>
  <c r="S530" i="4"/>
  <c r="S547" i="4"/>
  <c r="S639" i="4"/>
  <c r="S564" i="4"/>
  <c r="S75" i="4"/>
  <c r="S5" i="4"/>
  <c r="S243" i="4"/>
  <c r="S558" i="4"/>
  <c r="S710" i="4"/>
  <c r="S218" i="4"/>
  <c r="S220" i="4"/>
  <c r="S413" i="4"/>
  <c r="S462" i="4"/>
  <c r="S535" i="4"/>
  <c r="S638" i="4"/>
  <c r="S642" i="4"/>
  <c r="S674" i="4"/>
  <c r="S711" i="4"/>
  <c r="S114" i="4"/>
  <c r="S392" i="4"/>
  <c r="S474" i="4"/>
  <c r="S556" i="4"/>
  <c r="S255" i="4"/>
  <c r="S228" i="4"/>
  <c r="S30" i="4"/>
  <c r="S223" i="4"/>
  <c r="S311" i="4"/>
  <c r="S712" i="4"/>
  <c r="S260" i="4"/>
  <c r="S713" i="4"/>
  <c r="S194" i="4"/>
  <c r="S538" i="4"/>
  <c r="S549" i="4"/>
  <c r="S22" i="4"/>
  <c r="S323" i="4"/>
  <c r="S449" i="4"/>
  <c r="S714" i="4"/>
  <c r="S192" i="4"/>
  <c r="S288" i="4"/>
  <c r="S715" i="4"/>
  <c r="S17" i="4"/>
  <c r="S300" i="4"/>
  <c r="S313" i="4"/>
  <c r="S401" i="4"/>
  <c r="S111" i="4"/>
  <c r="S147" i="4"/>
  <c r="S225" i="4"/>
  <c r="S332" i="4"/>
  <c r="S404" i="4"/>
  <c r="S410" i="4"/>
  <c r="S424" i="4"/>
  <c r="S134" i="4"/>
  <c r="S689" i="4"/>
  <c r="S632" i="4"/>
  <c r="S214" i="4"/>
  <c r="S71" i="4"/>
  <c r="S443" i="4"/>
  <c r="S525" i="4"/>
  <c r="S486" i="4"/>
  <c r="S716" i="4"/>
  <c r="S390" i="4"/>
  <c r="S605" i="4"/>
  <c r="S210" i="4"/>
  <c r="S405" i="4"/>
  <c r="S669" i="4"/>
  <c r="S21" i="4"/>
  <c r="S31" i="4"/>
  <c r="S77" i="4"/>
  <c r="S461" i="4"/>
  <c r="S230" i="4"/>
  <c r="S317" i="4"/>
  <c r="S13" i="4"/>
  <c r="S25" i="4"/>
  <c r="S145" i="4"/>
  <c r="S149" i="4"/>
  <c r="S177" i="4"/>
  <c r="S179" i="4"/>
  <c r="S193" i="4"/>
  <c r="S213" i="4"/>
  <c r="S221" i="4"/>
  <c r="S226" i="4"/>
  <c r="S252" i="4"/>
  <c r="S265" i="4"/>
  <c r="S285" i="4"/>
  <c r="S292" i="4"/>
  <c r="S294" i="4"/>
  <c r="S305" i="4"/>
  <c r="S320" i="4"/>
  <c r="S330" i="4"/>
  <c r="S336" i="4"/>
  <c r="S378" i="4"/>
  <c r="S388" i="4"/>
  <c r="S398" i="4"/>
  <c r="S472" i="4"/>
  <c r="S515" i="4"/>
  <c r="S516" i="4"/>
  <c r="S522" i="4"/>
  <c r="S586" i="4"/>
  <c r="S599" i="4"/>
  <c r="S606" i="4"/>
  <c r="S610" i="4"/>
  <c r="S619" i="4"/>
  <c r="S631" i="4"/>
  <c r="S634" i="4"/>
  <c r="S641" i="4"/>
  <c r="S672" i="4"/>
  <c r="S679" i="4"/>
  <c r="S717" i="4"/>
  <c r="S718" i="4"/>
  <c r="S719" i="4"/>
  <c r="S316" i="4"/>
  <c r="S379" i="4"/>
  <c r="S273" i="4"/>
  <c r="S611" i="4"/>
  <c r="S559" i="4"/>
  <c r="S600" i="4"/>
  <c r="S720" i="4"/>
  <c r="S204" i="4"/>
  <c r="S671" i="4"/>
  <c r="S678" i="4"/>
  <c r="S395" i="4"/>
  <c r="S596" i="4"/>
  <c r="S90" i="4"/>
  <c r="S108" i="4"/>
  <c r="S118" i="4"/>
  <c r="S254" i="4"/>
  <c r="S685" i="4"/>
  <c r="S45" i="4"/>
  <c r="S170" i="4"/>
  <c r="S266" i="4"/>
  <c r="S439" i="4"/>
  <c r="S570" i="4"/>
  <c r="S573" i="4"/>
  <c r="S614" i="4"/>
  <c r="S187" i="4"/>
  <c r="S2" i="4"/>
  <c r="S189" i="4"/>
  <c r="S191" i="4"/>
  <c r="S248" i="4"/>
  <c r="S571" i="4"/>
  <c r="S647" i="4"/>
  <c r="S665" i="4"/>
  <c r="S677" i="4"/>
  <c r="S721" i="4"/>
  <c r="S466" i="4"/>
  <c r="S291" i="4"/>
  <c r="S107" i="4"/>
  <c r="S124" i="4"/>
  <c r="S722" i="4"/>
  <c r="S455" i="4"/>
  <c r="S43" i="4"/>
  <c r="S652" i="4"/>
  <c r="S37" i="4"/>
  <c r="S103" i="4"/>
  <c r="S367" i="4"/>
  <c r="S89" i="4"/>
  <c r="S286" i="4"/>
  <c r="S105" i="4"/>
  <c r="S167" i="4"/>
  <c r="S241" i="4"/>
  <c r="S282" i="4"/>
  <c r="S295" i="4"/>
  <c r="S343" i="4"/>
  <c r="S121" i="4"/>
  <c r="S172" i="4"/>
  <c r="S342" i="4"/>
  <c r="S370" i="4"/>
  <c r="S481" i="4"/>
  <c r="S523" i="4"/>
  <c r="S690" i="4"/>
  <c r="S60" i="4"/>
  <c r="S357" i="4"/>
  <c r="S433" i="4"/>
  <c r="S490" i="4"/>
  <c r="S493" i="4"/>
  <c r="S560" i="4"/>
  <c r="S115" i="4"/>
  <c r="S723" i="4"/>
  <c r="S28" i="4"/>
  <c r="S724" i="4"/>
  <c r="S10" i="4"/>
  <c r="S101" i="4"/>
  <c r="S110" i="4"/>
  <c r="S129" i="4"/>
  <c r="S156" i="4"/>
  <c r="S161" i="4"/>
  <c r="S171" i="4"/>
  <c r="S176" i="4"/>
  <c r="S270" i="4"/>
  <c r="S409" i="4"/>
  <c r="S454" i="4"/>
  <c r="S464" i="4"/>
  <c r="S527" i="4"/>
  <c r="S536" i="4"/>
  <c r="S585" i="4"/>
  <c r="S613" i="4"/>
  <c r="S657" i="4"/>
  <c r="S658" i="4"/>
  <c r="S683" i="4"/>
  <c r="S725" i="4"/>
  <c r="S664" i="4"/>
  <c r="K58" i="4"/>
  <c r="K62" i="4"/>
  <c r="K188" i="4"/>
  <c r="K616" i="4"/>
  <c r="K422" i="4"/>
  <c r="K584" i="4"/>
  <c r="K653" i="4"/>
  <c r="K691" i="4"/>
  <c r="K9" i="4"/>
  <c r="K359" i="4"/>
  <c r="K583" i="4"/>
  <c r="K116" i="4"/>
  <c r="K469" i="4"/>
  <c r="K387" i="4"/>
  <c r="K588" i="4"/>
  <c r="K692" i="4"/>
  <c r="K139" i="4"/>
  <c r="K341" i="4"/>
  <c r="K369" i="4"/>
  <c r="K430" i="4"/>
  <c r="K352" i="4"/>
  <c r="K347" i="4"/>
  <c r="K382" i="4"/>
  <c r="K531" i="4"/>
  <c r="K109" i="4"/>
  <c r="K334" i="4"/>
  <c r="K675" i="4"/>
  <c r="K95" i="4"/>
  <c r="K363" i="4"/>
  <c r="K141" i="4"/>
  <c r="K72" i="4"/>
  <c r="K520" i="4"/>
  <c r="K119" i="4"/>
  <c r="K407" i="4"/>
  <c r="K383" i="4"/>
  <c r="K503" i="4"/>
  <c r="K473" i="4"/>
  <c r="K541" i="4"/>
  <c r="K339" i="4"/>
  <c r="K434" i="4"/>
  <c r="K6" i="4"/>
  <c r="K283" i="4"/>
  <c r="K381" i="4"/>
  <c r="K620" i="4"/>
  <c r="K7" i="4"/>
  <c r="K16" i="4"/>
  <c r="K92" i="4"/>
  <c r="K106" i="4"/>
  <c r="K148" i="4"/>
  <c r="K163" i="4"/>
  <c r="K190" i="4"/>
  <c r="K231" i="4"/>
  <c r="K259" i="4"/>
  <c r="K261" i="4"/>
  <c r="K328" i="4"/>
  <c r="K400" i="4"/>
  <c r="K432" i="4"/>
  <c r="K436" i="4"/>
  <c r="K477" i="4"/>
  <c r="K627" i="4"/>
  <c r="K646" i="4"/>
  <c r="K693" i="4"/>
  <c r="K14" i="4"/>
  <c r="K250" i="4"/>
  <c r="K274" i="4"/>
  <c r="K293" i="4"/>
  <c r="K321" i="4"/>
  <c r="K340" i="4"/>
  <c r="K534" i="4"/>
  <c r="K568" i="4"/>
  <c r="K595" i="4"/>
  <c r="K659" i="4"/>
  <c r="K277" i="4"/>
  <c r="K280" i="4"/>
  <c r="K694" i="4"/>
  <c r="K87" i="4"/>
  <c r="K198" i="4"/>
  <c r="K418" i="4"/>
  <c r="K505" i="4"/>
  <c r="K670" i="4"/>
  <c r="K100" i="4"/>
  <c r="K629" i="4"/>
  <c r="K338" i="4"/>
  <c r="K508" i="4"/>
  <c r="K656" i="4"/>
  <c r="K237" i="4"/>
  <c r="K69" i="4"/>
  <c r="K8" i="4"/>
  <c r="K138" i="4"/>
  <c r="K185" i="4"/>
  <c r="K205" i="4"/>
  <c r="K239" i="4"/>
  <c r="K256" i="4"/>
  <c r="K384" i="4"/>
  <c r="K429" i="4"/>
  <c r="K458" i="4"/>
  <c r="K465" i="4"/>
  <c r="K597" i="4"/>
  <c r="K447" i="4"/>
  <c r="K617" i="4"/>
  <c r="K416" i="4"/>
  <c r="K607" i="4"/>
  <c r="K24" i="4"/>
  <c r="K38" i="4"/>
  <c r="K83" i="4"/>
  <c r="K96" i="4"/>
  <c r="K195" i="4"/>
  <c r="K235" i="4"/>
  <c r="K258" i="4"/>
  <c r="K325" i="4"/>
  <c r="K529" i="4"/>
  <c r="K637" i="4"/>
  <c r="K649" i="4"/>
  <c r="K695" i="4"/>
  <c r="K510" i="4"/>
  <c r="K366" i="4"/>
  <c r="K3" i="4"/>
  <c r="K29" i="4"/>
  <c r="K33" i="4"/>
  <c r="K44" i="4"/>
  <c r="K53" i="4"/>
  <c r="K64" i="4"/>
  <c r="K127" i="4"/>
  <c r="K203" i="4"/>
  <c r="K229" i="4"/>
  <c r="K253" i="4"/>
  <c r="K263" i="4"/>
  <c r="K281" i="4"/>
  <c r="K696" i="4"/>
  <c r="K335" i="4"/>
  <c r="K133" i="4"/>
  <c r="K135" i="4"/>
  <c r="K244" i="4"/>
  <c r="K275" i="4"/>
  <c r="K314" i="4"/>
  <c r="K453" i="4"/>
  <c r="K470" i="4"/>
  <c r="K577" i="4"/>
  <c r="K602" i="4"/>
  <c r="K697" i="4"/>
  <c r="K497" i="4"/>
  <c r="K296" i="4"/>
  <c r="K411" i="4"/>
  <c r="K412" i="4"/>
  <c r="K576" i="4"/>
  <c r="K78" i="4"/>
  <c r="K120" i="4"/>
  <c r="K615" i="4"/>
  <c r="K635" i="4"/>
  <c r="K655" i="4"/>
  <c r="K698" i="4"/>
  <c r="K97" i="4"/>
  <c r="K587" i="4"/>
  <c r="K668" i="4"/>
  <c r="K686" i="4"/>
  <c r="K362" i="4"/>
  <c r="K450" i="4"/>
  <c r="K456" i="4"/>
  <c r="K498" i="4"/>
  <c r="K621" i="4"/>
  <c r="K699" i="4"/>
  <c r="K98" i="4"/>
  <c r="K509" i="4"/>
  <c r="K85" i="4"/>
  <c r="K355" i="4"/>
  <c r="K146" i="4"/>
  <c r="K521" i="4"/>
  <c r="K589" i="4"/>
  <c r="K684" i="4"/>
  <c r="K236" i="4"/>
  <c r="K211" i="4"/>
  <c r="K501" i="4"/>
  <c r="K546" i="4"/>
  <c r="K262" i="4"/>
  <c r="K356" i="4"/>
  <c r="K448" i="4"/>
  <c r="K566" i="4"/>
  <c r="K625" i="4"/>
  <c r="K630" i="4"/>
  <c r="K666" i="4"/>
  <c r="K700" i="4"/>
  <c r="K414" i="4"/>
  <c r="K604" i="4"/>
  <c r="K175" i="4"/>
  <c r="K233" i="4"/>
  <c r="K232" i="4"/>
  <c r="K112" i="4"/>
  <c r="K209" i="4"/>
  <c r="K289" i="4"/>
  <c r="K633" i="4"/>
  <c r="K74" i="4"/>
  <c r="K268" i="4"/>
  <c r="K61" i="4"/>
  <c r="K540" i="4"/>
  <c r="K84" i="4"/>
  <c r="K125" i="4"/>
  <c r="K142" i="4"/>
  <c r="K143" i="4"/>
  <c r="K154" i="4"/>
  <c r="K168" i="4"/>
  <c r="K169" i="4"/>
  <c r="K269" i="4"/>
  <c r="K301" i="4"/>
  <c r="K349" i="4"/>
  <c r="K373" i="4"/>
  <c r="K408" i="4"/>
  <c r="K421" i="4"/>
  <c r="K435" i="4"/>
  <c r="K492" i="4"/>
  <c r="K506" i="4"/>
  <c r="K514" i="4"/>
  <c r="K518" i="4"/>
  <c r="K519" i="4"/>
  <c r="K533" i="4"/>
  <c r="K567" i="4"/>
  <c r="K648" i="4"/>
  <c r="K667" i="4"/>
  <c r="K681" i="4"/>
  <c r="K682" i="4"/>
  <c r="K688" i="4"/>
  <c r="K701" i="4"/>
  <c r="K54" i="4"/>
  <c r="K526" i="4"/>
  <c r="K557" i="4"/>
  <c r="K578" i="4"/>
  <c r="K676" i="4"/>
  <c r="K99" i="4"/>
  <c r="K271" i="4"/>
  <c r="K131" i="4"/>
  <c r="K227" i="4"/>
  <c r="K420" i="4"/>
  <c r="K702" i="4"/>
  <c r="K348" i="4"/>
  <c r="K626" i="4"/>
  <c r="K703" i="4"/>
  <c r="K208" i="4"/>
  <c r="K150" i="4"/>
  <c r="K580" i="4"/>
  <c r="K687" i="4"/>
  <c r="K307" i="4"/>
  <c r="K663" i="4"/>
  <c r="K640" i="4"/>
  <c r="K73" i="4"/>
  <c r="K160" i="4"/>
  <c r="K246" i="4"/>
  <c r="K264" i="4"/>
  <c r="K319" i="4"/>
  <c r="K419" i="4"/>
  <c r="K544" i="4"/>
  <c r="K20" i="4"/>
  <c r="K324" i="4"/>
  <c r="K52" i="4"/>
  <c r="K276" i="4"/>
  <c r="K704" i="4"/>
  <c r="K654" i="4"/>
  <c r="K427" i="4"/>
  <c r="K102" i="4"/>
  <c r="K399" i="4"/>
  <c r="K511" i="4"/>
  <c r="K623" i="4"/>
  <c r="K331" i="4"/>
  <c r="K500" i="4"/>
  <c r="K548" i="4"/>
  <c r="K618" i="4"/>
  <c r="K67" i="4"/>
  <c r="K444" i="4"/>
  <c r="K485" i="4"/>
  <c r="K460" i="4"/>
  <c r="K551" i="4"/>
  <c r="K353" i="4"/>
  <c r="K644" i="4"/>
  <c r="K705" i="4"/>
  <c r="K196" i="4"/>
  <c r="K202" i="4"/>
  <c r="K207" i="4"/>
  <c r="K351" i="4"/>
  <c r="K468" i="4"/>
  <c r="K65" i="4"/>
  <c r="K117" i="4"/>
  <c r="K234" i="4"/>
  <c r="K393" i="4"/>
  <c r="K463" i="4"/>
  <c r="K467" i="4"/>
  <c r="K572" i="4"/>
  <c r="K166" i="4"/>
  <c r="K459" i="4"/>
  <c r="K70" i="4"/>
  <c r="K315" i="4"/>
  <c r="K575" i="4"/>
  <c r="K643" i="4"/>
  <c r="K306" i="4"/>
  <c r="K499" i="4"/>
  <c r="K504" i="4"/>
  <c r="K483" i="4"/>
  <c r="K182" i="4"/>
  <c r="K361" i="4"/>
  <c r="K440" i="4"/>
  <c r="K12" i="4"/>
  <c r="K88" i="4"/>
  <c r="K162" i="4"/>
  <c r="K251" i="4"/>
  <c r="K475" i="4"/>
  <c r="K598" i="4"/>
  <c r="K645" i="4"/>
  <c r="K661" i="4"/>
  <c r="K673" i="4"/>
  <c r="K377" i="4"/>
  <c r="K59" i="4"/>
  <c r="K93" i="4"/>
  <c r="K128" i="4"/>
  <c r="K310" i="4"/>
  <c r="K528" i="4"/>
  <c r="K650" i="4"/>
  <c r="K562" i="4"/>
  <c r="K591" i="4"/>
  <c r="K601" i="4"/>
  <c r="K622" i="4"/>
  <c r="K706" i="4"/>
  <c r="K437" i="4"/>
  <c r="K707" i="4"/>
  <c r="K365" i="4"/>
  <c r="K302" i="4"/>
  <c r="K425" i="4"/>
  <c r="K46" i="4"/>
  <c r="K104" i="4"/>
  <c r="K199" i="4"/>
  <c r="K360" i="4"/>
  <c r="K495" i="4"/>
  <c r="K609" i="4"/>
  <c r="K201" i="4"/>
  <c r="K555" i="4"/>
  <c r="K303" i="4"/>
  <c r="K593" i="4"/>
  <c r="K660" i="4"/>
  <c r="K708" i="4"/>
  <c r="K488" i="4"/>
  <c r="K48" i="4"/>
  <c r="K159" i="4"/>
  <c r="K603" i="4"/>
  <c r="K257" i="4"/>
  <c r="K709" i="4"/>
  <c r="K23" i="4"/>
  <c r="K155" i="4"/>
  <c r="K184" i="4"/>
  <c r="K487" i="4"/>
  <c r="K507" i="4"/>
  <c r="K680" i="4"/>
  <c r="K42" i="4"/>
  <c r="K386" i="4"/>
  <c r="K608" i="4"/>
  <c r="K47" i="4"/>
  <c r="K628" i="4"/>
  <c r="K36" i="4"/>
  <c r="K530" i="4"/>
  <c r="K547" i="4"/>
  <c r="K639" i="4"/>
  <c r="K564" i="4"/>
  <c r="K75" i="4"/>
  <c r="K5" i="4"/>
  <c r="K243" i="4"/>
  <c r="K558" i="4"/>
  <c r="K710" i="4"/>
  <c r="K218" i="4"/>
  <c r="K220" i="4"/>
  <c r="K413" i="4"/>
  <c r="K462" i="4"/>
  <c r="K535" i="4"/>
  <c r="K638" i="4"/>
  <c r="K642" i="4"/>
  <c r="K674" i="4"/>
  <c r="K711" i="4"/>
  <c r="K114" i="4"/>
  <c r="K392" i="4"/>
  <c r="K474" i="4"/>
  <c r="K556" i="4"/>
  <c r="K255" i="4"/>
  <c r="K228" i="4"/>
  <c r="K30" i="4"/>
  <c r="K223" i="4"/>
  <c r="K311" i="4"/>
  <c r="K712" i="4"/>
  <c r="K260" i="4"/>
  <c r="K713" i="4"/>
  <c r="K194" i="4"/>
  <c r="K538" i="4"/>
  <c r="K549" i="4"/>
  <c r="K22" i="4"/>
  <c r="K323" i="4"/>
  <c r="K449" i="4"/>
  <c r="K714" i="4"/>
  <c r="K132" i="4"/>
  <c r="K192" i="4"/>
  <c r="K288" i="4"/>
  <c r="K715" i="4"/>
  <c r="K17" i="4"/>
  <c r="K300" i="4"/>
  <c r="K313" i="4"/>
  <c r="K401" i="4"/>
  <c r="K111" i="4"/>
  <c r="K147" i="4"/>
  <c r="K225" i="4"/>
  <c r="K332" i="4"/>
  <c r="K404" i="4"/>
  <c r="K410" i="4"/>
  <c r="K424" i="4"/>
  <c r="K134" i="4"/>
  <c r="K689" i="4"/>
  <c r="K632" i="4"/>
  <c r="K86" i="4"/>
  <c r="K214" i="4"/>
  <c r="K71" i="4"/>
  <c r="K443" i="4"/>
  <c r="K525" i="4"/>
  <c r="K486" i="4"/>
  <c r="K716" i="4"/>
  <c r="K390" i="4"/>
  <c r="K605" i="4"/>
  <c r="K210" i="4"/>
  <c r="K405" i="4"/>
  <c r="K669" i="4"/>
  <c r="K21" i="4"/>
  <c r="K31" i="4"/>
  <c r="K77" i="4"/>
  <c r="K461" i="4"/>
  <c r="K230" i="4"/>
  <c r="K317" i="4"/>
  <c r="K13" i="4"/>
  <c r="K25" i="4"/>
  <c r="K145" i="4"/>
  <c r="K149" i="4"/>
  <c r="K177" i="4"/>
  <c r="K179" i="4"/>
  <c r="K193" i="4"/>
  <c r="K213" i="4"/>
  <c r="K221" i="4"/>
  <c r="K226" i="4"/>
  <c r="K252" i="4"/>
  <c r="K265" i="4"/>
  <c r="K285" i="4"/>
  <c r="K292" i="4"/>
  <c r="K294" i="4"/>
  <c r="K305" i="4"/>
  <c r="K320" i="4"/>
  <c r="K330" i="4"/>
  <c r="K336" i="4"/>
  <c r="K378" i="4"/>
  <c r="K388" i="4"/>
  <c r="K398" i="4"/>
  <c r="K472" i="4"/>
  <c r="K515" i="4"/>
  <c r="K516" i="4"/>
  <c r="K522" i="4"/>
  <c r="K586" i="4"/>
  <c r="K599" i="4"/>
  <c r="K606" i="4"/>
  <c r="K610" i="4"/>
  <c r="K619" i="4"/>
  <c r="K631" i="4"/>
  <c r="K634" i="4"/>
  <c r="K641" i="4"/>
  <c r="K672" i="4"/>
  <c r="K679" i="4"/>
  <c r="K717" i="4"/>
  <c r="K718" i="4"/>
  <c r="K719" i="4"/>
  <c r="K316" i="4"/>
  <c r="K379" i="4"/>
  <c r="K273" i="4"/>
  <c r="K611" i="4"/>
  <c r="K559" i="4"/>
  <c r="K600" i="4"/>
  <c r="K720" i="4"/>
  <c r="K204" i="4"/>
  <c r="K671" i="4"/>
  <c r="K678" i="4"/>
  <c r="K395" i="4"/>
  <c r="K596" i="4"/>
  <c r="K90" i="4"/>
  <c r="K108" i="4"/>
  <c r="K118" i="4"/>
  <c r="K254" i="4"/>
  <c r="K685" i="4"/>
  <c r="K45" i="4"/>
  <c r="K170" i="4"/>
  <c r="K266" i="4"/>
  <c r="K439" i="4"/>
  <c r="K570" i="4"/>
  <c r="K573" i="4"/>
  <c r="K614" i="4"/>
  <c r="K113" i="4"/>
  <c r="K187" i="4"/>
  <c r="K2" i="4"/>
  <c r="K189" i="4"/>
  <c r="K191" i="4"/>
  <c r="K248" i="4"/>
  <c r="K571" i="4"/>
  <c r="K647" i="4"/>
  <c r="K665" i="4"/>
  <c r="K677" i="4"/>
  <c r="K721" i="4"/>
  <c r="K466" i="4"/>
  <c r="K291" i="4"/>
  <c r="K107" i="4"/>
  <c r="K124" i="4"/>
  <c r="K722" i="4"/>
  <c r="K455" i="4"/>
  <c r="K43" i="4"/>
  <c r="K652" i="4"/>
  <c r="K446" i="4"/>
  <c r="K37" i="4"/>
  <c r="K103" i="4"/>
  <c r="K367" i="4"/>
  <c r="K89" i="4"/>
  <c r="K286" i="4"/>
  <c r="K105" i="4"/>
  <c r="K167" i="4"/>
  <c r="K241" i="4"/>
  <c r="K282" i="4"/>
  <c r="K295" i="4"/>
  <c r="K343" i="4"/>
  <c r="K121" i="4"/>
  <c r="K172" i="4"/>
  <c r="K342" i="4"/>
  <c r="K370" i="4"/>
  <c r="K481" i="4"/>
  <c r="K523" i="4"/>
  <c r="K690" i="4"/>
  <c r="K60" i="4"/>
  <c r="K357" i="4"/>
  <c r="K433" i="4"/>
  <c r="K490" i="4"/>
  <c r="K493" i="4"/>
  <c r="K560" i="4"/>
  <c r="K115" i="4"/>
  <c r="K723" i="4"/>
  <c r="K28" i="4"/>
  <c r="K724" i="4"/>
  <c r="K10" i="4"/>
  <c r="K101" i="4"/>
  <c r="K110" i="4"/>
  <c r="K129" i="4"/>
  <c r="K156" i="4"/>
  <c r="K161" i="4"/>
  <c r="K171" i="4"/>
  <c r="K176" i="4"/>
  <c r="K270" i="4"/>
  <c r="K409" i="4"/>
  <c r="K454" i="4"/>
  <c r="K464" i="4"/>
  <c r="K527" i="4"/>
  <c r="K536" i="4"/>
  <c r="K585" i="4"/>
  <c r="K613" i="4"/>
  <c r="K657" i="4"/>
  <c r="K658" i="4"/>
  <c r="K683" i="4"/>
  <c r="K725" i="4"/>
  <c r="K664" i="4"/>
  <c r="G277" i="3"/>
  <c r="F277" i="3"/>
  <c r="H277" i="3" s="1"/>
  <c r="O276" i="3"/>
  <c r="G276" i="3"/>
  <c r="F276" i="3"/>
  <c r="H276" i="3" s="1"/>
  <c r="O275" i="3"/>
  <c r="G275" i="3"/>
  <c r="F275" i="3"/>
  <c r="H275" i="3" s="1"/>
  <c r="O274" i="3"/>
  <c r="G274" i="3"/>
  <c r="F274" i="3"/>
  <c r="H274" i="3" s="1"/>
  <c r="O273" i="3"/>
  <c r="G273" i="3"/>
  <c r="F273" i="3"/>
  <c r="H273" i="3" s="1"/>
  <c r="O272" i="3"/>
  <c r="G272" i="3"/>
  <c r="F272" i="3"/>
  <c r="H272" i="3" s="1"/>
  <c r="O271" i="3"/>
  <c r="G271" i="3"/>
  <c r="F271" i="3"/>
  <c r="H271" i="3" s="1"/>
  <c r="O270" i="3"/>
  <c r="G270" i="3"/>
  <c r="F270" i="3"/>
  <c r="H270" i="3" s="1"/>
  <c r="O269" i="3"/>
  <c r="G269" i="3"/>
  <c r="F269" i="3"/>
  <c r="H269" i="3" s="1"/>
  <c r="O268" i="3"/>
  <c r="G268" i="3"/>
  <c r="F268" i="3"/>
  <c r="O267" i="3"/>
  <c r="G267" i="3"/>
  <c r="F267" i="3"/>
  <c r="H267" i="3" s="1"/>
  <c r="G266" i="3"/>
  <c r="F266" i="3"/>
  <c r="H266" i="3" s="1"/>
  <c r="G265" i="3"/>
  <c r="F265" i="3"/>
  <c r="H265" i="3" s="1"/>
  <c r="G264" i="3"/>
  <c r="F264" i="3"/>
  <c r="H264" i="3" s="1"/>
  <c r="G263" i="3"/>
  <c r="F263" i="3"/>
  <c r="H263" i="3" s="1"/>
  <c r="G262" i="3"/>
  <c r="F262" i="3"/>
  <c r="H262" i="3" s="1"/>
  <c r="G261" i="3"/>
  <c r="F261" i="3"/>
  <c r="H261" i="3" s="1"/>
  <c r="G260" i="3"/>
  <c r="F260" i="3"/>
  <c r="H260" i="3" s="1"/>
  <c r="G259" i="3"/>
  <c r="F259" i="3"/>
  <c r="H259" i="3" s="1"/>
  <c r="G250" i="3"/>
  <c r="F250" i="3"/>
  <c r="G249" i="3"/>
  <c r="F249" i="3"/>
  <c r="O248" i="3"/>
  <c r="G248" i="3"/>
  <c r="F248" i="3"/>
  <c r="O247" i="3"/>
  <c r="G247" i="3"/>
  <c r="F247" i="3"/>
  <c r="O246" i="3"/>
  <c r="G246" i="3"/>
  <c r="F246" i="3"/>
  <c r="O245" i="3"/>
  <c r="G245" i="3"/>
  <c r="F245" i="3"/>
  <c r="O244" i="3"/>
  <c r="G244" i="3"/>
  <c r="F244" i="3"/>
  <c r="O243" i="3"/>
  <c r="G243" i="3"/>
  <c r="F243" i="3"/>
  <c r="O242" i="3"/>
  <c r="G242" i="3"/>
  <c r="F242" i="3"/>
  <c r="O241" i="3"/>
  <c r="G241" i="3"/>
  <c r="F241" i="3"/>
  <c r="O240" i="3"/>
  <c r="G240" i="3"/>
  <c r="F240" i="3"/>
  <c r="G239" i="3"/>
  <c r="F239" i="3"/>
  <c r="G238" i="3"/>
  <c r="F238" i="3"/>
  <c r="G237" i="3"/>
  <c r="F237" i="3"/>
  <c r="H237" i="3" s="1"/>
  <c r="G236" i="3"/>
  <c r="F236" i="3"/>
  <c r="G235" i="3"/>
  <c r="F235" i="3"/>
  <c r="G234" i="3"/>
  <c r="F234" i="3"/>
  <c r="G233" i="3"/>
  <c r="F233" i="3"/>
  <c r="G232" i="3"/>
  <c r="F232" i="3"/>
  <c r="H232" i="3" s="1"/>
  <c r="H220" i="3"/>
  <c r="H219" i="3"/>
  <c r="H218" i="3"/>
  <c r="H217" i="3"/>
  <c r="H216" i="3"/>
  <c r="H215" i="3"/>
  <c r="H214" i="3"/>
  <c r="H213" i="3"/>
  <c r="H212" i="3"/>
  <c r="H211" i="3"/>
  <c r="H210" i="3"/>
  <c r="H209" i="3"/>
  <c r="H208" i="3"/>
  <c r="H207" i="3"/>
  <c r="H206" i="3"/>
  <c r="H205" i="3"/>
  <c r="H204" i="3"/>
  <c r="H203" i="3"/>
  <c r="H202" i="3"/>
  <c r="M192" i="3"/>
  <c r="M191" i="3"/>
  <c r="M190" i="3"/>
  <c r="M189" i="3"/>
  <c r="M188" i="3"/>
  <c r="M187" i="3"/>
  <c r="M186" i="3"/>
  <c r="M185" i="3"/>
  <c r="M184" i="3"/>
  <c r="M183" i="3"/>
  <c r="M182" i="3"/>
  <c r="M181" i="3"/>
  <c r="M180" i="3"/>
  <c r="M179" i="3"/>
  <c r="M178" i="3"/>
  <c r="M177" i="3"/>
  <c r="M176" i="3"/>
  <c r="M175" i="3"/>
  <c r="M174" i="3"/>
  <c r="I156" i="3"/>
  <c r="I155" i="3"/>
  <c r="J154" i="3"/>
  <c r="I154" i="3"/>
  <c r="J153" i="3"/>
  <c r="I153" i="3"/>
  <c r="J152" i="3"/>
  <c r="I152" i="3"/>
  <c r="J151" i="3"/>
  <c r="I151" i="3"/>
  <c r="J149" i="3"/>
  <c r="I149" i="3"/>
  <c r="J148" i="3"/>
  <c r="I148" i="3"/>
  <c r="J147" i="3"/>
  <c r="I147" i="3"/>
  <c r="J146" i="3"/>
  <c r="I146" i="3"/>
  <c r="J145" i="3"/>
  <c r="I145" i="3"/>
  <c r="J144" i="3"/>
  <c r="I144" i="3"/>
  <c r="J143" i="3"/>
  <c r="I143" i="3"/>
  <c r="J142" i="3"/>
  <c r="I142" i="3"/>
  <c r="J141" i="3"/>
  <c r="I141" i="3"/>
  <c r="J140" i="3"/>
  <c r="I140" i="3"/>
  <c r="J139" i="3"/>
  <c r="I139" i="3"/>
  <c r="J138" i="3"/>
  <c r="I138" i="3"/>
  <c r="J137" i="3"/>
  <c r="I137"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F44" i="3"/>
  <c r="G32" i="3"/>
  <c r="F32" i="3"/>
  <c r="J31" i="3"/>
  <c r="G31" i="3"/>
  <c r="F31" i="3"/>
  <c r="J30" i="3"/>
  <c r="G30" i="3"/>
  <c r="F30" i="3"/>
  <c r="J29" i="3"/>
  <c r="G29" i="3"/>
  <c r="F29" i="3"/>
  <c r="J28" i="3"/>
  <c r="G28" i="3"/>
  <c r="F28" i="3"/>
  <c r="J27" i="3"/>
  <c r="G27" i="3"/>
  <c r="F27" i="3"/>
  <c r="J26" i="3"/>
  <c r="G26" i="3"/>
  <c r="F26" i="3"/>
  <c r="G19" i="3"/>
  <c r="G17" i="3"/>
  <c r="G15" i="3"/>
  <c r="K14" i="3"/>
  <c r="K15" i="3" s="1"/>
  <c r="G13" i="3"/>
  <c r="G11" i="3"/>
  <c r="G9" i="3"/>
  <c r="G7" i="3"/>
  <c r="AR50" i="2"/>
  <c r="AJ50" i="2"/>
  <c r="AI50" i="2"/>
  <c r="AH50" i="2"/>
  <c r="AR49" i="2"/>
  <c r="AJ49" i="2"/>
  <c r="AI49" i="2"/>
  <c r="AH49" i="2"/>
  <c r="AR48" i="2"/>
  <c r="AJ48" i="2"/>
  <c r="AI48" i="2"/>
  <c r="AH48" i="2"/>
  <c r="AR47" i="2"/>
  <c r="AJ47" i="2"/>
  <c r="AI47" i="2"/>
  <c r="AH47" i="2"/>
  <c r="AR46" i="2"/>
  <c r="AJ46" i="2"/>
  <c r="AI46" i="2"/>
  <c r="AH46" i="2"/>
  <c r="AR45" i="2"/>
  <c r="AJ45" i="2"/>
  <c r="AI45" i="2"/>
  <c r="AH45" i="2"/>
  <c r="AR44" i="2"/>
  <c r="AJ44" i="2"/>
  <c r="AI44" i="2"/>
  <c r="AH44" i="2"/>
  <c r="AR43" i="2"/>
  <c r="AJ43" i="2"/>
  <c r="AI43" i="2"/>
  <c r="AH43" i="2"/>
  <c r="AR42" i="2"/>
  <c r="AJ42" i="2"/>
  <c r="AI42" i="2"/>
  <c r="AH42" i="2"/>
  <c r="AR41" i="2"/>
  <c r="AJ41" i="2"/>
  <c r="AI41" i="2"/>
  <c r="AH41" i="2"/>
  <c r="AR40" i="2"/>
  <c r="AJ40" i="2"/>
  <c r="AI40" i="2"/>
  <c r="AH40" i="2"/>
  <c r="AR39" i="2"/>
  <c r="AJ39" i="2"/>
  <c r="AI39" i="2"/>
  <c r="AH39" i="2"/>
  <c r="AR38" i="2"/>
  <c r="AJ38" i="2"/>
  <c r="AI38" i="2"/>
  <c r="AH38" i="2"/>
  <c r="AR37" i="2"/>
  <c r="AJ37" i="2"/>
  <c r="AI37" i="2"/>
  <c r="AH37" i="2"/>
  <c r="AR36" i="2"/>
  <c r="AJ36" i="2"/>
  <c r="AI36" i="2"/>
  <c r="AH36" i="2"/>
  <c r="AR35" i="2"/>
  <c r="AJ35" i="2"/>
  <c r="AI35" i="2"/>
  <c r="AH35" i="2"/>
  <c r="AR34" i="2"/>
  <c r="AJ34" i="2"/>
  <c r="AI34" i="2"/>
  <c r="AH34" i="2"/>
  <c r="AR24" i="2"/>
  <c r="AR23" i="2"/>
  <c r="AJ22" i="2"/>
  <c r="AI22" i="2"/>
  <c r="AH22" i="2"/>
  <c r="K219" i="3" s="1"/>
  <c r="AR22" i="2"/>
  <c r="AJ21" i="2"/>
  <c r="AI21" i="2"/>
  <c r="AH21" i="2"/>
  <c r="K218" i="3" s="1"/>
  <c r="AR21" i="2"/>
  <c r="AJ20" i="2"/>
  <c r="AI20" i="2"/>
  <c r="AH20" i="2"/>
  <c r="K217" i="3" s="1"/>
  <c r="AR20" i="2"/>
  <c r="AJ19" i="2"/>
  <c r="AI19" i="2"/>
  <c r="AH19" i="2"/>
  <c r="K216" i="3" s="1"/>
  <c r="AR19" i="2"/>
  <c r="AJ18" i="2"/>
  <c r="AI18" i="2"/>
  <c r="K215" i="3"/>
  <c r="AR18" i="2"/>
  <c r="AJ17" i="2"/>
  <c r="AI17" i="2"/>
  <c r="AH17" i="2"/>
  <c r="K214" i="3" s="1"/>
  <c r="AR17" i="2"/>
  <c r="AJ16" i="2"/>
  <c r="AI16" i="2"/>
  <c r="AH16" i="2"/>
  <c r="K213" i="3" s="1"/>
  <c r="AR16" i="2"/>
  <c r="AJ15" i="2"/>
  <c r="AI15" i="2"/>
  <c r="AH15" i="2"/>
  <c r="K212" i="3" s="1"/>
  <c r="AR15" i="2"/>
  <c r="AJ14" i="2"/>
  <c r="AI14" i="2"/>
  <c r="AH14" i="2"/>
  <c r="K211" i="3" s="1"/>
  <c r="AR14" i="2"/>
  <c r="AJ13" i="2"/>
  <c r="AI13" i="2"/>
  <c r="AH13" i="2"/>
  <c r="K210" i="3" s="1"/>
  <c r="AR13" i="2"/>
  <c r="AJ12" i="2"/>
  <c r="AI12" i="2"/>
  <c r="AH12" i="2"/>
  <c r="K209" i="3" s="1"/>
  <c r="AR12" i="2"/>
  <c r="AJ11" i="2"/>
  <c r="AI11" i="2"/>
  <c r="AH11" i="2"/>
  <c r="K208" i="3" s="1"/>
  <c r="AR11" i="2"/>
  <c r="AJ10" i="2"/>
  <c r="AI10" i="2"/>
  <c r="AH10" i="2"/>
  <c r="K207" i="3" s="1"/>
  <c r="AR10" i="2"/>
  <c r="AJ9" i="2"/>
  <c r="AI9" i="2"/>
  <c r="AH9" i="2"/>
  <c r="K206" i="3" s="1"/>
  <c r="AR9" i="2"/>
  <c r="AJ8" i="2"/>
  <c r="AI8" i="2"/>
  <c r="AH8" i="2"/>
  <c r="K205" i="3" s="1"/>
  <c r="AR8" i="2"/>
  <c r="AJ7" i="2"/>
  <c r="AI7" i="2"/>
  <c r="AH7" i="2"/>
  <c r="K204" i="3" s="1"/>
  <c r="AR7" i="2"/>
  <c r="AJ6" i="2"/>
  <c r="AI6" i="2"/>
  <c r="AH6" i="2"/>
  <c r="K203" i="3" s="1"/>
  <c r="AR6" i="2"/>
  <c r="AI5" i="2"/>
  <c r="AH5" i="2"/>
  <c r="K202" i="3" s="1"/>
  <c r="G30" i="1"/>
  <c r="K21" i="1"/>
  <c r="F21" i="1"/>
  <c r="K20" i="1"/>
  <c r="F20" i="1"/>
  <c r="K19" i="1"/>
  <c r="F19" i="1"/>
  <c r="K18" i="1"/>
  <c r="F18" i="1"/>
  <c r="K17" i="1"/>
  <c r="F17" i="1"/>
  <c r="K16" i="1"/>
  <c r="F16" i="1"/>
  <c r="K15" i="1"/>
  <c r="F15" i="1"/>
  <c r="K14" i="1"/>
  <c r="F14" i="1"/>
  <c r="K13" i="1"/>
  <c r="F13" i="1"/>
  <c r="K12" i="1"/>
  <c r="F12" i="1"/>
  <c r="K11" i="1"/>
  <c r="F11" i="1"/>
  <c r="K10" i="1"/>
  <c r="F10" i="1"/>
  <c r="K9" i="1"/>
  <c r="F9" i="1"/>
  <c r="K8" i="1"/>
  <c r="F8" i="1"/>
  <c r="K7" i="1"/>
  <c r="F7" i="1"/>
  <c r="K6" i="1"/>
  <c r="F6" i="1"/>
  <c r="K5" i="1"/>
  <c r="F5" i="1"/>
  <c r="X249" i="4"/>
  <c r="S249" i="4"/>
  <c r="K249" i="4"/>
  <c r="F192" i="3"/>
  <c r="F191" i="3"/>
  <c r="F189" i="3"/>
  <c r="F187" i="3"/>
  <c r="F185" i="3"/>
  <c r="F183" i="3"/>
  <c r="F181" i="3"/>
  <c r="F179" i="3"/>
  <c r="F177" i="3"/>
  <c r="F175" i="3"/>
  <c r="F193" i="3"/>
  <c r="B199" i="3"/>
  <c r="O63" i="3"/>
  <c r="F190" i="3"/>
  <c r="F188" i="3"/>
  <c r="F186" i="3"/>
  <c r="F184" i="3"/>
  <c r="F182" i="3"/>
  <c r="F180" i="3"/>
  <c r="F178" i="3"/>
  <c r="F176" i="3"/>
  <c r="F174" i="3"/>
  <c r="B68" i="3"/>
  <c r="O59" i="3"/>
  <c r="O55" i="3"/>
  <c r="O51" i="3"/>
  <c r="O47" i="3"/>
  <c r="O53" i="3"/>
  <c r="O52" i="3"/>
  <c r="O44" i="3"/>
  <c r="C134" i="3"/>
  <c r="O62" i="3"/>
  <c r="O58" i="3"/>
  <c r="O54" i="3"/>
  <c r="O50" i="3"/>
  <c r="O46" i="3"/>
  <c r="B41" i="3"/>
  <c r="B134" i="3"/>
  <c r="O61" i="3"/>
  <c r="O57" i="3"/>
  <c r="O49" i="3"/>
  <c r="O45" i="3"/>
  <c r="B108" i="3"/>
  <c r="O60" i="3"/>
  <c r="O56" i="3"/>
  <c r="O48" i="3"/>
  <c r="H63" i="3" l="1"/>
  <c r="L101" i="4"/>
  <c r="L336" i="4"/>
  <c r="L118" i="4"/>
  <c r="L133" i="4"/>
  <c r="L137" i="4"/>
  <c r="L159" i="4"/>
  <c r="L167" i="4"/>
  <c r="L170" i="4"/>
  <c r="L197" i="4"/>
  <c r="L219" i="4"/>
  <c r="L318" i="4"/>
  <c r="L338" i="4"/>
  <c r="L436" i="4"/>
  <c r="L446" i="4"/>
  <c r="L456" i="4"/>
  <c r="L492" i="4"/>
  <c r="L501" i="4"/>
  <c r="L519" i="4"/>
  <c r="H54" i="3"/>
  <c r="H50" i="3"/>
  <c r="H48" i="3"/>
  <c r="D108" i="3"/>
  <c r="F108" i="3"/>
  <c r="H82" i="3"/>
  <c r="H239" i="3"/>
  <c r="H28" i="3"/>
  <c r="L142" i="4"/>
  <c r="H73" i="3"/>
  <c r="L440" i="4"/>
  <c r="H244" i="3"/>
  <c r="H246" i="3"/>
  <c r="H248" i="3"/>
  <c r="H47" i="3"/>
  <c r="H74" i="3"/>
  <c r="H243" i="3"/>
  <c r="H242" i="3"/>
  <c r="H80" i="3"/>
  <c r="I221" i="3"/>
  <c r="H241" i="3"/>
  <c r="L158" i="4"/>
  <c r="H85" i="3"/>
  <c r="H251" i="3"/>
  <c r="H236" i="3"/>
  <c r="H247" i="3"/>
  <c r="H235" i="3"/>
  <c r="H234" i="3"/>
  <c r="H245" i="3"/>
  <c r="H76" i="3"/>
  <c r="L38" i="4"/>
  <c r="L41" i="4"/>
  <c r="L50" i="4"/>
  <c r="L56" i="4"/>
  <c r="L208" i="4"/>
  <c r="L340" i="4"/>
  <c r="L364" i="4"/>
  <c r="L397" i="4"/>
  <c r="L478" i="4"/>
  <c r="L545" i="4"/>
  <c r="L565" i="4"/>
  <c r="H233" i="3"/>
  <c r="H249" i="3"/>
  <c r="H268" i="3"/>
  <c r="H26" i="3"/>
  <c r="H79" i="3"/>
  <c r="L294" i="4"/>
  <c r="L278" i="4"/>
  <c r="H71" i="3"/>
  <c r="L165" i="4"/>
  <c r="H83" i="3"/>
  <c r="H32" i="3"/>
  <c r="H59" i="3"/>
  <c r="L32" i="4"/>
  <c r="L445" i="4"/>
  <c r="H27" i="3"/>
  <c r="L506" i="4"/>
  <c r="L282" i="4"/>
  <c r="H87" i="3"/>
  <c r="G102" i="3"/>
  <c r="G101" i="3"/>
  <c r="G100" i="3"/>
  <c r="G99" i="3"/>
  <c r="G98" i="3"/>
  <c r="G97" i="3"/>
  <c r="G96" i="3"/>
  <c r="H72" i="3"/>
  <c r="H81" i="3"/>
  <c r="H90" i="3"/>
  <c r="H45" i="3"/>
  <c r="L67" i="4"/>
  <c r="H60" i="3"/>
  <c r="H58" i="3"/>
  <c r="H56" i="3"/>
  <c r="H55" i="3"/>
  <c r="H49" i="3"/>
  <c r="H78" i="3"/>
  <c r="H75" i="3"/>
  <c r="L526" i="4"/>
  <c r="L604" i="4"/>
  <c r="H89" i="3"/>
  <c r="H62" i="3"/>
  <c r="L198" i="4"/>
  <c r="G221" i="3"/>
  <c r="L455" i="4"/>
  <c r="H86" i="3"/>
  <c r="AM25" i="2"/>
  <c r="H84" i="3"/>
  <c r="H52" i="3"/>
  <c r="H44" i="3"/>
  <c r="H30" i="3"/>
  <c r="H77" i="3"/>
  <c r="H88" i="3"/>
  <c r="H31" i="3"/>
  <c r="H29" i="3"/>
  <c r="H240" i="3"/>
  <c r="H238" i="3"/>
  <c r="H250" i="3"/>
  <c r="AK23" i="2"/>
  <c r="AM24" i="2"/>
  <c r="AM26" i="2"/>
  <c r="AK50" i="2"/>
  <c r="AM50" i="2"/>
  <c r="AK49" i="2"/>
  <c r="AM49" i="2"/>
  <c r="AM48" i="2"/>
  <c r="AK48" i="2"/>
  <c r="AM47" i="2"/>
  <c r="AK47" i="2"/>
  <c r="AK46" i="2"/>
  <c r="AM46" i="2"/>
  <c r="AM45" i="2"/>
  <c r="AK45" i="2"/>
  <c r="AM44" i="2"/>
  <c r="AK44" i="2"/>
  <c r="AK43" i="2"/>
  <c r="AM43" i="2"/>
  <c r="AM42" i="2"/>
  <c r="AK42" i="2"/>
  <c r="AM41" i="2"/>
  <c r="AK41" i="2"/>
  <c r="AM40" i="2"/>
  <c r="AK40" i="2"/>
  <c r="AM39" i="2"/>
  <c r="AK39" i="2"/>
  <c r="AK38" i="2"/>
  <c r="AM38" i="2"/>
  <c r="AK37" i="2"/>
  <c r="AM37" i="2"/>
  <c r="AM36" i="2"/>
  <c r="AK36" i="2"/>
  <c r="AK35" i="2"/>
  <c r="AM35" i="2"/>
  <c r="AM34" i="2"/>
  <c r="AK34" i="2"/>
  <c r="AK22" i="2"/>
  <c r="AM23" i="2"/>
  <c r="AK21" i="2"/>
  <c r="AM22" i="2"/>
  <c r="AK20" i="2"/>
  <c r="AM21" i="2"/>
  <c r="AK19" i="2"/>
  <c r="AM20" i="2"/>
  <c r="AK18" i="2"/>
  <c r="AM19" i="2"/>
  <c r="AK17" i="2"/>
  <c r="AM18" i="2"/>
  <c r="AM17" i="2"/>
  <c r="AK16" i="2"/>
  <c r="AK15" i="2"/>
  <c r="AM16" i="2"/>
  <c r="AK14" i="2"/>
  <c r="AM15" i="2"/>
  <c r="AM14" i="2"/>
  <c r="AK13" i="2"/>
  <c r="AK12" i="2"/>
  <c r="AM13" i="2"/>
  <c r="AM12" i="2"/>
  <c r="AK11" i="2"/>
  <c r="AM11" i="2"/>
  <c r="AK10" i="2"/>
  <c r="AM10" i="2"/>
  <c r="AK9" i="2"/>
  <c r="AK8" i="2"/>
  <c r="AM9" i="2"/>
  <c r="AK7" i="2"/>
  <c r="AM8" i="2"/>
  <c r="AM7" i="2"/>
  <c r="AK6" i="2"/>
  <c r="AM6" i="2"/>
  <c r="AK5" i="2"/>
  <c r="G220" i="3"/>
  <c r="G216" i="3"/>
  <c r="G214" i="3"/>
  <c r="G213" i="3"/>
  <c r="G212" i="3"/>
  <c r="G210" i="3"/>
  <c r="G208" i="3"/>
  <c r="G206" i="3"/>
  <c r="G204" i="3"/>
  <c r="K220" i="3"/>
  <c r="K221" i="3" s="1"/>
  <c r="G219" i="3"/>
  <c r="G218" i="3"/>
  <c r="G217" i="3"/>
  <c r="G215" i="3"/>
  <c r="G211" i="3"/>
  <c r="G209" i="3"/>
  <c r="G207" i="3"/>
  <c r="G205" i="3"/>
  <c r="G203" i="3"/>
  <c r="G202" i="3"/>
</calcChain>
</file>

<file path=xl/sharedStrings.xml><?xml version="1.0" encoding="utf-8"?>
<sst xmlns="http://schemas.openxmlformats.org/spreadsheetml/2006/main" count="15656" uniqueCount="2979">
  <si>
    <t>LOAN NO</t>
  </si>
  <si>
    <t>CUSTOMER NAME</t>
  </si>
  <si>
    <t>Mode Of Payment</t>
  </si>
  <si>
    <t>Payment Date</t>
  </si>
  <si>
    <t>Paid Amount</t>
  </si>
  <si>
    <t>MODE</t>
  </si>
  <si>
    <t>Transaction Details</t>
  </si>
  <si>
    <t>REMARK</t>
  </si>
  <si>
    <t>EMI</t>
  </si>
  <si>
    <t>TOTAL EMI DUE</t>
  </si>
  <si>
    <t>STAB AMOUNTWITH DPIC</t>
  </si>
  <si>
    <t>RB AMOUNTWITH DPIC</t>
  </si>
  <si>
    <t>BUCKET</t>
  </si>
  <si>
    <t>POS STATUS</t>
  </si>
  <si>
    <t>RECEIPT CUT</t>
  </si>
  <si>
    <t>TEAM</t>
  </si>
  <si>
    <t>POS 1</t>
  </si>
  <si>
    <t>DPIC CHARGES</t>
  </si>
  <si>
    <t>CBC COLL</t>
  </si>
  <si>
    <t>CBC</t>
  </si>
  <si>
    <t>LST  MONTH PAID DATE</t>
  </si>
  <si>
    <t>DRA CASE%</t>
  </si>
  <si>
    <t>AGENCY CASE%</t>
  </si>
  <si>
    <t>PROJECTION</t>
  </si>
  <si>
    <t xml:space="preserve"> CODE-1</t>
  </si>
  <si>
    <t xml:space="preserve">LAST </t>
  </si>
  <si>
    <t>CURRENT CODE</t>
  </si>
  <si>
    <t>DATE</t>
  </si>
  <si>
    <t>SPCL CODE</t>
  </si>
  <si>
    <t>REPO ELG</t>
  </si>
  <si>
    <t>ADDRESS</t>
  </si>
  <si>
    <t>AREA</t>
  </si>
  <si>
    <t>MOBILE</t>
  </si>
  <si>
    <t>CURRENT ORGANISATION</t>
  </si>
  <si>
    <t>OFF ADDRESS</t>
  </si>
  <si>
    <t>TOTAL DUE</t>
  </si>
  <si>
    <t>POS</t>
  </si>
  <si>
    <t>DPD</t>
  </si>
  <si>
    <t xml:space="preserve">CURRENT DPD </t>
  </si>
  <si>
    <t>DPD STATUS</t>
  </si>
  <si>
    <t>NPA STAGE</t>
  </si>
  <si>
    <t xml:space="preserve">REG NO </t>
  </si>
  <si>
    <t>MODEL</t>
  </si>
  <si>
    <t>DISBURSAL DATE</t>
  </si>
  <si>
    <t xml:space="preserve">TENURE  </t>
  </si>
  <si>
    <t>ALLO DATE</t>
  </si>
  <si>
    <t>CLM</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</si>
  <si>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</si>
  <si>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</si>
  <si>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</si>
  <si>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</si>
  <si>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</si>
  <si>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</si>
  <si>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</si>
  <si>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</si>
  <si>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</si>
  <si>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</si>
  <si>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</si>
  <si>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</si>
  <si>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</si>
  <si>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</si>
  <si>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</si>
  <si>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</si>
  <si>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</si>
  <si>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</si>
  <si>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</si>
  <si>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</si>
  <si>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</si>
  <si>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</si>
  <si>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</si>
  <si>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</si>
  <si>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</si>
  <si>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</si>
  <si>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</si>
  <si>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</si>
  <si>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</si>
  <si>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</si>
  <si>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</si>
  <si>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</si>
  <si>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</si>
  <si>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</si>
  <si>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</si>
  <si>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</si>
  <si>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</si>
  <si>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</si>
  <si>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</si>
  <si>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</si>
  <si>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</si>
  <si>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</si>
  <si>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</si>
  <si>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</si>
  <si>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</si>
  <si>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</si>
  <si>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</si>
  <si>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</si>
  <si>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</si>
  <si>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</si>
  <si>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</si>
  <si>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</si>
  <si>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</si>
  <si>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</si>
  <si>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</si>
  <si>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</si>
  <si>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</si>
  <si>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</si>
  <si>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</si>
  <si>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</si>
  <si>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</si>
  <si>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</si>
  <si>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</si>
  <si>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</si>
  <si>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</si>
  <si>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</si>
  <si>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</si>
  <si>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</si>
  <si>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Allocated</t>
  </si>
  <si>
    <t>CODE</t>
  </si>
  <si>
    <t>CALL CODE</t>
  </si>
  <si>
    <t>DRA  CALLS</t>
  </si>
  <si>
    <t>RB DPIC</t>
  </si>
  <si>
    <t>STABLE AMOUNT</t>
  </si>
  <si>
    <t>RB AMOUNT</t>
  </si>
  <si>
    <t>POT NPA</t>
  </si>
  <si>
    <t>DAREKAR PRITAM DATTATRAY</t>
  </si>
  <si>
    <t>FLOW</t>
  </si>
  <si>
    <t>UNPAID</t>
  </si>
  <si>
    <t>AMOL DHUMAL</t>
  </si>
  <si>
    <t>RTP</t>
  </si>
  <si>
    <t>PAID</t>
  </si>
  <si>
    <t>-</t>
  </si>
  <si>
    <t>SHIRUR</t>
  </si>
  <si>
    <t>REGULAR</t>
  </si>
  <si>
    <t>MH12YP0854</t>
  </si>
  <si>
    <t>CLASSIC 350 STEALTH BLACK</t>
  </si>
  <si>
    <t>02.06.26</t>
  </si>
  <si>
    <t>KAILASH ATKARI</t>
  </si>
  <si>
    <t>ZBHT0024</t>
  </si>
  <si>
    <t>G2qYPr601c</t>
  </si>
  <si>
    <t>ADITYA MARUTI KHAWALE</t>
  </si>
  <si>
    <t>02.07.26</t>
  </si>
  <si>
    <t>NITIN KADAM</t>
  </si>
  <si>
    <t>NC</t>
  </si>
  <si>
    <t>CHINCHWAD</t>
  </si>
  <si>
    <t>MH14LN8288</t>
  </si>
  <si>
    <t>BULLET 350 BLACK GOLD</t>
  </si>
  <si>
    <t>ZBHT0011</t>
  </si>
  <si>
    <t>k6fvFRFsSz</t>
  </si>
  <si>
    <t>SHUBHAM TUKARAM INGALE</t>
  </si>
  <si>
    <t>PARMESHWAR KOTULE</t>
  </si>
  <si>
    <t>KIVALE</t>
  </si>
  <si>
    <t>MH14MB1401</t>
  </si>
  <si>
    <t>BULLET BATTALION 350 BLACK</t>
  </si>
  <si>
    <t>DUWT0027</t>
  </si>
  <si>
    <t>GPTDIIXwbEc</t>
  </si>
  <si>
    <t>LATABAI VITTHAL KUSEKAR</t>
  </si>
  <si>
    <t>ANDHAL GAON</t>
  </si>
  <si>
    <t>MH12XL0586</t>
  </si>
  <si>
    <t>APACHE 200 4V 2CH R MODE</t>
  </si>
  <si>
    <t>A63E2q3ZIrm</t>
  </si>
  <si>
    <t>JAYPAL RAGHU KAMBLE</t>
  </si>
  <si>
    <t>CHIKHALI</t>
  </si>
  <si>
    <t>MH14KV8147</t>
  </si>
  <si>
    <t>CLASSIC SIGNALS 350 DESERT SAND</t>
  </si>
  <si>
    <t>B2OE7AQvZ7</t>
  </si>
  <si>
    <t>PANKAJ GANPAT LAHANE</t>
  </si>
  <si>
    <t>ANWAR SHAIKH</t>
  </si>
  <si>
    <t>PTP</t>
  </si>
  <si>
    <t>MOSHI</t>
  </si>
  <si>
    <t>MH14LF7047</t>
  </si>
  <si>
    <t>BULLET 350 MILITARY BLACK</t>
  </si>
  <si>
    <t>ZBHT0009</t>
  </si>
  <si>
    <t>B2wvM_bVsEgc</t>
  </si>
  <si>
    <t>ALKA BHAGWAN CHAURE</t>
  </si>
  <si>
    <t>SACHIN INGALE</t>
  </si>
  <si>
    <t>STABLE</t>
  </si>
  <si>
    <t xml:space="preserve">KAMSHET </t>
  </si>
  <si>
    <t>MH14MU2504</t>
  </si>
  <si>
    <t>XTREME 125 R</t>
  </si>
  <si>
    <t>ZBHT0013</t>
  </si>
  <si>
    <t>Goy2rMOILCc</t>
  </si>
  <si>
    <t>PRAMOD SHIVAJI KAKADE</t>
  </si>
  <si>
    <t>MPTP</t>
  </si>
  <si>
    <t>TALEGAON DABADE</t>
  </si>
  <si>
    <t>MH14MG5320</t>
  </si>
  <si>
    <t>DESTINI 125 FI ZX DSSC DISC</t>
  </si>
  <si>
    <t>B2yjMhGDNm</t>
  </si>
  <si>
    <t>SHITAL SANJAY CHAVHAN</t>
  </si>
  <si>
    <t>ALEGAON PAGA</t>
  </si>
  <si>
    <t>MH12ZH0258</t>
  </si>
  <si>
    <t>HF DELUXE DRS C I3S FI</t>
  </si>
  <si>
    <t>GPUhHz-NRSm</t>
  </si>
  <si>
    <t>REKHA GORAKSHA CHAVAN</t>
  </si>
  <si>
    <t>AMIT GADE</t>
  </si>
  <si>
    <t>CHAKAN</t>
  </si>
  <si>
    <t>MH14MX3953</t>
  </si>
  <si>
    <t>HONDA ACTIVA 110 SMART 2 B</t>
  </si>
  <si>
    <t>DUWT0017</t>
  </si>
  <si>
    <t>AoLMOoSODwm</t>
  </si>
  <si>
    <t>LAXMAN MANIRAM JOSHI</t>
  </si>
  <si>
    <t>TANAJI SURVASE</t>
  </si>
  <si>
    <t>MARUNJI</t>
  </si>
  <si>
    <t>MH14MY0638</t>
  </si>
  <si>
    <t>HONDA ACTIVA 125 DISC 2B</t>
  </si>
  <si>
    <t>DUWT0030</t>
  </si>
  <si>
    <t>koiWeMh-Wq7</t>
  </si>
  <si>
    <t>ANNA TATYA FULMALI</t>
  </si>
  <si>
    <t>HARIDAS DIVATE</t>
  </si>
  <si>
    <t>JUNNAR</t>
  </si>
  <si>
    <t>MH14MM0907</t>
  </si>
  <si>
    <t>TVS RAIDER SMARTXONNECT</t>
  </si>
  <si>
    <t>ZBHT0021</t>
  </si>
  <si>
    <t>G2_cyiSGjc</t>
  </si>
  <si>
    <t>CHETAN SATABIR TUSAMAD</t>
  </si>
  <si>
    <t>DAPODI</t>
  </si>
  <si>
    <t>MH14LT9936</t>
  </si>
  <si>
    <t>HONDA ACTIVA 6G H SMART</t>
  </si>
  <si>
    <t>k2HBnvsKpOJc</t>
  </si>
  <si>
    <t>RUKMINI NARSING NARAL</t>
  </si>
  <si>
    <t>KIRAN KHAIRNAR</t>
  </si>
  <si>
    <t>GHORPADI PETH</t>
  </si>
  <si>
    <t>MH12XK7423</t>
  </si>
  <si>
    <t>HONDA ACTIVA 6G DLX BS VI</t>
  </si>
  <si>
    <t>DUWT0014</t>
  </si>
  <si>
    <t>BPz2nxitS7</t>
  </si>
  <si>
    <t>RAHUL HONAJI VADEKAR</t>
  </si>
  <si>
    <t>SAGAR DONGRE</t>
  </si>
  <si>
    <t>AHUPE</t>
  </si>
  <si>
    <t>MH14LT6037</t>
  </si>
  <si>
    <t>HONDA UNICORN 160 BSVI</t>
  </si>
  <si>
    <t>DUWT0029</t>
  </si>
  <si>
    <t>B2vbnqFFPZz</t>
  </si>
  <si>
    <t>MANISH MANGALSING PAWAR</t>
  </si>
  <si>
    <t>MH37AK8354</t>
  </si>
  <si>
    <t>SPLENDOR PLUS XTEC 2</t>
  </si>
  <si>
    <t>kovfGBMit1c</t>
  </si>
  <si>
    <t>FAIZAN AHMED MEMAN</t>
  </si>
  <si>
    <t>SUNNY SHINDE</t>
  </si>
  <si>
    <t>KHADAKI</t>
  </si>
  <si>
    <t>MH12WV0196</t>
  </si>
  <si>
    <t>HONDA ACTIVA 125 SMART</t>
  </si>
  <si>
    <t>DUWT0023</t>
  </si>
  <si>
    <t>A63MygKF_z</t>
  </si>
  <si>
    <t>RAMPRABHU BALIRAM BORADE</t>
  </si>
  <si>
    <t>RANGE HIILS</t>
  </si>
  <si>
    <t>MH12WV1542</t>
  </si>
  <si>
    <t>SPLENDOR PLUS I3S DRS C FI OTHERS</t>
  </si>
  <si>
    <t>koGLoEHCl_z</t>
  </si>
  <si>
    <t>CHINCHWAD GAON</t>
  </si>
  <si>
    <t>k2uLHz2x1m</t>
  </si>
  <si>
    <t>SACHIN ARJUN LONDHE</t>
  </si>
  <si>
    <t>WAKAD</t>
  </si>
  <si>
    <t>MH14LM6573</t>
  </si>
  <si>
    <t>SPLENDOR PLUS I3S BS6 FI DRUM SELF</t>
  </si>
  <si>
    <t>A67XMq0GZ7</t>
  </si>
  <si>
    <t>UDAY SOHANE</t>
  </si>
  <si>
    <t>BHOSARI</t>
  </si>
  <si>
    <t>DUWT0025</t>
  </si>
  <si>
    <t>SHAMRAO BHIKAJI ZENDE</t>
  </si>
  <si>
    <t>BPTP</t>
  </si>
  <si>
    <t>AMBALE</t>
  </si>
  <si>
    <t>MH12XL2984</t>
  </si>
  <si>
    <t>SPLENDOR PLUS I3S XTEC</t>
  </si>
  <si>
    <t>BPg7sTLkEc</t>
  </si>
  <si>
    <t>RAHILA RAFIK SHAIKH</t>
  </si>
  <si>
    <t>SWAPNIL JADHAV</t>
  </si>
  <si>
    <t>NAHRE</t>
  </si>
  <si>
    <t>MH12WG5912</t>
  </si>
  <si>
    <t>ACCESS SPL ED DISC CBS BT BSVI</t>
  </si>
  <si>
    <t>DUWT0031</t>
  </si>
  <si>
    <t>APEWF1ga57</t>
  </si>
  <si>
    <t>BHAUSAHEB LAXMAN KHARADE</t>
  </si>
  <si>
    <t>CHINCHANI</t>
  </si>
  <si>
    <t>MH12XC8849</t>
  </si>
  <si>
    <t>HF DELUXE DRUM SELF CAST ALL BLACK</t>
  </si>
  <si>
    <t>k2h089bKhEz</t>
  </si>
  <si>
    <t>REKHA MAROTI KALE</t>
  </si>
  <si>
    <t>HEMANT WALUNJ</t>
  </si>
  <si>
    <t>SAVARDHARI</t>
  </si>
  <si>
    <t>MH22BD0801</t>
  </si>
  <si>
    <t>HONDA SHINE CELEBRATION ED DRUM</t>
  </si>
  <si>
    <t>ZBHT0010</t>
  </si>
  <si>
    <t>BolmyYUrFdm</t>
  </si>
  <si>
    <t>GPtYeuVhg9z</t>
  </si>
  <si>
    <t>SALMAN USUF KHAN</t>
  </si>
  <si>
    <t>VIKRAM GAIKWAD</t>
  </si>
  <si>
    <t>YERWADA</t>
  </si>
  <si>
    <t>MH12XK8967</t>
  </si>
  <si>
    <t>SUZUKI BURGMAN STREET EX</t>
  </si>
  <si>
    <t>ZBHT0012</t>
  </si>
  <si>
    <t>GoJgzulX41c</t>
  </si>
  <si>
    <t>MANGAL DATTATRAY UKALE</t>
  </si>
  <si>
    <t>RANJAN GAON</t>
  </si>
  <si>
    <t>MH12WN3370</t>
  </si>
  <si>
    <t>SPLENDORPLUS I3S DRS C FI BLACKACNT</t>
  </si>
  <si>
    <t>A6myqhZw_OMc</t>
  </si>
  <si>
    <t>AKASH DATTATRAY PATIL</t>
  </si>
  <si>
    <t>KAREGAON</t>
  </si>
  <si>
    <t>MH29CF6329</t>
  </si>
  <si>
    <t>HONDA SHINE DISC BSVI</t>
  </si>
  <si>
    <t>ko79HSndwc</t>
  </si>
  <si>
    <t>SUBHASH PRALHAD HARIMKAR</t>
  </si>
  <si>
    <t>ALANDI DEVACHI</t>
  </si>
  <si>
    <t>MH38AF3104</t>
  </si>
  <si>
    <t>G2h9mtZls9c</t>
  </si>
  <si>
    <t>BABAN SHANKAR DIVEKAR</t>
  </si>
  <si>
    <t>MH14LG6861</t>
  </si>
  <si>
    <t>BP-tF96r_DMc</t>
  </si>
  <si>
    <t>SANDHYA YUVRAJ ISAVE</t>
  </si>
  <si>
    <t xml:space="preserve">MULSHI </t>
  </si>
  <si>
    <t>MH14LM4260</t>
  </si>
  <si>
    <t>HONDA ACTIVA DLX</t>
  </si>
  <si>
    <t>AoX3q6qHEc</t>
  </si>
  <si>
    <t>KADAM AAKASH TUKARAM</t>
  </si>
  <si>
    <t>RAJGURU NAGAR</t>
  </si>
  <si>
    <t>MH14LN5931</t>
  </si>
  <si>
    <t>CLASSIC 350 DARK GUNMETAL GREY</t>
  </si>
  <si>
    <t>A6p6l0c3rzc</t>
  </si>
  <si>
    <t>MRINMOY MITRA</t>
  </si>
  <si>
    <t>DATTAWADI</t>
  </si>
  <si>
    <t>MH12VY3090</t>
  </si>
  <si>
    <t>BPv1Tm0kiz</t>
  </si>
  <si>
    <t>KAILAS SURESH SANAP</t>
  </si>
  <si>
    <t>AKSHAY KARALE</t>
  </si>
  <si>
    <t>KHED SHIVAPUR</t>
  </si>
  <si>
    <t>MH12UV3228</t>
  </si>
  <si>
    <t>HONDA ACTIVA 6G STD BS VI</t>
  </si>
  <si>
    <t>DUWT0011</t>
  </si>
  <si>
    <t>ko0GlpqoFDJc</t>
  </si>
  <si>
    <t>NABIALAM NOORALAM SAYYAD</t>
  </si>
  <si>
    <t>MANAGWALWAR PETH</t>
  </si>
  <si>
    <t>MH12WH8335</t>
  </si>
  <si>
    <t>SUZUKI BURGMAN STREET BT BSVI</t>
  </si>
  <si>
    <t>APiP2DMLKz</t>
  </si>
  <si>
    <t>ANILKUMAR DHANDEV YADHAV</t>
  </si>
  <si>
    <t>JADHAWADI</t>
  </si>
  <si>
    <t>MH14KT1313</t>
  </si>
  <si>
    <t>CLASSIC 350 CHROME RED</t>
  </si>
  <si>
    <t>B20GKdqy98Nz</t>
  </si>
  <si>
    <t>NIHAL RAMDAS BHISE</t>
  </si>
  <si>
    <t>LMCB</t>
  </si>
  <si>
    <t>MH12VY2655</t>
  </si>
  <si>
    <t>HONDA ACTIVA 125 DRUM BSVI</t>
  </si>
  <si>
    <t>GPRUjlwBNz</t>
  </si>
  <si>
    <t>SACHIN DHONDIBA BORATE</t>
  </si>
  <si>
    <t xml:space="preserve">ALANDI DEVACHI </t>
  </si>
  <si>
    <t>MH14KX3906</t>
  </si>
  <si>
    <t>G64A8oJS4Ngm</t>
  </si>
  <si>
    <t>SARSWATI BAPU DUNGHAV</t>
  </si>
  <si>
    <t>SACHIN KHAPRE</t>
  </si>
  <si>
    <t>KALEWADI</t>
  </si>
  <si>
    <t>MH14LQ9295</t>
  </si>
  <si>
    <t>JUPITER BASIC</t>
  </si>
  <si>
    <t>ZBHT0015</t>
  </si>
  <si>
    <t>B6AWxicLwc7</t>
  </si>
  <si>
    <t>RAJEEV TANAJI JADHAV</t>
  </si>
  <si>
    <t>HINJEWADI</t>
  </si>
  <si>
    <t>MH14LR7828</t>
  </si>
  <si>
    <t>HONDA ACTIVA 125 DRUM ALLOY BSVI</t>
  </si>
  <si>
    <t>PRADNYA TUSHAR BHOSALE</t>
  </si>
  <si>
    <t>MAAN</t>
  </si>
  <si>
    <t>MH14KV9244</t>
  </si>
  <si>
    <t>SPLENDOR PLUS DRS CAST FI BLACK</t>
  </si>
  <si>
    <t>G6YGObES4Egc</t>
  </si>
  <si>
    <t>koWL_e1q6b</t>
  </si>
  <si>
    <t>SUVARNA AMOL DEVKAR</t>
  </si>
  <si>
    <t>TVS STARCITY PLUS ES DT DUAL TONE</t>
  </si>
  <si>
    <t>BoXbzT1rr7c</t>
  </si>
  <si>
    <t>MUNDE DATTA BABURAO</t>
  </si>
  <si>
    <t>MULSHI</t>
  </si>
  <si>
    <t>MH12XP0951</t>
  </si>
  <si>
    <t>HONDA UNICORN 160 BS6</t>
  </si>
  <si>
    <t>Gol3Mfl31Nz</t>
  </si>
  <si>
    <t>POOJA AKSHAY MHETRE</t>
  </si>
  <si>
    <t>PIMPARI</t>
  </si>
  <si>
    <t>MH14KT6733</t>
  </si>
  <si>
    <t>GOWARDHAN PRALHAD GOLE</t>
  </si>
  <si>
    <t>KURULI</t>
  </si>
  <si>
    <t>MH12WQ9206</t>
  </si>
  <si>
    <t>FZS V4</t>
  </si>
  <si>
    <t>k6BGDW5yyzm</t>
  </si>
  <si>
    <t>SHITAL NAVNATH PAWAR</t>
  </si>
  <si>
    <t>TVS SPORT ES</t>
  </si>
  <si>
    <t>GoiXCPAx9c</t>
  </si>
  <si>
    <t>PRIYANKA RAMESH KAPARE</t>
  </si>
  <si>
    <t>BHOR</t>
  </si>
  <si>
    <t>MH12VJ0850</t>
  </si>
  <si>
    <t>YAMAHA FZS WITH BLUETOOTH</t>
  </si>
  <si>
    <t>k6j2US_IVc</t>
  </si>
  <si>
    <t>DATTA BHIMRAO BAGAL</t>
  </si>
  <si>
    <t>PASHAN</t>
  </si>
  <si>
    <t>koelXawGOm</t>
  </si>
  <si>
    <t>GAJANAN NINAJI MORE</t>
  </si>
  <si>
    <t>MH28BU0974</t>
  </si>
  <si>
    <t>BPXf5_woltm</t>
  </si>
  <si>
    <t>SATISH BALIRAM SHIRKE</t>
  </si>
  <si>
    <t>NHAVARA</t>
  </si>
  <si>
    <t>MH12VR2068</t>
  </si>
  <si>
    <t>G6AhzaWCuEm</t>
  </si>
  <si>
    <t>ANITA LALCHAND DHANGAR</t>
  </si>
  <si>
    <t>YEVLEWADI</t>
  </si>
  <si>
    <t>MH12VJ4304</t>
  </si>
  <si>
    <t>BAJAJ CHETAK PREMIUM</t>
  </si>
  <si>
    <t>G2YHOmh4BPm</t>
  </si>
  <si>
    <t>KHANDU BHAGWANT AWATE</t>
  </si>
  <si>
    <t>SHELGAON</t>
  </si>
  <si>
    <t>MH14KV9928</t>
  </si>
  <si>
    <t>APm7ePY-Zz</t>
  </si>
  <si>
    <t>PRAMOD SHASHIKANT DOKE</t>
  </si>
  <si>
    <t>OTUR</t>
  </si>
  <si>
    <t>MH14KH7216</t>
  </si>
  <si>
    <t>k2lNLBj_NM7</t>
  </si>
  <si>
    <t>SHUBHAM PANDURANG PAWAR</t>
  </si>
  <si>
    <t>MH14LK1575</t>
  </si>
  <si>
    <t>22</t>
  </si>
  <si>
    <t>ABHIJIT RAMESH GORE</t>
  </si>
  <si>
    <t xml:space="preserve">RAJGURU NAGAR </t>
  </si>
  <si>
    <t>MH14KP8052</t>
  </si>
  <si>
    <t>k20dN98Ok9</t>
  </si>
  <si>
    <t>23</t>
  </si>
  <si>
    <t>MAYUR HARIDAS MANMODE</t>
  </si>
  <si>
    <t>SUS</t>
  </si>
  <si>
    <t>MH12VD4164</t>
  </si>
  <si>
    <t>RE BULLET 350 EFI BLACK</t>
  </si>
  <si>
    <t>G64yySkqQNz</t>
  </si>
  <si>
    <t>SHESHRAV RAMNATH RANMALE</t>
  </si>
  <si>
    <t>THERGAON</t>
  </si>
  <si>
    <t>NPA</t>
  </si>
  <si>
    <t>MH16DB1209</t>
  </si>
  <si>
    <t>G2yHsQ9bkb</t>
  </si>
  <si>
    <t>Sum of POS 1</t>
  </si>
  <si>
    <t>Count of RECEIPT CUT</t>
  </si>
  <si>
    <t>Grand Total</t>
  </si>
  <si>
    <t>% ACHI</t>
  </si>
  <si>
    <t>SANDEEP KHAIRNAR</t>
  </si>
  <si>
    <t>(All)</t>
  </si>
  <si>
    <t>03.06.26</t>
  </si>
  <si>
    <t>BUCKET 3</t>
  </si>
  <si>
    <t>TOTAL</t>
  </si>
  <si>
    <t xml:space="preserve"> </t>
  </si>
  <si>
    <t>DAILY REQURIED TRAILS COUNT</t>
  </si>
  <si>
    <t>Values</t>
  </si>
  <si>
    <t>LOAN CNT NO</t>
  </si>
  <si>
    <t>Column Labels</t>
  </si>
  <si>
    <t>Count of LOAN NO</t>
  </si>
  <si>
    <t>CASES</t>
  </si>
  <si>
    <t>01</t>
  </si>
  <si>
    <t>02</t>
  </si>
  <si>
    <t>03</t>
  </si>
  <si>
    <t>04</t>
  </si>
  <si>
    <t>05</t>
  </si>
  <si>
    <t>06</t>
  </si>
  <si>
    <t>07</t>
  </si>
  <si>
    <t>08</t>
  </si>
  <si>
    <t>09</t>
  </si>
  <si>
    <t>10</t>
  </si>
  <si>
    <t>11</t>
  </si>
  <si>
    <t>12</t>
  </si>
  <si>
    <t>13</t>
  </si>
  <si>
    <t>14</t>
  </si>
  <si>
    <t>15</t>
  </si>
  <si>
    <t>16</t>
  </si>
  <si>
    <t>17</t>
  </si>
  <si>
    <t>18</t>
  </si>
  <si>
    <t>19</t>
  </si>
  <si>
    <t>20</t>
  </si>
  <si>
    <t>21</t>
  </si>
  <si>
    <t>24</t>
  </si>
  <si>
    <t>25</t>
  </si>
  <si>
    <t>26</t>
  </si>
  <si>
    <t>27</t>
  </si>
  <si>
    <t>28</t>
  </si>
  <si>
    <t>29</t>
  </si>
  <si>
    <t>30</t>
  </si>
  <si>
    <t>31</t>
  </si>
  <si>
    <t>PENDING</t>
  </si>
  <si>
    <t>TOTAL TRAILS</t>
  </si>
  <si>
    <t>COVERGAE</t>
  </si>
  <si>
    <t xml:space="preserve">INTENSITY </t>
  </si>
  <si>
    <t>REQ TRAIL FOR 2 INT</t>
  </si>
  <si>
    <t>Row Labels</t>
  </si>
  <si>
    <t>RB</t>
  </si>
  <si>
    <t>PERFOMANCE</t>
  </si>
  <si>
    <t>Sum of POS</t>
  </si>
  <si>
    <t>Total Count of LOAN NO</t>
  </si>
  <si>
    <t>Total Sum of POS</t>
  </si>
  <si>
    <t>.</t>
  </si>
  <si>
    <t>STABLE %</t>
  </si>
  <si>
    <t>RB %</t>
  </si>
  <si>
    <t>RESL</t>
  </si>
  <si>
    <t>TARGET</t>
  </si>
  <si>
    <t>TODAY'S MOVEMENT</t>
  </si>
  <si>
    <t>FLW %</t>
  </si>
  <si>
    <t>BKT -2</t>
  </si>
  <si>
    <t>Resolution</t>
  </si>
  <si>
    <t>SHORT FALL</t>
  </si>
  <si>
    <t xml:space="preserve">  </t>
  </si>
  <si>
    <t>28.06.26</t>
  </si>
  <si>
    <t>RECEIPT CUT MOVMENT</t>
  </si>
  <si>
    <t>BKT-1 RES MOVMENT</t>
  </si>
  <si>
    <t>BKT-2 RES MOVMENT</t>
  </si>
  <si>
    <t>BUCKET 1</t>
  </si>
  <si>
    <t>30.06.26</t>
  </si>
  <si>
    <t>TILL TIME  MOVEMENT</t>
  </si>
  <si>
    <t>EXECUTIVE</t>
  </si>
  <si>
    <t>BKT 1</t>
  </si>
  <si>
    <t>BKT 2</t>
  </si>
  <si>
    <t>RECEIPT CUT %</t>
  </si>
  <si>
    <t>PAYMENT</t>
  </si>
  <si>
    <t xml:space="preserve">TODAY'S TRAILS </t>
  </si>
  <si>
    <t>PENDING TRAILS</t>
  </si>
  <si>
    <t>TEAM WISE RECEIPT CUT IN BKT 1 TO 6 WITH DAILY DRR &amp; TODAY COLLECT PAYMENT AND TRAILS COUNT</t>
  </si>
  <si>
    <t>PROJECTION BKT 1</t>
  </si>
  <si>
    <t>COUNT OF POSS</t>
  </si>
  <si>
    <t>%</t>
  </si>
  <si>
    <t>(Multiple Items)</t>
  </si>
  <si>
    <t xml:space="preserve">OS </t>
  </si>
  <si>
    <t>RAHUL AMKAPRASAD VARUN</t>
  </si>
  <si>
    <t>KIRAN SHANTARAM DAUNDKAR</t>
  </si>
  <si>
    <t>SHUBHANGI KESHAV KSHIRSAGAR</t>
  </si>
  <si>
    <t>RAHUL SHIVAJI MACHAVE</t>
  </si>
  <si>
    <t>GAURAV DIPAKRAV JANANJAL</t>
  </si>
  <si>
    <t>YOGESH BAJARANG DHALE</t>
  </si>
  <si>
    <t>INDRAJIT RAMBHAU MULE</t>
  </si>
  <si>
    <t>PRASHANT GHONGANE</t>
  </si>
  <si>
    <t>JEEVAN DIGAMBER JANGAM</t>
  </si>
  <si>
    <t>AJAY KISHOR SHINDE</t>
  </si>
  <si>
    <t>SAVITA JALINDAR MOTE</t>
  </si>
  <si>
    <t>SANDIP JANARDHAN KALE</t>
  </si>
  <si>
    <t>VISHAL LAHU CHAUGHULE</t>
  </si>
  <si>
    <t>BHARATIBAI LIMBRAJ BHONG</t>
  </si>
  <si>
    <t>NEELAM YOGESH KUMBHAKARNA</t>
  </si>
  <si>
    <t>ATUL ARUN KAMBLE</t>
  </si>
  <si>
    <t>SANTOSH BABU LABADE</t>
  </si>
  <si>
    <t>NIRNAY ROHIDAS MURKUTE</t>
  </si>
  <si>
    <t>GOVIND VILAS THORAT</t>
  </si>
  <si>
    <t>SWAPNIL KISAN SHINDE</t>
  </si>
  <si>
    <t>ATUL RAOSAHEB NANAVARE</t>
  </si>
  <si>
    <t>PARTHA SARATHI SWAIN</t>
  </si>
  <si>
    <t>VAIBHAV SANJAY SABLE</t>
  </si>
  <si>
    <t>SNEHAL NAMDEV KHANDARE</t>
  </si>
  <si>
    <t>SURAJ BALU GAWARI</t>
  </si>
  <si>
    <t>DILIP SHIVAJI GIRHE</t>
  </si>
  <si>
    <t>DATTATRAY JESWANT MORE</t>
  </si>
  <si>
    <t>JADHAV RAHUL DNYANOBA</t>
  </si>
  <si>
    <t>PRASAD ASHOK TAJANE</t>
  </si>
  <si>
    <t>ABHIJIT BHAGWAN ELBHAR</t>
  </si>
  <si>
    <t>ARCHNA LAXMAN PAWAL</t>
  </si>
  <si>
    <t>PRATIK DINESH SHARMA</t>
  </si>
  <si>
    <t>NIKITA SHIVAJI DHUMAL</t>
  </si>
  <si>
    <t>MADHAV ASHOK DUBUKWAD</t>
  </si>
  <si>
    <t>KARAN DNYANDEV MADKE</t>
  </si>
  <si>
    <t>GANESH DNYANDEV BAMHANE</t>
  </si>
  <si>
    <t>ASHUTOSH BABA LONDHE</t>
  </si>
  <si>
    <t>OMKAR SURESH TOTE</t>
  </si>
  <si>
    <t>AKSHAY SURESH NANGDE</t>
  </si>
  <si>
    <t>GANESH PANDURANG GAVHANE</t>
  </si>
  <si>
    <t>RAVINDRA BALASAHEB SHILIMKAR</t>
  </si>
  <si>
    <t>TANMAYEE RAJENDRA GAIKWAD</t>
  </si>
  <si>
    <t>AKSHAY ANKUSH GOVEKAR</t>
  </si>
  <si>
    <t>RAHUL BANDA CHAVAN</t>
  </si>
  <si>
    <t>TEJAS SUNIL AMBAVALE</t>
  </si>
  <si>
    <t>VINAYAK SHIVRAM PAWAR</t>
  </si>
  <si>
    <t>SHIVDAS DILIP CHAVAN</t>
  </si>
  <si>
    <t>DHAPATE PRAMOD BHAU</t>
  </si>
  <si>
    <t>RUSHIKESH DAULAT GAIKWAD</t>
  </si>
  <si>
    <t>RAM BHANUDAS PANGARE</t>
  </si>
  <si>
    <t>SAPANA GANGADHAR PAWAR</t>
  </si>
  <si>
    <t>RAJESH GANGARAM JADHAV</t>
  </si>
  <si>
    <t>DNYANESHWAR HARIBHAU NAMDAS</t>
  </si>
  <si>
    <t>AASHA SAKHARAM PATOLE</t>
  </si>
  <si>
    <t>ASHWINI SANDIP DALVI</t>
  </si>
  <si>
    <t>CHAUDHARI SIDDHESHWAR BHIMA</t>
  </si>
  <si>
    <t>ANIKET RAJENDRA POUL</t>
  </si>
  <si>
    <t>MAHADEV RAMLING DHAWARE</t>
  </si>
  <si>
    <t>SIDDHARTH SAWDEKAR</t>
  </si>
  <si>
    <t>TEJASWINI ISHWAR NIKUMBH</t>
  </si>
  <si>
    <t>SADIK IBRAHIM MULLA</t>
  </si>
  <si>
    <t>NIVRUTTI MAHADEV MHASAL</t>
  </si>
  <si>
    <t>HAMIDRAZA ABDUL JILANI</t>
  </si>
  <si>
    <t>PRANAV PRAMOD GURAV</t>
  </si>
  <si>
    <t>ARUNA MOHAN VAIDHYA</t>
  </si>
  <si>
    <t>DASTAGIR GUNDULAL INAMDAR</t>
  </si>
  <si>
    <t>AVINASH AMBADAS JADHAV</t>
  </si>
  <si>
    <t>SUDHAKAR KISHAN SAWRE</t>
  </si>
  <si>
    <t>MOOSA SOHAIL SHAIKH</t>
  </si>
  <si>
    <t>SATISH MUTEPPA BATGER</t>
  </si>
  <si>
    <t>SANTOSH SOMNATHAPPA LANDE</t>
  </si>
  <si>
    <t>PRAVIN TUKARAM BHONDAVE</t>
  </si>
  <si>
    <t>SHUBHAM ANKUSH JEDHE</t>
  </si>
  <si>
    <t>GANESH BALU KOLEKAR</t>
  </si>
  <si>
    <t>GOVIND DHONDU VIRNAK</t>
  </si>
  <si>
    <t>RAVINDRA KHANDU JADHAV</t>
  </si>
  <si>
    <t>ANAND RAMESH PARDESHI</t>
  </si>
  <si>
    <t>ARBAAZ ASHPAK MANIYAR</t>
  </si>
  <si>
    <t>ADIKA SHARAD BELHEKAR</t>
  </si>
  <si>
    <t>MUNIRA MAJID BAIG</t>
  </si>
  <si>
    <t>POONAM HARSHAL BHAGWAT</t>
  </si>
  <si>
    <t>NARAYAN CHANDRAKANT PATIL</t>
  </si>
  <si>
    <t>SNEHAL DEEPAK NAIKWADI</t>
  </si>
  <si>
    <t>SAGAR BHARAT GAIKAWAD</t>
  </si>
  <si>
    <t>OMKAR SUNIL NIKALJE</t>
  </si>
  <si>
    <t>SACHIN NARSING TOTARE</t>
  </si>
  <si>
    <t>TUKARAM SUBHASH BIRADAR</t>
  </si>
  <si>
    <t>NAMRTA SHANTARAM KUDEKAR</t>
  </si>
  <si>
    <t>SAHIL PRAKASH SHAH</t>
  </si>
  <si>
    <t>KALPANA KISAN WAGHMARE</t>
  </si>
  <si>
    <t>AKASH SANJAY MORE</t>
  </si>
  <si>
    <t>SANKET TULASHIRAM SONAWANE</t>
  </si>
  <si>
    <t>PRAKASH MOHANTY</t>
  </si>
  <si>
    <t>MINA BABASAHEB PANDURE</t>
  </si>
  <si>
    <t>ZAID BABAMIYA PATHAN</t>
  </si>
  <si>
    <t>LAXMAN RAJU PAWAR</t>
  </si>
  <si>
    <t>ROHAN AJINATH KARANJAKAR</t>
  </si>
  <si>
    <t>SAHIL VISHNU KARLEKAR</t>
  </si>
  <si>
    <t>AMIT DILIP SALUNKE</t>
  </si>
  <si>
    <t>AKASH BHOJLING SHINDE</t>
  </si>
  <si>
    <t>KAMBLE DATTATREYA BANSHI</t>
  </si>
  <si>
    <t>GOVIND LAXMAN SHERKAR</t>
  </si>
  <si>
    <t>RAVINDRA DILIP BHALERAO</t>
  </si>
  <si>
    <t>DEVKATE APPASAHEB RAMA</t>
  </si>
  <si>
    <t>SANTOSH PUNJAJI NAIKWADE</t>
  </si>
  <si>
    <t>DATTA MANOHAR SURWASE</t>
  </si>
  <si>
    <t>NEEL DEEPAK BENDBHAR</t>
  </si>
  <si>
    <t>SANJAY SUKHDEV PAWAR</t>
  </si>
  <si>
    <t>ANURAG BANSI SHINDE</t>
  </si>
  <si>
    <t>MANASI SANTOSH SHINDE</t>
  </si>
  <si>
    <t>DATTATRAY BALASO MARGAJE</t>
  </si>
  <si>
    <t>KHADKE VIKAS LAXMAN</t>
  </si>
  <si>
    <t>RUSHAB RAMCHANDRA SABLE</t>
  </si>
  <si>
    <t>PRADEEP ARJUN PHALKE</t>
  </si>
  <si>
    <t>MAHENDRA AKRUD MANCHARE</t>
  </si>
  <si>
    <t>ANANDA BALU SHINDE</t>
  </si>
  <si>
    <t>MAHATAB HAKANI SHAIKH</t>
  </si>
  <si>
    <t>SANTOSH MOHAN KHOKAR</t>
  </si>
  <si>
    <t>CHAKRANARAYAN ABHIJIT BHAGCHAND</t>
  </si>
  <si>
    <t>PRATIK TULSIDAS PARMAR</t>
  </si>
  <si>
    <t>KUMAR ASHOK BHISE</t>
  </si>
  <si>
    <t>KANIJA BEE RAHIM SHAH</t>
  </si>
  <si>
    <t>BINAY KUMAR</t>
  </si>
  <si>
    <t>AJAY MOHAN SHINDE</t>
  </si>
  <si>
    <t>REKHA MOHAN WAGHMARE</t>
  </si>
  <si>
    <t>JYOTI MRUTYUNJAY GUPTA</t>
  </si>
  <si>
    <t>ABHIJEET UTTAM KUMBHAR</t>
  </si>
  <si>
    <t>RAJESHWAR ARUN DIKSHIT</t>
  </si>
  <si>
    <t>GANESH DNYANESHWAR KOTWAL</t>
  </si>
  <si>
    <t>VENILA SURALI PERISWAMI</t>
  </si>
  <si>
    <t>MITHIL MANJU SHETTY</t>
  </si>
  <si>
    <t>PRASHANT KATTYA DEVENOOR</t>
  </si>
  <si>
    <t>RAHUL VIJAY KUMARRAMHRUDAYYADAV</t>
  </si>
  <si>
    <t>LIMBULE PANDURANG SITIBA</t>
  </si>
  <si>
    <t>GANESH NANDU DANGAT</t>
  </si>
  <si>
    <t>SUSHMA SHRIRAM BHARGAV</t>
  </si>
  <si>
    <t>ROHIT BHAGWAN SASANE</t>
  </si>
  <si>
    <t>SACHIN KANU PARIHAR</t>
  </si>
  <si>
    <t>ROHIT GANESH JADHAV</t>
  </si>
  <si>
    <t>DINESH MANSING RATHOD</t>
  </si>
  <si>
    <t>SATISH MOHAN SONWANE</t>
  </si>
  <si>
    <t>AJAY BAJIRAO MAKAR</t>
  </si>
  <si>
    <t>GANESH MOHAN GAIKWAD</t>
  </si>
  <si>
    <t>AMAR BASWARAJ MURGE</t>
  </si>
  <si>
    <t>SUNIL PRABHU SONPARKHE</t>
  </si>
  <si>
    <t>MAHESH BABURAO HUMBE</t>
  </si>
  <si>
    <t>ARCHANA SHIVAJI DAVKHAR</t>
  </si>
  <si>
    <t>ARATI RAVINDRAKUMAR SAKHARE</t>
  </si>
  <si>
    <t>PRATHAMESH SANJAY KUDALE</t>
  </si>
  <si>
    <t>JANARDHAN PRAKASH BORAWADE</t>
  </si>
  <si>
    <t>FAIZAN RAMZAN MUJAWAR</t>
  </si>
  <si>
    <t>USHA SUNIL FASAGE</t>
  </si>
  <si>
    <t>JAIBUNISA AYUB SHAIKH</t>
  </si>
  <si>
    <t>SAGAR BHANUDAS BELE</t>
  </si>
  <si>
    <t>MAHESH CHANDRAKANT SHINDE</t>
  </si>
  <si>
    <t>SHRUTIKA RAVINDRA OHAL</t>
  </si>
  <si>
    <t>SHAKIL ABDULKHADAR SHAIKH</t>
  </si>
  <si>
    <t>HUSEN YAKUB SHAIKH</t>
  </si>
  <si>
    <t>BHUSHAN UTTAM PATIL</t>
  </si>
  <si>
    <t>ARJUN ROHIDAS BHISE</t>
  </si>
  <si>
    <t>LAXMAN DASHRATH MANE</t>
  </si>
  <si>
    <t>DILIP KUMAR</t>
  </si>
  <si>
    <t>SACHIN NAKUL RATHOD</t>
  </si>
  <si>
    <t>RENUKA DIPAK MAGAR</t>
  </si>
  <si>
    <t>VARSHA SUBHASH LONKE</t>
  </si>
  <si>
    <t>SAIFULLAH</t>
  </si>
  <si>
    <t>RAJASHREE BAPU MANE</t>
  </si>
  <si>
    <t>VIKAS NARESH JADHAV</t>
  </si>
  <si>
    <t>KALPESH PANDURANG JADHAV</t>
  </si>
  <si>
    <t>VINOD GANPAT BHOSALE</t>
  </si>
  <si>
    <t>SHEETAL SANTOSH SURVE</t>
  </si>
  <si>
    <t>LAXMI AKASH RUPATAKKE</t>
  </si>
  <si>
    <t>VILAS NAMDEV GAIKWAD</t>
  </si>
  <si>
    <t>LAXMAN MARUTI JADHAV</t>
  </si>
  <si>
    <t>SHANKAR RAMCHANDRA GONATE</t>
  </si>
  <si>
    <t>PRIMILA LONDHE</t>
  </si>
  <si>
    <t>PRAJAKTA HANUMANT GAYAKWAD</t>
  </si>
  <si>
    <t>GANESH SANJAY VIDHATE</t>
  </si>
  <si>
    <t>MANOHAR PRAKASH DESHMUKH</t>
  </si>
  <si>
    <t>PALLAVI MACHHINDRA GOPHANE</t>
  </si>
  <si>
    <t>NITA JAYSINGH BONWATE</t>
  </si>
  <si>
    <t>SACHIN RATNAKAR SHINDE</t>
  </si>
  <si>
    <t>OMKAR JAYSING BONVATE</t>
  </si>
  <si>
    <t>BHARAT NIMBA RENGADE</t>
  </si>
  <si>
    <t>JYOTSNA RAJENDRA AMALE</t>
  </si>
  <si>
    <t>SANGEETA VILAS JAGDALE</t>
  </si>
  <si>
    <t>ANITA RAVINDRA BHOR</t>
  </si>
  <si>
    <t>SANTOSH BHRAT LAMKHADE</t>
  </si>
  <si>
    <t>PANKAJ ASHOK SHELAR</t>
  </si>
  <si>
    <t>MANGESH MARUTI GEDGULE</t>
  </si>
  <si>
    <t>SAMIR KISAN BHUJBAL</t>
  </si>
  <si>
    <t>RANGNATH BABAN BICHARE</t>
  </si>
  <si>
    <t>ROSHAN RAMESH DEOKAR</t>
  </si>
  <si>
    <t>SACHIN GANPAT MORE</t>
  </si>
  <si>
    <t>AMIT NARAYAN SASTE</t>
  </si>
  <si>
    <t>LATABAI CHINTAMAN JOSHI</t>
  </si>
  <si>
    <t>PRAVIN BALU AUTI</t>
  </si>
  <si>
    <t>RUTVIK SUNIL SHELKE</t>
  </si>
  <si>
    <t>ULHAS SHADANAN BADHE</t>
  </si>
  <si>
    <t>MANISHA AKSHAY CHOUDHARI</t>
  </si>
  <si>
    <t>SHIVAJI VISHNU CHANDANSHIV</t>
  </si>
  <si>
    <t>MARJEENA BABU SHAIKH</t>
  </si>
  <si>
    <t>MAHENDRA  SINGH</t>
  </si>
  <si>
    <t>AMIT SUDAM WAYKAR</t>
  </si>
  <si>
    <t>DIVYA RUSHIKESH UNDE</t>
  </si>
  <si>
    <t>KHARAT AMIT VILAS</t>
  </si>
  <si>
    <t>AMOL NARAYAN POTE</t>
  </si>
  <si>
    <t>SANGITA DILIP FAKATKAR</t>
  </si>
  <si>
    <t>VIKAS KESHAV TIKONE</t>
  </si>
  <si>
    <t>SANDIP BALU HULAVALE</t>
  </si>
  <si>
    <t>PRADIP SHIVAJI SURVE</t>
  </si>
  <si>
    <t>SHAIKH SHAHARUKH SHAHIR</t>
  </si>
  <si>
    <t>GANESH PRAKASH MUNDHE</t>
  </si>
  <si>
    <t>SARIKA DATTATRAY TIKHOLE</t>
  </si>
  <si>
    <t>MAHESH DATTATRAY DAHATONDE</t>
  </si>
  <si>
    <t>BHARAT ANTU DHUMAL</t>
  </si>
  <si>
    <t>NANDKUMAR SHIVAJI SAWANT</t>
  </si>
  <si>
    <t>RITHIK MOHAN GAWALI</t>
  </si>
  <si>
    <t>SARITA SEBASTIAN MARIYAN</t>
  </si>
  <si>
    <t>MOHAMMAD MAZAR MOHAMMAD AKBAR</t>
  </si>
  <si>
    <t>VIKESH PAWAR</t>
  </si>
  <si>
    <t>ANJALI RAMESH BHUJANG</t>
  </si>
  <si>
    <t>SONALI PRAMOD ADAGALE</t>
  </si>
  <si>
    <t>PREETI SANTOSH GHAITADKE</t>
  </si>
  <si>
    <t>BALASAHEB RAMCHANDRA ZANJE</t>
  </si>
  <si>
    <t>DEVENDRA SAMBHAJIRAO DHUMAL</t>
  </si>
  <si>
    <t>RAHUL HIRA CHAVAN</t>
  </si>
  <si>
    <t>GANESH SURYAKANT BARTAKKE</t>
  </si>
  <si>
    <t>NILAM EKNATH POTAWDE</t>
  </si>
  <si>
    <t>LAKSHMI SRIKANTH PANTULA</t>
  </si>
  <si>
    <t>SIMON VILAS JADHAV</t>
  </si>
  <si>
    <t>SAHIL RAOKHANDE</t>
  </si>
  <si>
    <t>SANJAY SHANKAR MALAV</t>
  </si>
  <si>
    <t>MOHD FAIZUR RAHMAN SHAIKH JAMALODDIN</t>
  </si>
  <si>
    <t>DHANANJAY SURYAKANT ROKADE</t>
  </si>
  <si>
    <t>ANKITA SURESH KONDE</t>
  </si>
  <si>
    <t>ASHWINI YOGESH GAIKWAD</t>
  </si>
  <si>
    <t>SAMPADA GULAB TALAWADE</t>
  </si>
  <si>
    <t>SAMADHAN RAMDAS DEVKAR</t>
  </si>
  <si>
    <t>KOLPE ATUL THAKARAM</t>
  </si>
  <si>
    <t>MADHAV KISHANRAO HULGUNDE</t>
  </si>
  <si>
    <t>KARAN UTTAM LOHAR</t>
  </si>
  <si>
    <t>YUVRAJ BABAN WAGHMARE</t>
  </si>
  <si>
    <t>DATTA BABURAO YADAV</t>
  </si>
  <si>
    <t>SADDAM BASHA MUJAVAR</t>
  </si>
  <si>
    <t>MAHMEDRAFEEK HAJINMLANG MOMIN</t>
  </si>
  <si>
    <t>VIJAYALAKSHMI SAMBHAJI GARJE</t>
  </si>
  <si>
    <t>VINAYAK SATHE</t>
  </si>
  <si>
    <t>VIJAY ANIL KAMBLE</t>
  </si>
  <si>
    <t>DHANANJAY SHANTARAM AKHADE</t>
  </si>
  <si>
    <t>RAVINDRA KISAN TEMGIRE</t>
  </si>
  <si>
    <t>IMTIYAZ RASHID SHAIKH</t>
  </si>
  <si>
    <t>NARAYANI KEDAAR DEWALE</t>
  </si>
  <si>
    <t>ASHUTOSH CHANDRAKANT WALUNJ</t>
  </si>
  <si>
    <t>SUNNY SURESH MARATHE</t>
  </si>
  <si>
    <t>MAHESH RAMESH KARDILE</t>
  </si>
  <si>
    <t>ASHUTOSH KUMAR JHA</t>
  </si>
  <si>
    <t>MANGESH MUKUNDRAO AAGJAL</t>
  </si>
  <si>
    <t>SHAM PANDHRINATH CHAWAN</t>
  </si>
  <si>
    <t>RAHUL BHOJLAL TARAM BHOJLAL TARAM</t>
  </si>
  <si>
    <t>PRANJAL DIPAK RAUT</t>
  </si>
  <si>
    <t>MOSIN AYUB MANIYAR</t>
  </si>
  <si>
    <t>ANWAR SUBHAN ANSARI</t>
  </si>
  <si>
    <t>AARTI DEVI</t>
  </si>
  <si>
    <t>SUBHASH VISHNU PATIL</t>
  </si>
  <si>
    <t>ANIKET CHANDRAKANT VANJARI</t>
  </si>
  <si>
    <t>SUDHIR PRADIP TELGOTE</t>
  </si>
  <si>
    <t>ARCHANA DINESH PAWALE</t>
  </si>
  <si>
    <t>ANKITA AKSHAY SHINDE</t>
  </si>
  <si>
    <t>SACHIN NIVRUTTI WAGHMARE</t>
  </si>
  <si>
    <t>RASHI SANTOSH MADDILI</t>
  </si>
  <si>
    <t>MANJIT RAMBACHCHAN SAHANI</t>
  </si>
  <si>
    <t>SHRUTIKA RAJARAM GAWARI</t>
  </si>
  <si>
    <t>NAMDEV SHANKAR PAWAR</t>
  </si>
  <si>
    <t>AJAY AKASH KAMBALE</t>
  </si>
  <si>
    <t>YASH UDAY GUPTA</t>
  </si>
  <si>
    <t>BHUJANG VIKRAM MUNDHE</t>
  </si>
  <si>
    <t>KIRAN LAXMAN LOHAR</t>
  </si>
  <si>
    <t>PRAVIN VITTHAL KOLHE</t>
  </si>
  <si>
    <t>BALKRISHNA PURUSHOTTAM TAKKE</t>
  </si>
  <si>
    <t>SUNIL SEBASTIAN SEBASTIAN</t>
  </si>
  <si>
    <t>LALITA RAHIDAS PAPAL</t>
  </si>
  <si>
    <t>ASHIM SAIKIA</t>
  </si>
  <si>
    <t>LATA SHASHIKANT SHETE</t>
  </si>
  <si>
    <t>PRAKASH SADASHIV CHAUDHARI</t>
  </si>
  <si>
    <t>SANDESH BALU NEHARKAR</t>
  </si>
  <si>
    <t>MAYUR NABAJI BOTKAR</t>
  </si>
  <si>
    <t>SHUBHAM GAJENDRA DONGARE</t>
  </si>
  <si>
    <t>MANISHA RAJENDRA PALASKAR</t>
  </si>
  <si>
    <t>SARIKA DATTATRAY BHONDAVE</t>
  </si>
  <si>
    <t>SHUBHRA BHUSHAN WAGH</t>
  </si>
  <si>
    <t>BALKRUSHNA MANIK SHELAR</t>
  </si>
  <si>
    <t>PRATHMESH CHNDRAKANT PHARATE</t>
  </si>
  <si>
    <t>SHAM GULAB DHARWAD</t>
  </si>
  <si>
    <t>DATTA BALU BARKADE</t>
  </si>
  <si>
    <t>ALI MOHAMMAD SHAIKH</t>
  </si>
  <si>
    <t>JAHANA SHARUKH SHAIKH</t>
  </si>
  <si>
    <t>PRASHIK BAPU AHIRE</t>
  </si>
  <si>
    <t>SANDESH PRAKASH TAWHARE</t>
  </si>
  <si>
    <t>NILESH DEVIDAS DHIVAR</t>
  </si>
  <si>
    <t>MAYUR MURLIDHAR SABALE</t>
  </si>
  <si>
    <t>VISHAL DNYANESHWAR TAMBE</t>
  </si>
  <si>
    <t>JITENDRA DNYANESHWER TAMBE</t>
  </si>
  <si>
    <t>DHEERAJ KASHINATH PANSARE</t>
  </si>
  <si>
    <t>GANESH DEVIDAS GHOLAP</t>
  </si>
  <si>
    <t>CHHAYA DNYANESHWAR PAWAR</t>
  </si>
  <si>
    <t>GANESH DATTATRAY LOKHANDE</t>
  </si>
  <si>
    <t>MAHESH RAJU SHIRKE</t>
  </si>
  <si>
    <t>SANTOSH ANANDA INGALE</t>
  </si>
  <si>
    <t>OMKAR SUNIL KUMBHAR</t>
  </si>
  <si>
    <t>REEMA PREMANAND SHETTI</t>
  </si>
  <si>
    <t>RAMA NITIN ADMANE</t>
  </si>
  <si>
    <t>NIKHIL ANANTA KANDHARE</t>
  </si>
  <si>
    <t>SHUBHAM SANTOSH ZENDE</t>
  </si>
  <si>
    <t>MAYUR DWARKANATH GUJAR</t>
  </si>
  <si>
    <t>SARIKA SUMIT SHINDE</t>
  </si>
  <si>
    <t>ATUL AVINASH WAGHMARE</t>
  </si>
  <si>
    <t>LAHU GANGARAM DHOTRE</t>
  </si>
  <si>
    <t>FAYYAZ AJAZ ANSARI</t>
  </si>
  <si>
    <t>MASHUD RAHAMAN</t>
  </si>
  <si>
    <t>DOMINIC BENEDICT JOKIN</t>
  </si>
  <si>
    <t>DIPAK DILIP THOKAL</t>
  </si>
  <si>
    <t>MANGAL RAJU TUPE</t>
  </si>
  <si>
    <t>YASH VIJAY PARDESHI</t>
  </si>
  <si>
    <t>SEEMA BHIMSEN RANDIVE</t>
  </si>
  <si>
    <t>VEDANT ANIL DHUMAL</t>
  </si>
  <si>
    <t>POOJA SANDEEP KHADSE</t>
  </si>
  <si>
    <t>KAILASH</t>
  </si>
  <si>
    <t>NILESH CHANDRAKANT CHAVAN</t>
  </si>
  <si>
    <t>MUKTA AMAR VATADE</t>
  </si>
  <si>
    <t>TANOJA SIKANDAR MUNDE</t>
  </si>
  <si>
    <t>AKASH DNYANESHWAR OZARKAR</t>
  </si>
  <si>
    <t>SARALA MAHENDRA HIVALE</t>
  </si>
  <si>
    <t>BHEGADE AKASH ANKUSH</t>
  </si>
  <si>
    <t>KRUSHNA RAMESHWAR KHADE</t>
  </si>
  <si>
    <t>KARAN RAJESH RATHOD</t>
  </si>
  <si>
    <t>GAJANAN BANSI KUMBHAR</t>
  </si>
  <si>
    <t>JAYSHREE SACHIN GILBILE</t>
  </si>
  <si>
    <t>SOMNATH UDAYBHAN CHAND</t>
  </si>
  <si>
    <t>BABURAV FAKIRA SHINDE</t>
  </si>
  <si>
    <t>ABHISHEK DATTU DEVADE</t>
  </si>
  <si>
    <t>SOMNATH LAXMAN MADGE</t>
  </si>
  <si>
    <t>JAGAN RAMESH THARKUDE</t>
  </si>
  <si>
    <t>SABA HABIB MULANI</t>
  </si>
  <si>
    <t>SANJAY BABULAL GUJRATHI</t>
  </si>
  <si>
    <t>MAYURESH SANDIP TAMHANE</t>
  </si>
  <si>
    <t>ALIM AMIR PATHAN</t>
  </si>
  <si>
    <t>MANISHA KISHOR DORKE</t>
  </si>
  <si>
    <t>AVINASH SANJAY JADHAV</t>
  </si>
  <si>
    <t>MANISHA SUBHASH PAWAR</t>
  </si>
  <si>
    <t>MUKUND GYANOBA KENDRE</t>
  </si>
  <si>
    <t>SUSLADE AKSHAY RAKHMAJI</t>
  </si>
  <si>
    <t>PREMDAS RAVJI JADHAV</t>
  </si>
  <si>
    <t>DOULATRAO BAPURAO KOLEKAR</t>
  </si>
  <si>
    <t>AKSHAY BHARAT SHEJAL</t>
  </si>
  <si>
    <t>SUNITA ANIL KHANDAGALE</t>
  </si>
  <si>
    <t>HEMANT DNYNESHWAR THORVE</t>
  </si>
  <si>
    <t>GANESH MACHINDRA SALUNKE</t>
  </si>
  <si>
    <t>ANIL KISAN DUCHE</t>
  </si>
  <si>
    <t>ANANAD VAIJINATH KALVATKAR</t>
  </si>
  <si>
    <t>ASHWINI RAJU KHUDE</t>
  </si>
  <si>
    <t>SAHIL MOHAN SHINDE</t>
  </si>
  <si>
    <t>SNEHA SHRIDHAR PILLAY</t>
  </si>
  <si>
    <t>NARHARI BUVAJI PARVE</t>
  </si>
  <si>
    <t>SHITAL YOGESH DUDHANE</t>
  </si>
  <si>
    <t>RAMADAS DHONDIBA JADHAV</t>
  </si>
  <si>
    <t>MANISH RAHUL KAPURE</t>
  </si>
  <si>
    <t>BHAGWAT WAMAN KAMBLE</t>
  </si>
  <si>
    <t>LALITA RAMDAS SURYAVANSHI</t>
  </si>
  <si>
    <t>SURAJ PRAKASH HIWALE</t>
  </si>
  <si>
    <t>SUVARNA YUVRAJ MAHULKAR</t>
  </si>
  <si>
    <t>SMITESH ROHIDAS BHANUSGHARE</t>
  </si>
  <si>
    <t>ROHIT TANAJI SHINDE</t>
  </si>
  <si>
    <t>SAGAR DADA KOLPE</t>
  </si>
  <si>
    <t>AKASH SUNIL BHOSALE</t>
  </si>
  <si>
    <t>RAHUL RAMESH MIREKAR</t>
  </si>
  <si>
    <t>SHUBHAM SHASHIKANT PANGARKAR</t>
  </si>
  <si>
    <t>AVINASH KALURAM WAGH</t>
  </si>
  <si>
    <t>VIJAY POPAT DATE</t>
  </si>
  <si>
    <t>JANARDAN SITARAM CHAVAN</t>
  </si>
  <si>
    <t>VISHAL PADMAKAR GAIKWAD</t>
  </si>
  <si>
    <t>SAHIL SANJAY GUNJAL</t>
  </si>
  <si>
    <t>MINA DHRMARAJ KAMBALE</t>
  </si>
  <si>
    <t>BABU ARJUN AVACHITE</t>
  </si>
  <si>
    <t>RAM ARUN BAGADE</t>
  </si>
  <si>
    <t>CHANDRAKANT DAGDOJI PACHKOR</t>
  </si>
  <si>
    <t>RUSHIKESH SUNIL MOHITE</t>
  </si>
  <si>
    <t>PRAPHUL ASHOK JAIN</t>
  </si>
  <si>
    <t>ASHOK DADASAHEB SABLE</t>
  </si>
  <si>
    <t>PRADNYA VIKAS PAWAR</t>
  </si>
  <si>
    <t>MAHADEV RAMESH GHOLAP</t>
  </si>
  <si>
    <t>AJAY VITTHAL SHRIRAM</t>
  </si>
  <si>
    <t>VIKAS LAXMAN SHELAR</t>
  </si>
  <si>
    <t>RAJESH RAMESH BARELA</t>
  </si>
  <si>
    <t>JAYSHREE HEMRAJ BHUJBAL</t>
  </si>
  <si>
    <t>ASHWINI UTTAM BAHIRAT</t>
  </si>
  <si>
    <t>SUNITA VIJAY SALUNKE</t>
  </si>
  <si>
    <t>SAHIL NURMUHAMD SHAIKH</t>
  </si>
  <si>
    <t>VANDANA VIJAY BENDRE</t>
  </si>
  <si>
    <t>KAJAL AVINASH ADAGALE</t>
  </si>
  <si>
    <t>MAYUR CHANDRAKANT SHITOLE</t>
  </si>
  <si>
    <t>HANUMAN PANDURANG KATKE</t>
  </si>
  <si>
    <t>SHUBHANGI RAHUL SONWANE</t>
  </si>
  <si>
    <t>BAPU KISAN BHUJBAL</t>
  </si>
  <si>
    <t>ANIL BABAN GAIKWAD</t>
  </si>
  <si>
    <t>SANI PRAKASH SALVE</t>
  </si>
  <si>
    <t>MANGAL MACHHINDRA GARADE</t>
  </si>
  <si>
    <t>RAHUL SWAMINATH BALSHANKAR</t>
  </si>
  <si>
    <t>MADHURI RAHUL CHOURE</t>
  </si>
  <si>
    <t>GIRIJA DNYANESHWAR CHORGHE</t>
  </si>
  <si>
    <t>MUKTA DINESH RATHOD</t>
  </si>
  <si>
    <t>VIKAS SANJAY PANDAGALE</t>
  </si>
  <si>
    <t>ROSHAN RAJ</t>
  </si>
  <si>
    <t>PRANALI GAUTAM KHARAT</t>
  </si>
  <si>
    <t>ARIFA MIRASAHAB SHAIKH</t>
  </si>
  <si>
    <t>MALIBA DAMU KACHARE</t>
  </si>
  <si>
    <t>RUPALI SANDIP MALPOTE</t>
  </si>
  <si>
    <t>YOGESH NARAYAN PARIHAR</t>
  </si>
  <si>
    <t>ANIL DINKAR RATHOD</t>
  </si>
  <si>
    <t>MOHD YUNUS</t>
  </si>
  <si>
    <t>PRATHAMESH JAGANNATH SUPEKAR</t>
  </si>
  <si>
    <t>ROHIT SURESH DHOTRE</t>
  </si>
  <si>
    <t>VRUSHBH SHIVAJI HANDE</t>
  </si>
  <si>
    <t>UJWALA NITIN DHAMDHERE</t>
  </si>
  <si>
    <t>ARBAJ ALTAF SHAIKH</t>
  </si>
  <si>
    <t>MAYUR RAMDAS ALHAT</t>
  </si>
  <si>
    <t>MARUTI EKNATH NIGHUL</t>
  </si>
  <si>
    <t>MEGHRAJ BALASAHEB MANE</t>
  </si>
  <si>
    <t>ADARSH DUBEY</t>
  </si>
  <si>
    <t>VAISHNAVI PRDEEP DAKHINKAR</t>
  </si>
  <si>
    <t>POONAM RAHUL DANGE</t>
  </si>
  <si>
    <t>SONALI CHETAN PAWAR</t>
  </si>
  <si>
    <t>ANUSAYA SUNIL GAIKWAD</t>
  </si>
  <si>
    <t>RASHID SAJID KHAN</t>
  </si>
  <si>
    <t>ARJUN GOND</t>
  </si>
  <si>
    <t>SHRINATH HARICHANDRA BHAVAL</t>
  </si>
  <si>
    <t>GULFAM</t>
  </si>
  <si>
    <t>NIKITA AMIT MOHOL</t>
  </si>
  <si>
    <t>HANUMANT TULSHIRAM PAWAR</t>
  </si>
  <si>
    <t>SAGAR KISAN KADU</t>
  </si>
  <si>
    <t>VISHAL PARMESHWAR SANANSE</t>
  </si>
  <si>
    <t>LALBAHADUR GORE KAMI</t>
  </si>
  <si>
    <t>SHIVAJI BABAN GUNJAL</t>
  </si>
  <si>
    <t>VIKASH GUPTA</t>
  </si>
  <si>
    <t>DHARMANATH BABAN HAMBIR</t>
  </si>
  <si>
    <t>SIDDHANT NILKANTH KADAM</t>
  </si>
  <si>
    <t>HRUSHIKESH SUNIL PANGARE</t>
  </si>
  <si>
    <t>KARUNA MHATU GHOLAP</t>
  </si>
  <si>
    <t>SHWETA PRASHANT KALE</t>
  </si>
  <si>
    <t>VAISHALI PRAMOD PAWAR</t>
  </si>
  <si>
    <t>BIKASH SARMA</t>
  </si>
  <si>
    <t>RAM KUMAR RAY</t>
  </si>
  <si>
    <t>SUNIL SATISH GODIWAL</t>
  </si>
  <si>
    <t>KUMAR RATHOD</t>
  </si>
  <si>
    <t>AKASH SUBHASH PATNAGE</t>
  </si>
  <si>
    <t>HARSHA SEETARAM BADADE</t>
  </si>
  <si>
    <t>MARUTI TUKARAM KADAM</t>
  </si>
  <si>
    <t>PREM SANTOSH GUNJAL</t>
  </si>
  <si>
    <t>SHRADDHA SURESH NAWGHIRE</t>
  </si>
  <si>
    <t>ARCHANA ASHOK KULAL</t>
  </si>
  <si>
    <t>SHAILESH JADHAV</t>
  </si>
  <si>
    <t>MAYA RAGHUVEER PUJARI</t>
  </si>
  <si>
    <t>SONALI PARMESHWAR SONAWANE</t>
  </si>
  <si>
    <t>PETENINUO PFITHU</t>
  </si>
  <si>
    <t>AMOL HARIBHAU CHAVAN</t>
  </si>
  <si>
    <t>VITTHAL MASA MANE</t>
  </si>
  <si>
    <t>CHETAN SURESHARAO CHAUKADE</t>
  </si>
  <si>
    <t>ASHWINI SHRIKANT TOPE</t>
  </si>
  <si>
    <t>VILAKSHI DINESH SHINDE</t>
  </si>
  <si>
    <t>AKASH KALURAM DHOTRE</t>
  </si>
  <si>
    <t>DATTA KALLYANI DESHMUKH KALLYANI DESHMUKH</t>
  </si>
  <si>
    <t>ANWAR AHMAD SHAIKH</t>
  </si>
  <si>
    <t>ABHIJEET BAPU SHINDE</t>
  </si>
  <si>
    <t>REKHA VIJENDRA CHANDALIYA</t>
  </si>
  <si>
    <t>SUMIT VILAS PATOLE</t>
  </si>
  <si>
    <t>JUNAIB SHAGIR SHAIKH</t>
  </si>
  <si>
    <t>AMARJEET KOUR GURUCHARANSINGHGILL</t>
  </si>
  <si>
    <t>GURU SUHAS GAIKWAD</t>
  </si>
  <si>
    <t>ADITYA SUNIL SONAVANE</t>
  </si>
  <si>
    <t>NARENDRA RAJESH JADHAV</t>
  </si>
  <si>
    <t>RAJU MOTILALJI AHIR</t>
  </si>
  <si>
    <t>KOMAL ANIL CHAVAN</t>
  </si>
  <si>
    <t>AAKASH BALU KADAM</t>
  </si>
  <si>
    <t>YOGESH SAHEBRAO WALHEKAR</t>
  </si>
  <si>
    <t>ARVIND ANAND SHINDE</t>
  </si>
  <si>
    <t>LATIKA BABAN ALHAT</t>
  </si>
  <si>
    <t>DATTA SHRIMANT SURATE</t>
  </si>
  <si>
    <t>NILAM RAJU GAIKWAD</t>
  </si>
  <si>
    <t>MAHESH SHINDE</t>
  </si>
  <si>
    <t>23.06.26</t>
  </si>
  <si>
    <t>22.06.26</t>
  </si>
  <si>
    <t>26.06.26</t>
  </si>
  <si>
    <t>16.06.26</t>
  </si>
  <si>
    <t>12.06.26</t>
  </si>
  <si>
    <t>13.06.26</t>
  </si>
  <si>
    <t>20.06.26</t>
  </si>
  <si>
    <t>25.06.26</t>
  </si>
  <si>
    <t>29.06.26</t>
  </si>
  <si>
    <t>24.06.26</t>
  </si>
  <si>
    <t>17.06.26</t>
  </si>
  <si>
    <t>05.06.26 06.06.26</t>
  </si>
  <si>
    <t>08.06.26</t>
  </si>
  <si>
    <t>09.06.26</t>
  </si>
  <si>
    <t>06.06.26</t>
  </si>
  <si>
    <t>18.06.26</t>
  </si>
  <si>
    <t>05.06.26</t>
  </si>
  <si>
    <t>15.06.26</t>
  </si>
  <si>
    <t>27.06.26</t>
  </si>
  <si>
    <t>10.06.26</t>
  </si>
  <si>
    <t>09.06.26 11.06.26</t>
  </si>
  <si>
    <t>19.06.26</t>
  </si>
  <si>
    <t>01.06.26</t>
  </si>
  <si>
    <t>11.06.26</t>
  </si>
  <si>
    <t>21.06.26</t>
  </si>
  <si>
    <t>04.06.26</t>
  </si>
  <si>
    <t>13.06.26 22.06.26</t>
  </si>
  <si>
    <t>16.06.26 18.06.26</t>
  </si>
  <si>
    <t>12.06.26 17.06.26</t>
  </si>
  <si>
    <t>02.06.26 30.06.26</t>
  </si>
  <si>
    <t>AKURDI</t>
  </si>
  <si>
    <t>ALANDI</t>
  </si>
  <si>
    <t>ALE</t>
  </si>
  <si>
    <t>ALE PHATA</t>
  </si>
  <si>
    <t>ALEGAON</t>
  </si>
  <si>
    <t>AMBEGAON</t>
  </si>
  <si>
    <t>AMBEGAON BK</t>
  </si>
  <si>
    <t>AMBETHAN</t>
  </si>
  <si>
    <t>AMBOLI</t>
  </si>
  <si>
    <t>AUNDH</t>
  </si>
  <si>
    <t>AWASARI BK</t>
  </si>
  <si>
    <t>BALEWADI</t>
  </si>
  <si>
    <t>BANNER</t>
  </si>
  <si>
    <t>BAVDHAN</t>
  </si>
  <si>
    <t>BHATKALWADI</t>
  </si>
  <si>
    <t>BHAWANI PETH</t>
  </si>
  <si>
    <t>BHOSARI GAON</t>
  </si>
  <si>
    <t>BHOSE</t>
  </si>
  <si>
    <t>BHWANI PETH</t>
  </si>
  <si>
    <t>BIBVEWADI</t>
  </si>
  <si>
    <t>BIRADWADI</t>
  </si>
  <si>
    <t>BOPKHEL</t>
  </si>
  <si>
    <t>BOPODI</t>
  </si>
  <si>
    <t>BORI BK</t>
  </si>
  <si>
    <t>CAMP</t>
  </si>
  <si>
    <t>CHANDAN NAGAR</t>
  </si>
  <si>
    <t>CHARHOLI</t>
  </si>
  <si>
    <t>CHIMBALI</t>
  </si>
  <si>
    <t>DEHU</t>
  </si>
  <si>
    <t>DEHU ROAD</t>
  </si>
  <si>
    <t>DHANKWADI</t>
  </si>
  <si>
    <t>DHANORI</t>
  </si>
  <si>
    <t>DHAYARI</t>
  </si>
  <si>
    <t>DIGHI</t>
  </si>
  <si>
    <t>DUMLA</t>
  </si>
  <si>
    <t>GANJ PETH</t>
  </si>
  <si>
    <t>GHODEGAON</t>
  </si>
  <si>
    <t>GOKHLE NAGAR</t>
  </si>
  <si>
    <t>GULTEKADI</t>
  </si>
  <si>
    <t>INDRA NAGAR</t>
  </si>
  <si>
    <t>JAMBE</t>
  </si>
  <si>
    <t>JAMBHUL WADI</t>
  </si>
  <si>
    <t>JANTA VASAHAT</t>
  </si>
  <si>
    <t>JANWADI</t>
  </si>
  <si>
    <t>JOVN</t>
  </si>
  <si>
    <t>JUNA BAZAR</t>
  </si>
  <si>
    <t>KANDALI</t>
  </si>
  <si>
    <t>KANHE</t>
  </si>
  <si>
    <t>KARLA</t>
  </si>
  <si>
    <t>KARMOLI</t>
  </si>
  <si>
    <t>KATRAJ</t>
  </si>
  <si>
    <t>KESNAND</t>
  </si>
  <si>
    <t xml:space="preserve">KESNAND </t>
  </si>
  <si>
    <t>KHADKI</t>
  </si>
  <si>
    <t>KHALSA</t>
  </si>
  <si>
    <t>KHALUMBARE</t>
  </si>
  <si>
    <t>KHANDALA</t>
  </si>
  <si>
    <t>KHARABWADI</t>
  </si>
  <si>
    <t>KHARADI</t>
  </si>
  <si>
    <t>KONDHWAPRUI</t>
  </si>
  <si>
    <t>KONDIVADE</t>
  </si>
  <si>
    <t>KOREGAON BHIMA</t>
  </si>
  <si>
    <t>KUSGAON</t>
  </si>
  <si>
    <t>LOHEGAON</t>
  </si>
  <si>
    <t>LONAVALA</t>
  </si>
  <si>
    <t>LONAVLA</t>
  </si>
  <si>
    <t>MAHALUNGE</t>
  </si>
  <si>
    <t>MARKET YARD</t>
  </si>
  <si>
    <t>MAVAL</t>
  </si>
  <si>
    <t>MOI</t>
  </si>
  <si>
    <t>MOTEWADI</t>
  </si>
  <si>
    <t>NANEKAR WADI</t>
  </si>
  <si>
    <t>NARAYAN GAON</t>
  </si>
  <si>
    <t>NERE</t>
  </si>
  <si>
    <t>NEW SANGAVI</t>
  </si>
  <si>
    <t>NHAVRA</t>
  </si>
  <si>
    <t>NIGADI</t>
  </si>
  <si>
    <t>NIRGOOODSAR</t>
  </si>
  <si>
    <t>OLD SANGAVI</t>
  </si>
  <si>
    <t>PARAVTI</t>
  </si>
  <si>
    <t>PARGAON</t>
  </si>
  <si>
    <t>PARVATI DARSHAN</t>
  </si>
  <si>
    <t>PARVATI PAYTHA</t>
  </si>
  <si>
    <t>PAUD</t>
  </si>
  <si>
    <t>PEER</t>
  </si>
  <si>
    <t>PHUGEWADI</t>
  </si>
  <si>
    <t>PIMPAL WANDI</t>
  </si>
  <si>
    <t>PIMPALE GURAV</t>
  </si>
  <si>
    <t>PIMPLE GURAV</t>
  </si>
  <si>
    <t>PIMPLE NILKH</t>
  </si>
  <si>
    <t>PIMPLE SAUDAGAR</t>
  </si>
  <si>
    <t>PIRANGUT</t>
  </si>
  <si>
    <t>PORWAL ROAD</t>
  </si>
  <si>
    <t>PUNWALE</t>
  </si>
  <si>
    <t>RAHATANI</t>
  </si>
  <si>
    <t>RAHATNI</t>
  </si>
  <si>
    <t>RAJURI</t>
  </si>
  <si>
    <t>RASE</t>
  </si>
  <si>
    <t>REUPEENAGAR</t>
  </si>
  <si>
    <t>RUPEENAGAR</t>
  </si>
  <si>
    <t>SADAL GAON</t>
  </si>
  <si>
    <t>SADUMBARE</t>
  </si>
  <si>
    <t>SANGAMWADI</t>
  </si>
  <si>
    <t>SANGAVI</t>
  </si>
  <si>
    <t>SAYAGAON</t>
  </si>
  <si>
    <t>SHANTI NAGAR</t>
  </si>
  <si>
    <t>SHIKRAPUR</t>
  </si>
  <si>
    <t>SHILTANAE</t>
  </si>
  <si>
    <t>SHIRGAON</t>
  </si>
  <si>
    <t>SHIVNE</t>
  </si>
  <si>
    <t>SINHAGAD ROAD</t>
  </si>
  <si>
    <t>SOMANTNE</t>
  </si>
  <si>
    <t>SOMATANE</t>
  </si>
  <si>
    <t>SUSGAON</t>
  </si>
  <si>
    <t>TADIWALA ROAD</t>
  </si>
  <si>
    <t>TAKAVE</t>
  </si>
  <si>
    <t>TALAWADE</t>
  </si>
  <si>
    <t>TALEGAON DABHADE</t>
  </si>
  <si>
    <t>TALEGAON DHAMDHERE</t>
  </si>
  <si>
    <t>TALWADE</t>
  </si>
  <si>
    <t>TIKONA PETH</t>
  </si>
  <si>
    <t xml:space="preserve">TINGRE NAGAR </t>
  </si>
  <si>
    <t>VADGAON MAVAL</t>
  </si>
  <si>
    <t>VADGAON SHERI</t>
  </si>
  <si>
    <t>VALTI</t>
  </si>
  <si>
    <t>VASULI</t>
  </si>
  <si>
    <t>VEHERGAON</t>
  </si>
  <si>
    <t>VELHE</t>
  </si>
  <si>
    <t>VELU</t>
  </si>
  <si>
    <t>VIMAN NAGAR</t>
  </si>
  <si>
    <t>VISHRANTWADI</t>
  </si>
  <si>
    <t>WADGAON SHERI</t>
  </si>
  <si>
    <t>WAGHOLI</t>
  </si>
  <si>
    <t>WAKI BK</t>
  </si>
  <si>
    <t>WALHEKARWADI</t>
  </si>
  <si>
    <t>YAMUNA NAGAR</t>
  </si>
  <si>
    <t>YELWANDI</t>
  </si>
  <si>
    <t>MH14MM8793</t>
  </si>
  <si>
    <t>BAJAJ PULSAR 220 F UG</t>
  </si>
  <si>
    <t>MH14MN0336</t>
  </si>
  <si>
    <t>TVS RONIN DS</t>
  </si>
  <si>
    <t>MH14MB3966</t>
  </si>
  <si>
    <t>HONDA ACTIVA 125 DISC BSVI</t>
  </si>
  <si>
    <t>MH14KV9575</t>
  </si>
  <si>
    <t>MH12UV2204</t>
  </si>
  <si>
    <t>SPLENDOR PLUS BS6 I3S DRS CAST FI</t>
  </si>
  <si>
    <t>MH14KR4403</t>
  </si>
  <si>
    <t>MH14MY6501</t>
  </si>
  <si>
    <t>CLASSIC 350 REDDITCH RED</t>
  </si>
  <si>
    <t>MH14KX3901</t>
  </si>
  <si>
    <t>MH12XY0192</t>
  </si>
  <si>
    <t>OLA S1X PLUS GEN 3</t>
  </si>
  <si>
    <t>MH14LN7864</t>
  </si>
  <si>
    <t>PASSION PLUS I3S DRS CAST</t>
  </si>
  <si>
    <t>MH12XU9621</t>
  </si>
  <si>
    <t>MH12XS5277</t>
  </si>
  <si>
    <t>MH12VH4976</t>
  </si>
  <si>
    <t>MH12YE1688</t>
  </si>
  <si>
    <t>MH12WN2154</t>
  </si>
  <si>
    <t>BAJAJ PULSAR 125 NEON DISC CBS</t>
  </si>
  <si>
    <t>MH12WM8082</t>
  </si>
  <si>
    <t>MH14LQ3190</t>
  </si>
  <si>
    <t>MH14MD8140</t>
  </si>
  <si>
    <t>MH14LQ9456</t>
  </si>
  <si>
    <t>CLASSIC SIGNALS 350 MARSH GREY</t>
  </si>
  <si>
    <t>MH12YT9856</t>
  </si>
  <si>
    <t>MH12UY0202</t>
  </si>
  <si>
    <t>MH12UH7279</t>
  </si>
  <si>
    <t>TVS JUPITER 125 DISC</t>
  </si>
  <si>
    <t>MH14MK8568</t>
  </si>
  <si>
    <t>BAJAJ CHETAK 3503</t>
  </si>
  <si>
    <t>MH14KX7966</t>
  </si>
  <si>
    <t>YAMAHA FZX</t>
  </si>
  <si>
    <t>MH14LT8873</t>
  </si>
  <si>
    <t>YAMAHA MT15 CUSTOMIZED COLOR</t>
  </si>
  <si>
    <t>PLEASURE PLUS XTEC DRUM CAST</t>
  </si>
  <si>
    <t>MH12YZ8545</t>
  </si>
  <si>
    <t>JAWA 42 BOBBER BLACK MIRROR</t>
  </si>
  <si>
    <t>MH12WH4533</t>
  </si>
  <si>
    <t>MH14LR5025</t>
  </si>
  <si>
    <t>FZS FI V3 ABS DARKNIGHT BSVI</t>
  </si>
  <si>
    <t>MH14LF6590</t>
  </si>
  <si>
    <t>DESTINI 125 XTEC</t>
  </si>
  <si>
    <t>MH12VU2339</t>
  </si>
  <si>
    <t>HF DELUXE BS6 DRUM SELF CAST</t>
  </si>
  <si>
    <t>MH30BQ2920</t>
  </si>
  <si>
    <t>TVS APACHE RR 310 BSVI</t>
  </si>
  <si>
    <t>MH12UX9648</t>
  </si>
  <si>
    <t>MH12XJ9431</t>
  </si>
  <si>
    <t>MH12XZ2846</t>
  </si>
  <si>
    <t>JAWA 42 BOBBER MYSTIC COPPER</t>
  </si>
  <si>
    <t>MH14LK9146</t>
  </si>
  <si>
    <t>AMPERE MAGNUS EX</t>
  </si>
  <si>
    <t>MH12WC6082</t>
  </si>
  <si>
    <t>BULLET 350 MILITARY RED</t>
  </si>
  <si>
    <t>MH12VJ4999</t>
  </si>
  <si>
    <t>MH12YM1095</t>
  </si>
  <si>
    <t>MH12XV6230</t>
  </si>
  <si>
    <t>CLASSIC 350 GUN GREY</t>
  </si>
  <si>
    <t>MH12VY4073</t>
  </si>
  <si>
    <t>MH12XK5986</t>
  </si>
  <si>
    <t>METEOR 350 FIREBALL RED</t>
  </si>
  <si>
    <t>MH12YW0943</t>
  </si>
  <si>
    <t>TVS JUPITER 110 DRUM ALLOY OBDIIA</t>
  </si>
  <si>
    <t>MH12VH8942</t>
  </si>
  <si>
    <t>CLASSIC 350 DARK STEALTH BLACK</t>
  </si>
  <si>
    <t>MH12VM2530</t>
  </si>
  <si>
    <t>RE BULLET X 350 ES EFI REGAL RED</t>
  </si>
  <si>
    <t>MH12VY505</t>
  </si>
  <si>
    <t>MH12VE8225</t>
  </si>
  <si>
    <t>MH12XL3563</t>
  </si>
  <si>
    <t>MH12WV7789</t>
  </si>
  <si>
    <t>SPLENDOR PLUS I3S DRSC FI</t>
  </si>
  <si>
    <t>MH12VX4075</t>
  </si>
  <si>
    <t>CLASSIC 350 CHROME BRONZE</t>
  </si>
  <si>
    <t>MH12WH6963</t>
  </si>
  <si>
    <t>BAJAJ PLATINA 110 5 SPEED DISC ABS</t>
  </si>
  <si>
    <t>MH12WS7624</t>
  </si>
  <si>
    <t>BAJAJ PULSAR 150 TWIN DISC ABS</t>
  </si>
  <si>
    <t>MH12WV1302</t>
  </si>
  <si>
    <t>MH12VH6521</t>
  </si>
  <si>
    <t>RE BULLET X 350 ES EFI JET BLACK</t>
  </si>
  <si>
    <t>MH12WS6621</t>
  </si>
  <si>
    <t>JUPITER ZX ZX DRUM</t>
  </si>
  <si>
    <t>MH12YC1819</t>
  </si>
  <si>
    <t>CLASSIC 350 COMMANDO SAND</t>
  </si>
  <si>
    <t>HONDA SHINE DRUM BSVI</t>
  </si>
  <si>
    <t>MH14MB6130</t>
  </si>
  <si>
    <t>MH14LT3723</t>
  </si>
  <si>
    <t>MH19EE8529</t>
  </si>
  <si>
    <t>TVS RAIDER DISC</t>
  </si>
  <si>
    <t>MH14LW5192</t>
  </si>
  <si>
    <t>PASSION PLUS DRUM FI I3S</t>
  </si>
  <si>
    <t>MH30BU5203</t>
  </si>
  <si>
    <t>MH14LQ7203</t>
  </si>
  <si>
    <t>MH14KV0186</t>
  </si>
  <si>
    <t>MH14KV8419</t>
  </si>
  <si>
    <t>MH14LR3581</t>
  </si>
  <si>
    <t>HONDA SHINE CELEBRATION ED DISC</t>
  </si>
  <si>
    <t>MH14MB0499</t>
  </si>
  <si>
    <t>BULLET 350 THE STANDARD BLACK</t>
  </si>
  <si>
    <t>MH14LG8826</t>
  </si>
  <si>
    <t>HONDA SHINE SP DISC BSVI</t>
  </si>
  <si>
    <t>MH12ZN6297</t>
  </si>
  <si>
    <t>ACCESS 125 RIDE CONNECT TFT</t>
  </si>
  <si>
    <t>MH12XJ7888</t>
  </si>
  <si>
    <t>MH12WL1051</t>
  </si>
  <si>
    <t>HONDA ACTIVA 6G DLX LTD ED</t>
  </si>
  <si>
    <t>MH12VM7890</t>
  </si>
  <si>
    <t>MH12VN7011</t>
  </si>
  <si>
    <t>MH14LR2068</t>
  </si>
  <si>
    <t>TVS JUPITER 125 DISC SXC</t>
  </si>
  <si>
    <t>MH12VR9247</t>
  </si>
  <si>
    <t>PIAGGIO VESPA SXL 125 CBS RACING 60</t>
  </si>
  <si>
    <t>MH12WQ4856</t>
  </si>
  <si>
    <t>MH12VX0719</t>
  </si>
  <si>
    <t>MH12VH1647</t>
  </si>
  <si>
    <t>MH14MD7627</t>
  </si>
  <si>
    <t>HONDA ACTIVA STD</t>
  </si>
  <si>
    <t>MH12YV8111</t>
  </si>
  <si>
    <t>TVS APACHE RR 310 BS6</t>
  </si>
  <si>
    <t>MH14ME9832</t>
  </si>
  <si>
    <t>TVS JUPITER 125 DISC SXC OBDIIA</t>
  </si>
  <si>
    <t>MH14MW5029</t>
  </si>
  <si>
    <t>YAMAHA FASCINO S 125 STD</t>
  </si>
  <si>
    <t>MH14MB2217</t>
  </si>
  <si>
    <t>MH12WD1404</t>
  </si>
  <si>
    <t>HUNTER 350 REBEL BLACK</t>
  </si>
  <si>
    <t>MH14MB9290</t>
  </si>
  <si>
    <t>MH14LD6157</t>
  </si>
  <si>
    <t>MH14LG3125</t>
  </si>
  <si>
    <t>HONDA DIO DLX BS VI</t>
  </si>
  <si>
    <t>MH14KZ0875</t>
  </si>
  <si>
    <t>TVS JUPITER 125 DRUM ALLOY</t>
  </si>
  <si>
    <t>MH12WC1845</t>
  </si>
  <si>
    <t>MH12XJ0574</t>
  </si>
  <si>
    <t>MH14LK6484</t>
  </si>
  <si>
    <t>MH14KV1614</t>
  </si>
  <si>
    <t>GLAMOUR XTEC DISC</t>
  </si>
  <si>
    <t>MH14LR7021</t>
  </si>
  <si>
    <t>MH14LR5217</t>
  </si>
  <si>
    <t>MH14LW8132</t>
  </si>
  <si>
    <t>XPULSE 200 4V PRO</t>
  </si>
  <si>
    <t>METEOR 350 SUPERNOVA RED</t>
  </si>
  <si>
    <t>MH14NA6814</t>
  </si>
  <si>
    <t>HUNTER 350 TOKYO BLACK</t>
  </si>
  <si>
    <t>MH14LG2803</t>
  </si>
  <si>
    <t>BAJAJ PULSAR RS200 ABS TWIN CHANNEL</t>
  </si>
  <si>
    <t>MH14LM3157</t>
  </si>
  <si>
    <t>MH24BV6637</t>
  </si>
  <si>
    <t>MH22BD0616</t>
  </si>
  <si>
    <t>MH14KT6814</t>
  </si>
  <si>
    <t>MH14KM3125</t>
  </si>
  <si>
    <t>MH38AF7686</t>
  </si>
  <si>
    <t>SPLENDOR PLUS XTEC</t>
  </si>
  <si>
    <t>MH14NB8507</t>
  </si>
  <si>
    <t>METEOR 350 STELLAR MATT GREY</t>
  </si>
  <si>
    <t>MH14MR4870</t>
  </si>
  <si>
    <t>BULLET 350 BATTALION BLACK</t>
  </si>
  <si>
    <t>MH14LH4492</t>
  </si>
  <si>
    <t>MH14NC7091</t>
  </si>
  <si>
    <t>PIAGGIO VESPA S 125</t>
  </si>
  <si>
    <t>PIAGGIO VESPA SXL 149 ABS RACING 60</t>
  </si>
  <si>
    <t>MH14MA5934</t>
  </si>
  <si>
    <t>BAJAJ FREEDOM 125 NG04 DISC LED</t>
  </si>
  <si>
    <t>MH14LV8148</t>
  </si>
  <si>
    <t>MH14LV1808</t>
  </si>
  <si>
    <t>PIAGGIO VESPA VXL 125</t>
  </si>
  <si>
    <t>MH14LD8053</t>
  </si>
  <si>
    <t>SUZUKI BURGMAN STREET</t>
  </si>
  <si>
    <t>MH14LK8938</t>
  </si>
  <si>
    <t>MH14LR7215</t>
  </si>
  <si>
    <t>MH24BQ9907</t>
  </si>
  <si>
    <t>MH14MP9385</t>
  </si>
  <si>
    <t>HONDA ACTIVA DLX 2B</t>
  </si>
  <si>
    <t>MH14MX0426</t>
  </si>
  <si>
    <t>HONDA ACTIVA STD 2B</t>
  </si>
  <si>
    <t>MH14LK9900</t>
  </si>
  <si>
    <t>HONDA SP 160 DOUBLE DISC</t>
  </si>
  <si>
    <t>MH14MB0262</t>
  </si>
  <si>
    <t>MH28BT3148</t>
  </si>
  <si>
    <t>MH14LD7256</t>
  </si>
  <si>
    <t>MH14LT6945</t>
  </si>
  <si>
    <t>MH14KT5731</t>
  </si>
  <si>
    <t>MH14KY6451</t>
  </si>
  <si>
    <t>MH14LF6664</t>
  </si>
  <si>
    <t>MH14LZ9227</t>
  </si>
  <si>
    <t>MH14MB4248</t>
  </si>
  <si>
    <t>MH14LG0472</t>
  </si>
  <si>
    <t>MH14NA2912</t>
  </si>
  <si>
    <t>ELTHOR BRAVO 42X2</t>
  </si>
  <si>
    <t>MH14KV2892</t>
  </si>
  <si>
    <t>BAJAJ KTM DUKE 200 ABS</t>
  </si>
  <si>
    <t>MH14KY2841</t>
  </si>
  <si>
    <t>MH14LF5257</t>
  </si>
  <si>
    <t>MH12UT1143</t>
  </si>
  <si>
    <t>ACCESS SPL ED DISC CBS</t>
  </si>
  <si>
    <t>MH12ZH5240</t>
  </si>
  <si>
    <t>MH12VK8871</t>
  </si>
  <si>
    <t>PIAGGIO APRILIA SR 125</t>
  </si>
  <si>
    <t>MH14KT3478</t>
  </si>
  <si>
    <t>PIAGGIO VESPA SXL 125 CBS</t>
  </si>
  <si>
    <t>MH12VH2165</t>
  </si>
  <si>
    <t>MH12WC3681</t>
  </si>
  <si>
    <t>MH12WC8024</t>
  </si>
  <si>
    <t>MH12WS4376</t>
  </si>
  <si>
    <t>MH12UZ7619</t>
  </si>
  <si>
    <t>MH12VK8232</t>
  </si>
  <si>
    <t>PLEASURE PLUS BS6 FI LX DRS SM</t>
  </si>
  <si>
    <t>MH14KV4441</t>
  </si>
  <si>
    <t>MH12WG1139</t>
  </si>
  <si>
    <t>MH12WL6692</t>
  </si>
  <si>
    <t>CLASSIC 350 HALCYON BLACK</t>
  </si>
  <si>
    <t>RE CLASSIC 350 EFI REDDITCH RED</t>
  </si>
  <si>
    <t>MH12YC6112</t>
  </si>
  <si>
    <t>MH12WL9951</t>
  </si>
  <si>
    <t>MH12VX1451</t>
  </si>
  <si>
    <t>MH12VM2714</t>
  </si>
  <si>
    <t>MH12VY3093</t>
  </si>
  <si>
    <t>MH24BV4802</t>
  </si>
  <si>
    <t>BAJAJ PULSAR NS 125</t>
  </si>
  <si>
    <t>BAJAJ CHETAK 2901 STANDARD</t>
  </si>
  <si>
    <t>MH14LT5162</t>
  </si>
  <si>
    <t>HF DELUXE BS6 I3S DRUM SELF CAST</t>
  </si>
  <si>
    <t>MH19EQ1030</t>
  </si>
  <si>
    <t>HUNTER 350 REBEL RED</t>
  </si>
  <si>
    <t>MH14LF4565</t>
  </si>
  <si>
    <t>MH14LZ6618</t>
  </si>
  <si>
    <t>DESTINI 125 LX BS6 FI DRS SM</t>
  </si>
  <si>
    <t>MH37AF4232</t>
  </si>
  <si>
    <t>MH22BA4612</t>
  </si>
  <si>
    <t>MH12XC5352</t>
  </si>
  <si>
    <t>MH14MX5322</t>
  </si>
  <si>
    <t>MH14LK1513</t>
  </si>
  <si>
    <t>MH14LR2229</t>
  </si>
  <si>
    <t>BAJAJ PULSAR NS 125 UG</t>
  </si>
  <si>
    <t>MH12YM2510</t>
  </si>
  <si>
    <t>HONDA HORNET 2.0 BS VI</t>
  </si>
  <si>
    <t>MH12WW0086</t>
  </si>
  <si>
    <t>MH12XB8211</t>
  </si>
  <si>
    <t>MH12XC5082</t>
  </si>
  <si>
    <t>MH12WB3507</t>
  </si>
  <si>
    <t>METEOR 350 STELLAR PURE BLACK</t>
  </si>
  <si>
    <t>MH12WW9061</t>
  </si>
  <si>
    <t>AMPERE PRIMUS</t>
  </si>
  <si>
    <t>MH14LM4889</t>
  </si>
  <si>
    <t>MH12WG0048</t>
  </si>
  <si>
    <t>PIAGGIO APRILIA SR 125 CBS</t>
  </si>
  <si>
    <t>MH14NB8306</t>
  </si>
  <si>
    <t>TVS RAIDER DISC CONNECTED</t>
  </si>
  <si>
    <t>MH14MJ4459</t>
  </si>
  <si>
    <t>MH14MM5925</t>
  </si>
  <si>
    <t>TVS JUPITER 110 DRUM SMW OBDIIA</t>
  </si>
  <si>
    <t>MH14LR9442</t>
  </si>
  <si>
    <t>YAMAHA AEROX 155 MOTOGP EDITION</t>
  </si>
  <si>
    <t>MH14ME3275</t>
  </si>
  <si>
    <t>MH14LQ9184</t>
  </si>
  <si>
    <t>ACCESS SPL ED DRUM CBS BT BSVI</t>
  </si>
  <si>
    <t>MH14LV4656</t>
  </si>
  <si>
    <t>MH14LG1669</t>
  </si>
  <si>
    <t>HONDA SHINE 100 OBD2</t>
  </si>
  <si>
    <t>MH14LR5137</t>
  </si>
  <si>
    <t>MH14LD2981</t>
  </si>
  <si>
    <t>OLA S1 AIR</t>
  </si>
  <si>
    <t>MH14LG6871</t>
  </si>
  <si>
    <t>MH14KR3853</t>
  </si>
  <si>
    <t>YAMAHA FZS SPECIAL</t>
  </si>
  <si>
    <t>MH14LF6518</t>
  </si>
  <si>
    <t>MH14LC9025</t>
  </si>
  <si>
    <t>MH14LF6602</t>
  </si>
  <si>
    <t>SPLENDOR PLUS BS6 DRK CAST FI</t>
  </si>
  <si>
    <t>MH14LC9432</t>
  </si>
  <si>
    <t>BS 6 ACCESS DRUM CAST SPL ED</t>
  </si>
  <si>
    <t>MH14MA2699</t>
  </si>
  <si>
    <t>MH14KT1594</t>
  </si>
  <si>
    <t>MH14KR8415</t>
  </si>
  <si>
    <t>MH14KR4203</t>
  </si>
  <si>
    <t>MH14KC2055</t>
  </si>
  <si>
    <t>OKINAWA PRAISE PRO</t>
  </si>
  <si>
    <t>MH14LV4525</t>
  </si>
  <si>
    <t>MH14LK0587</t>
  </si>
  <si>
    <t>MH14MA7120</t>
  </si>
  <si>
    <t>MH14MA0499</t>
  </si>
  <si>
    <t>MH14ME3583</t>
  </si>
  <si>
    <t>MH12XP1083</t>
  </si>
  <si>
    <t>HONDA SP 125 BS VI DRUM</t>
  </si>
  <si>
    <t>MH16DH4828</t>
  </si>
  <si>
    <t>MH14LN8745</t>
  </si>
  <si>
    <t>MH14LF8117</t>
  </si>
  <si>
    <t>MH14KP3148</t>
  </si>
  <si>
    <t>MH12VK3124</t>
  </si>
  <si>
    <t>MH12VX7750</t>
  </si>
  <si>
    <t>MH12VR3785</t>
  </si>
  <si>
    <t>MH12VK6318</t>
  </si>
  <si>
    <t>MH12WH8707</t>
  </si>
  <si>
    <t>HONDA CB 200 X</t>
  </si>
  <si>
    <t>MH12VM2415</t>
  </si>
  <si>
    <t>MH12WL0276</t>
  </si>
  <si>
    <t>MH12WC4429</t>
  </si>
  <si>
    <t>MH12XP7219</t>
  </si>
  <si>
    <t>MH12XC5761</t>
  </si>
  <si>
    <t>MH12XD7940</t>
  </si>
  <si>
    <t>MH12XV5633</t>
  </si>
  <si>
    <t>MH12XL4258</t>
  </si>
  <si>
    <t>MH12WV8868</t>
  </si>
  <si>
    <t>MH12WL6614</t>
  </si>
  <si>
    <t>BULLET 350 THE STANDARD MAROON</t>
  </si>
  <si>
    <t>MH12WW4136</t>
  </si>
  <si>
    <t>TVS IQUBE ELECTRIC</t>
  </si>
  <si>
    <t>MH14LK0545</t>
  </si>
  <si>
    <t>BAJAJ PLATINA 100 ES ALLOY DRUM CBS</t>
  </si>
  <si>
    <t>MH14KM5928</t>
  </si>
  <si>
    <t>MH14LH3721</t>
  </si>
  <si>
    <t>MH12WF2417</t>
  </si>
  <si>
    <t>METEOR 350 FIREBALL BLACK</t>
  </si>
  <si>
    <t>MH12XF0668</t>
  </si>
  <si>
    <t>MH12XU1681</t>
  </si>
  <si>
    <t>HONDA DIO 125 STD</t>
  </si>
  <si>
    <t>MH12VP0769</t>
  </si>
  <si>
    <t>MH37AG0854</t>
  </si>
  <si>
    <t>HUNTER 350 DAPPER WHITE</t>
  </si>
  <si>
    <t>MH14KX3439</t>
  </si>
  <si>
    <t>MH12VM5535</t>
  </si>
  <si>
    <t>MH12WH1872</t>
  </si>
  <si>
    <t>MH14KY9802</t>
  </si>
  <si>
    <t>MH12WD6948</t>
  </si>
  <si>
    <t>MH12VX3801</t>
  </si>
  <si>
    <t>MH26CL1468</t>
  </si>
  <si>
    <t>BAJAJ PULSAR 125 NEONDISC SPLIT CBS</t>
  </si>
  <si>
    <t>MH14KM2722</t>
  </si>
  <si>
    <t>MH12XU8911</t>
  </si>
  <si>
    <t>MH12XZ3688</t>
  </si>
  <si>
    <t>MH12XP1980</t>
  </si>
  <si>
    <t>MH12WN9421</t>
  </si>
  <si>
    <t>MH12WL4609</t>
  </si>
  <si>
    <t>MH14MP4519</t>
  </si>
  <si>
    <t>HONDA SP 125 DLX 2B</t>
  </si>
  <si>
    <t>MH14MP8491</t>
  </si>
  <si>
    <t>MH14LV1826</t>
  </si>
  <si>
    <t>XTREME 160R 4V STD</t>
  </si>
  <si>
    <t>MH14KP7672</t>
  </si>
  <si>
    <t>MH14KY1815</t>
  </si>
  <si>
    <t>MH14KG7661</t>
  </si>
  <si>
    <t>OKINAWA RIDGE PLUS</t>
  </si>
  <si>
    <t>MH14HV8916</t>
  </si>
  <si>
    <t>JAWA 42</t>
  </si>
  <si>
    <t>MH14KR8364</t>
  </si>
  <si>
    <t>MH12XP1979</t>
  </si>
  <si>
    <t>MH14LR2633</t>
  </si>
  <si>
    <t>CB350 RS MONOTONE</t>
  </si>
  <si>
    <t>MH14LM6881</t>
  </si>
  <si>
    <t>MH14LG4183</t>
  </si>
  <si>
    <t>MH14KX8617</t>
  </si>
  <si>
    <t>MH12VU0613</t>
  </si>
  <si>
    <t>MH14LM5338</t>
  </si>
  <si>
    <t>MH14LG2843</t>
  </si>
  <si>
    <t>MH14LW0799</t>
  </si>
  <si>
    <t>MH14MM1990</t>
  </si>
  <si>
    <t>YAMAHA FZ 15</t>
  </si>
  <si>
    <t>MH14MD7473</t>
  </si>
  <si>
    <t>MH14MA9847</t>
  </si>
  <si>
    <t>MH14LG6482</t>
  </si>
  <si>
    <t>MH14KT5285</t>
  </si>
  <si>
    <t>MH14KR1802</t>
  </si>
  <si>
    <t>MH14KC7671</t>
  </si>
  <si>
    <t>TVS XL 100 COM ITS</t>
  </si>
  <si>
    <t>MH14KY9352</t>
  </si>
  <si>
    <t>MH14LZ0307</t>
  </si>
  <si>
    <t>MH14MW9890</t>
  </si>
  <si>
    <t>MH14MD7113</t>
  </si>
  <si>
    <t>METEOR 350 STELLAR BLACK</t>
  </si>
  <si>
    <t>MH37AE9049</t>
  </si>
  <si>
    <t>MH12VK9272</t>
  </si>
  <si>
    <t>MH12VP3122</t>
  </si>
  <si>
    <t>MH12WY5987</t>
  </si>
  <si>
    <t>MH12VJ4389</t>
  </si>
  <si>
    <t>MH12UX1152</t>
  </si>
  <si>
    <t>MH14MG6130</t>
  </si>
  <si>
    <t>MH14MM4064</t>
  </si>
  <si>
    <t>SUZUKI GIXXER 150 SF 2</t>
  </si>
  <si>
    <t>MH12YW6209</t>
  </si>
  <si>
    <t>YAMAHA FASCINO S 125 DLX</t>
  </si>
  <si>
    <t>MH14MK0378</t>
  </si>
  <si>
    <t>MH14LZ7244</t>
  </si>
  <si>
    <t>MH14KY2106</t>
  </si>
  <si>
    <t>MH12WV1574</t>
  </si>
  <si>
    <t>MH12XP5549</t>
  </si>
  <si>
    <t>MH14KT0529</t>
  </si>
  <si>
    <t>MH12XV2835</t>
  </si>
  <si>
    <t>MH12UK4258</t>
  </si>
  <si>
    <t>MH12VJ1914</t>
  </si>
  <si>
    <t>MH12YF8560</t>
  </si>
  <si>
    <t>MH14LK1686</t>
  </si>
  <si>
    <t>MH14KR7081</t>
  </si>
  <si>
    <t>MH14LD7196</t>
  </si>
  <si>
    <t>MH14LW8931</t>
  </si>
  <si>
    <t>MH20GW2761</t>
  </si>
  <si>
    <t>MH14LZ1972</t>
  </si>
  <si>
    <t>MH14MB7155</t>
  </si>
  <si>
    <t>MH14LN2388</t>
  </si>
  <si>
    <t>MH14LD1684</t>
  </si>
  <si>
    <t>MH14KK1053</t>
  </si>
  <si>
    <t>ACTIVA 6G DLX LTD ED</t>
  </si>
  <si>
    <t>MH12YM2056</t>
  </si>
  <si>
    <t>HONDA UNICORN 2B</t>
  </si>
  <si>
    <t>MH14MA4154</t>
  </si>
  <si>
    <t>MH12VP6291</t>
  </si>
  <si>
    <t>MH12YW1663</t>
  </si>
  <si>
    <t>ATHER 450 APEX PRO PACK</t>
  </si>
  <si>
    <t>MH12YP2925</t>
  </si>
  <si>
    <t>MH12XC1353</t>
  </si>
  <si>
    <t>MH44AC1790</t>
  </si>
  <si>
    <t>MH12UP1435</t>
  </si>
  <si>
    <t>MH14LG0053</t>
  </si>
  <si>
    <t>MH14MG9420</t>
  </si>
  <si>
    <t>ENFIELD GUERRILLA YELLOW RIBBON</t>
  </si>
  <si>
    <t>MH14MP9447</t>
  </si>
  <si>
    <t>MH14LG7515</t>
  </si>
  <si>
    <t>HERO XOOM 110 ZX</t>
  </si>
  <si>
    <t>MH14KZ0938</t>
  </si>
  <si>
    <t>MH14KT5601</t>
  </si>
  <si>
    <t>MH14KV4801</t>
  </si>
  <si>
    <t>CB350 RS DUAL TONE</t>
  </si>
  <si>
    <t>MH14KZ4171</t>
  </si>
  <si>
    <t>MH14LF1328</t>
  </si>
  <si>
    <t>MH14KX2154</t>
  </si>
  <si>
    <t>MH12VP1090</t>
  </si>
  <si>
    <t>MH14KC1997</t>
  </si>
  <si>
    <t>MH14KT7194</t>
  </si>
  <si>
    <t>MH14MJ8128</t>
  </si>
  <si>
    <t>HERO VIDA V2 PRO</t>
  </si>
  <si>
    <t>MH14LK5867</t>
  </si>
  <si>
    <t>SPLENDOR PLUS XTEC I3S DRSC FI</t>
  </si>
  <si>
    <t>UP90AE6144</t>
  </si>
  <si>
    <t>APACHE RTR 160 2V RM DISC BT</t>
  </si>
  <si>
    <t>MH14KY2665</t>
  </si>
  <si>
    <t>MH14LV8651</t>
  </si>
  <si>
    <t>MH14MB4572</t>
  </si>
  <si>
    <t>MH12XU4443</t>
  </si>
  <si>
    <t>JAWA 42 FJ DUAL AURORA GREEN MATTE</t>
  </si>
  <si>
    <t>MH19EN7140</t>
  </si>
  <si>
    <t>MH12XC6756</t>
  </si>
  <si>
    <t>MH21CB5557</t>
  </si>
  <si>
    <t>MH14KL5389</t>
  </si>
  <si>
    <t>SPLENDOR PLUS I3S CAST FI PRIME RED</t>
  </si>
  <si>
    <t>MH14LQ3961</t>
  </si>
  <si>
    <t>MH14KX0361</t>
  </si>
  <si>
    <t>MH14MB9254</t>
  </si>
  <si>
    <t>CLASSIC 350 MADRAS RED</t>
  </si>
  <si>
    <t>MH14LT7446</t>
  </si>
  <si>
    <t>MH14LN5785</t>
  </si>
  <si>
    <t>HONDA DIO 125 SMART LTD ED</t>
  </si>
  <si>
    <t>MH14LW7651</t>
  </si>
  <si>
    <t>MH14LW1517</t>
  </si>
  <si>
    <t>BAJAJ CHETAK URBANE 3202</t>
  </si>
  <si>
    <t>MH14MN3177</t>
  </si>
  <si>
    <t>TVS XL 100 ES DX</t>
  </si>
  <si>
    <t>MH14ME3747</t>
  </si>
  <si>
    <t>MH14LD4719</t>
  </si>
  <si>
    <t>MH12WD4626</t>
  </si>
  <si>
    <t>MH26CQ5463</t>
  </si>
  <si>
    <t>YAMAHA MT15 V2</t>
  </si>
  <si>
    <t>MH14ME5312</t>
  </si>
  <si>
    <t>MH44AD8553</t>
  </si>
  <si>
    <t>MH16DL8169</t>
  </si>
  <si>
    <t>MH29CD9168</t>
  </si>
  <si>
    <t>MH12XB6413</t>
  </si>
  <si>
    <t>MH14MM8501</t>
  </si>
  <si>
    <t>MH14MB0573</t>
  </si>
  <si>
    <t>PIAGGIO VESPA SXL 149 ABS</t>
  </si>
  <si>
    <t>MH14LN5861</t>
  </si>
  <si>
    <t>MH12XY1938</t>
  </si>
  <si>
    <t>MH12WN6099</t>
  </si>
  <si>
    <t>BAJAJ PULSAR NS 200 ABS</t>
  </si>
  <si>
    <t>MH14LC3427</t>
  </si>
  <si>
    <t>MH12UR0998</t>
  </si>
  <si>
    <t>MH12VM0333</t>
  </si>
  <si>
    <t>MH14LD0112</t>
  </si>
  <si>
    <t>MH23BG4798</t>
  </si>
  <si>
    <t>MH14KX6662</t>
  </si>
  <si>
    <t>MH12YM7818</t>
  </si>
  <si>
    <t>MH12WL8330</t>
  </si>
  <si>
    <t>HUNTER 350 DAPPER ASH</t>
  </si>
  <si>
    <t>MH12XF0103</t>
  </si>
  <si>
    <t>MH12YM8650</t>
  </si>
  <si>
    <t>MH12WG3944</t>
  </si>
  <si>
    <t>MH14MD6202</t>
  </si>
  <si>
    <t>MH14LD2346</t>
  </si>
  <si>
    <t>MH12ZD6142</t>
  </si>
  <si>
    <t>KARIZMA XMR</t>
  </si>
  <si>
    <t>MH12ZH7401</t>
  </si>
  <si>
    <t>HONDA SHINE 125 DISC 2B</t>
  </si>
  <si>
    <t>MH28CA0355</t>
  </si>
  <si>
    <t>MH23BL3806</t>
  </si>
  <si>
    <t>MH12YP0703</t>
  </si>
  <si>
    <t>MH12XF0402</t>
  </si>
  <si>
    <t>BAJAJ CHETAK 3201</t>
  </si>
  <si>
    <t>SPLENDOR PLUS FI DRK CAST</t>
  </si>
  <si>
    <t>MH17DG0875</t>
  </si>
  <si>
    <t>MH12WL4029</t>
  </si>
  <si>
    <t>YAMAHA MT15 V2 METALLIC BLACK</t>
  </si>
  <si>
    <t>MH12WT6684</t>
  </si>
  <si>
    <t>MH12YC7753</t>
  </si>
  <si>
    <t>MH12WM8212</t>
  </si>
  <si>
    <t>MH22BF9131</t>
  </si>
  <si>
    <t>MH16DN0975</t>
  </si>
  <si>
    <t>MH12YT5870</t>
  </si>
  <si>
    <t>MH12WH3414</t>
  </si>
  <si>
    <t>MH12XB4517</t>
  </si>
  <si>
    <t>PASSION XTEC DISC</t>
  </si>
  <si>
    <t>MH12WF7602</t>
  </si>
  <si>
    <t>MH19EM0386</t>
  </si>
  <si>
    <t>BAJAJ PULSAR N160 UG</t>
  </si>
  <si>
    <t>MH12WN2689</t>
  </si>
  <si>
    <t>MH12YP5246</t>
  </si>
  <si>
    <t>MH12VP3178</t>
  </si>
  <si>
    <t>MH12WM5353</t>
  </si>
  <si>
    <t>MH12WW8522</t>
  </si>
  <si>
    <t>MH12VX7985</t>
  </si>
  <si>
    <t>MH12WM1940</t>
  </si>
  <si>
    <t>MH12WL2558</t>
  </si>
  <si>
    <t>MH12WV1577</t>
  </si>
  <si>
    <t>MH12VE7428</t>
  </si>
  <si>
    <t>MH12XG6756</t>
  </si>
  <si>
    <t>MH14LQ1829</t>
  </si>
  <si>
    <t>MH12WF2452</t>
  </si>
  <si>
    <t>MH14LG1537</t>
  </si>
  <si>
    <t>MH14KP6722</t>
  </si>
  <si>
    <t>MH12VU7549</t>
  </si>
  <si>
    <t>MH22BB5602</t>
  </si>
  <si>
    <t>MH12VR3982</t>
  </si>
  <si>
    <t>HUNTER 350 DAPPER GREY</t>
  </si>
  <si>
    <t>MH12VS8556</t>
  </si>
  <si>
    <t>PLEASURE PLUS FI DRS CAST</t>
  </si>
  <si>
    <t>MH12UR3151</t>
  </si>
  <si>
    <t>MH14LF9921</t>
  </si>
  <si>
    <t>MH14KT4084</t>
  </si>
  <si>
    <t>MH21CD4927</t>
  </si>
  <si>
    <t>MH14MJ0569</t>
  </si>
  <si>
    <t>MH14LR9016</t>
  </si>
  <si>
    <t>MH14KT3263</t>
  </si>
  <si>
    <t>YAMAHA MT15</t>
  </si>
  <si>
    <t>MH14LZ0079</t>
  </si>
  <si>
    <t>MH14LZ2115</t>
  </si>
  <si>
    <t>MH12WQ6234</t>
  </si>
  <si>
    <t>MH12VU2754</t>
  </si>
  <si>
    <t>SUP SPLENDOR XTEC DISC</t>
  </si>
  <si>
    <t>MH12UL7331</t>
  </si>
  <si>
    <t>JUPITER ZX AOL DRUM</t>
  </si>
  <si>
    <t>MH12VY2350</t>
  </si>
  <si>
    <t>MH12VM4777</t>
  </si>
  <si>
    <t>JUPITER CLASSIC BSVI</t>
  </si>
  <si>
    <t>MH24CA3432</t>
  </si>
  <si>
    <t>MH14LQ8521</t>
  </si>
  <si>
    <t>HUNTER 350 REBEL BLUE</t>
  </si>
  <si>
    <t>MH12YK4311</t>
  </si>
  <si>
    <t>HARLEY X440 S</t>
  </si>
  <si>
    <t>MH14MW8883</t>
  </si>
  <si>
    <t>MH14LW5329</t>
  </si>
  <si>
    <t>PLEASURE PLUS XTEC DRUM JUBILANT</t>
  </si>
  <si>
    <t>MH14LR3380</t>
  </si>
  <si>
    <t>MH14LQ4030</t>
  </si>
  <si>
    <t>MH14LC4276</t>
  </si>
  <si>
    <t>MH14LK8042</t>
  </si>
  <si>
    <t>HONDA SHINE SP DRUM BSVI</t>
  </si>
  <si>
    <t>MH12VY480</t>
  </si>
  <si>
    <t>MH12WF4905</t>
  </si>
  <si>
    <t>MH14MX1180</t>
  </si>
  <si>
    <t>MH14LR4687</t>
  </si>
  <si>
    <t>MH12VS1687</t>
  </si>
  <si>
    <t>MH14LD2646</t>
  </si>
  <si>
    <t>MH14KV6780</t>
  </si>
  <si>
    <t>MH12WN7216</t>
  </si>
  <si>
    <t>MH12WT3874</t>
  </si>
  <si>
    <t>MH12UV1996</t>
  </si>
  <si>
    <t>BAJAJ KTM RC 200</t>
  </si>
  <si>
    <t>MH14LN6712</t>
  </si>
  <si>
    <t>MH12XS6005</t>
  </si>
  <si>
    <t>MH12YG8793</t>
  </si>
  <si>
    <t>MH12WW9986</t>
  </si>
  <si>
    <t>HONDA SP 125 BS VI DISC</t>
  </si>
  <si>
    <t>MH12YF4974</t>
  </si>
  <si>
    <t>MH12YM0727</t>
  </si>
  <si>
    <t>MH12YM0742</t>
  </si>
  <si>
    <t>MH12WM1855</t>
  </si>
  <si>
    <t>MH28BZ8530</t>
  </si>
  <si>
    <t>MH02GD8528</t>
  </si>
  <si>
    <t>MH12XP7849</t>
  </si>
  <si>
    <t>MH12WM7658</t>
  </si>
  <si>
    <t>MH14LN2332</t>
  </si>
  <si>
    <t>SUZUKI GIXXER 150 SF</t>
  </si>
  <si>
    <t>MH23BK2667</t>
  </si>
  <si>
    <t>MH14LD1075</t>
  </si>
  <si>
    <t>MH14LQ2537</t>
  </si>
  <si>
    <t>ACCESS 125 BT CONNECT ED DISC</t>
  </si>
  <si>
    <t>MH14MU9853</t>
  </si>
  <si>
    <t>MH14LG4276</t>
  </si>
  <si>
    <t>AMPERE ELECTRIC ZEAL EX</t>
  </si>
  <si>
    <t>MH14MM8940</t>
  </si>
  <si>
    <t>MH14KG3808</t>
  </si>
  <si>
    <t>DESTINI 125 BS6 FI DRS CAST</t>
  </si>
  <si>
    <t>MH12YE7827</t>
  </si>
  <si>
    <t>BAJAJ KTM DUKE 250</t>
  </si>
  <si>
    <t>MH12XS6902</t>
  </si>
  <si>
    <t>MH12XC7245</t>
  </si>
  <si>
    <t>XTREME 160R 4V CONNECTED 2</t>
  </si>
  <si>
    <t>MH12XK0137</t>
  </si>
  <si>
    <t>MH12WN0638</t>
  </si>
  <si>
    <t>PIAGGIO APRILIA SR160 FACELIFT</t>
  </si>
  <si>
    <t>MH12WB0883</t>
  </si>
  <si>
    <t>XPULSE 200 4V</t>
  </si>
  <si>
    <t>MH12XK9060</t>
  </si>
  <si>
    <t>XTREME 200S BS6 FI DISC SELF CAST</t>
  </si>
  <si>
    <t>MH12WN3926</t>
  </si>
  <si>
    <t>MH12WV0377</t>
  </si>
  <si>
    <t>MH12WM4307</t>
  </si>
  <si>
    <t>MH12WV0314</t>
  </si>
  <si>
    <t>MH12VS2944</t>
  </si>
  <si>
    <t>MH12VJ1059</t>
  </si>
  <si>
    <t>MH12VN6062</t>
  </si>
  <si>
    <t>MH12WB5598</t>
  </si>
  <si>
    <t>GP1-nWSGVz</t>
  </si>
  <si>
    <t>B6AkRU-MW8b7</t>
  </si>
  <si>
    <t>k27AERQJ17</t>
  </si>
  <si>
    <t>A2Nt4R0Gi7</t>
  </si>
  <si>
    <t>G61ZucWc7m</t>
  </si>
  <si>
    <t>G69k9gMqpOMc</t>
  </si>
  <si>
    <t>BoD8DEoiw7</t>
  </si>
  <si>
    <t>GPm82dmwr7m</t>
  </si>
  <si>
    <t>BovCaMk6Oez</t>
  </si>
  <si>
    <t>k6QFfwyM0uc</t>
  </si>
  <si>
    <t>AoXGJNwC_NMc</t>
  </si>
  <si>
    <t>A2JAum06jhOm</t>
  </si>
  <si>
    <t>GoBz6zN6iwm</t>
  </si>
  <si>
    <t>G2AjlzC0BZz</t>
  </si>
  <si>
    <t>B6j6yHMWNm</t>
  </si>
  <si>
    <t>B6Yf1KFXPim</t>
  </si>
  <si>
    <t>B2DB_QGCpEg7</t>
  </si>
  <si>
    <t>ko02hHxWt9c</t>
  </si>
  <si>
    <t>B6cAs5otJwCz</t>
  </si>
  <si>
    <t>koQwLFmOjEc</t>
  </si>
  <si>
    <t>B6UNMYrGNm</t>
  </si>
  <si>
    <t>k6tcoLJJdVm</t>
  </si>
  <si>
    <t>G28m-6KVOz</t>
  </si>
  <si>
    <t>kPkA3feZ5i7</t>
  </si>
  <si>
    <t>BoW87gMZEYtz</t>
  </si>
  <si>
    <t>APAXrrP09z</t>
  </si>
  <si>
    <t>B6uul1Ryibz</t>
  </si>
  <si>
    <t>BP9_EVRv2y1</t>
  </si>
  <si>
    <t>G6BkotlN4NJz</t>
  </si>
  <si>
    <t>k6Q99fe8t7c</t>
  </si>
  <si>
    <t>k2tax_usNM7</t>
  </si>
  <si>
    <t>AokKx1Wzcz</t>
  </si>
  <si>
    <t>k2gfqEz8yZc</t>
  </si>
  <si>
    <t>B2v5j_qkn4z</t>
  </si>
  <si>
    <t>GPJBWCgJQuom</t>
  </si>
  <si>
    <t>G2TtfJBEOz</t>
  </si>
  <si>
    <t>AocUMVcK4z</t>
  </si>
  <si>
    <t>GoAcJHhBNNz</t>
  </si>
  <si>
    <t>AoEbI5eFP5m</t>
  </si>
  <si>
    <t>A6W1UcFBa7</t>
  </si>
  <si>
    <t>BopRQhsL1E7</t>
  </si>
  <si>
    <t>BoWAh79wsEgm</t>
  </si>
  <si>
    <t>k6bj5dz_OIc</t>
  </si>
  <si>
    <t>G6Htj8M3pDJc</t>
  </si>
  <si>
    <t>AoQdZJ3knpc</t>
  </si>
  <si>
    <t>k6K2bcTwSNz</t>
  </si>
  <si>
    <t>BoSVf5Vfgbc</t>
  </si>
  <si>
    <t>ko8CV2kufOm</t>
  </si>
  <si>
    <t>B6tw_o2E1m</t>
  </si>
  <si>
    <t>k2HvUjnXhb</t>
  </si>
  <si>
    <t>A2J6at9DVNc</t>
  </si>
  <si>
    <t>B2WfW15fjz</t>
  </si>
  <si>
    <t>G6fMdQ8dp8S</t>
  </si>
  <si>
    <t>G6QxgmG6eI7</t>
  </si>
  <si>
    <t>GPwkc83T3bOm</t>
  </si>
  <si>
    <t>kPgAxgqq4NIz</t>
  </si>
  <si>
    <t>k2h8AYWZopm</t>
  </si>
  <si>
    <t>G2YVtv2N9c</t>
  </si>
  <si>
    <t>kP_6YWHaZuc</t>
  </si>
  <si>
    <t>A2vL7qR4DM7</t>
  </si>
  <si>
    <t>BPpB-xwpr1Em</t>
  </si>
  <si>
    <t>GP-lcrFr9Ez</t>
  </si>
  <si>
    <t>APgmQWEYvS</t>
  </si>
  <si>
    <t>APjt0OVRpDJm</t>
  </si>
  <si>
    <t>k2hZAIgqyb</t>
  </si>
  <si>
    <t>B2QzVEJ58b7</t>
  </si>
  <si>
    <t>A62aV3gKMm</t>
  </si>
  <si>
    <t>G2lGvYUO_DJ7</t>
  </si>
  <si>
    <t>A6DtQ7Jh9yOc</t>
  </si>
  <si>
    <t>G63Ohn0kWc</t>
  </si>
  <si>
    <t>koVaHu-hfa7</t>
  </si>
  <si>
    <t>GoPGh2Pjv689</t>
  </si>
  <si>
    <t>GPesb3v9vOc</t>
  </si>
  <si>
    <t>BoGZnxrBDm</t>
  </si>
  <si>
    <t>BPPGLdMSrL77</t>
  </si>
  <si>
    <t>GopkOEzjt6v1</t>
  </si>
  <si>
    <t>B6AGEyvL82tS</t>
  </si>
  <si>
    <t>BPhdR3SDN37</t>
  </si>
  <si>
    <t>BPv48fBONm</t>
  </si>
  <si>
    <t>B6U6KbNjEz</t>
  </si>
  <si>
    <t>Bo4vjckGRF7</t>
  </si>
  <si>
    <t>B6ktVYk6Oem</t>
  </si>
  <si>
    <t>k6WH6TWtSm</t>
  </si>
  <si>
    <t>kPM-rdMenLm</t>
  </si>
  <si>
    <t>A6ppDss3SDz</t>
  </si>
  <si>
    <t>koMbXkBsnvb</t>
  </si>
  <si>
    <t>BoI-bd4r1D7</t>
  </si>
  <si>
    <t>BPH7vWNY8b</t>
  </si>
  <si>
    <t>B28ZgpP_Ct9</t>
  </si>
  <si>
    <t>B2QChZRykS</t>
  </si>
  <si>
    <t>AoK1g9LpOJz</t>
  </si>
  <si>
    <t>A2DBmVWDIrR7</t>
  </si>
  <si>
    <t>GP_BsBoPeNMm</t>
  </si>
  <si>
    <t>Boppk2L_NIz</t>
  </si>
  <si>
    <t>A6NBw5fNIrRc</t>
  </si>
  <si>
    <t>A6ry5V_SpOIm</t>
  </si>
  <si>
    <t>GoLfE2BLRc</t>
  </si>
  <si>
    <t>GP-rINlDYv9</t>
  </si>
  <si>
    <t>k6kEEFH-5qm</t>
  </si>
  <si>
    <t>k6GYCXCyZ9c</t>
  </si>
  <si>
    <t>APhOBI8OYm</t>
  </si>
  <si>
    <t>k6t3OujWMwz</t>
  </si>
  <si>
    <t>k25NZ4LbE7</t>
  </si>
  <si>
    <t>k6QpOKYGi7</t>
  </si>
  <si>
    <t>k6kmGBr8otS</t>
  </si>
  <si>
    <t>G6keZBrsEJ7</t>
  </si>
  <si>
    <t>G2AGrBIUiuz</t>
  </si>
  <si>
    <t>k6po_7cwLcc</t>
  </si>
  <si>
    <t>GoGRVIB_C81</t>
  </si>
  <si>
    <t>B2pKCc5mm7</t>
  </si>
  <si>
    <t>G2UcAN1FGUz</t>
  </si>
  <si>
    <t>APBbpw4YV37</t>
  </si>
  <si>
    <t>GPUdtgIYjz</t>
  </si>
  <si>
    <t>GPHeNw2Y9m</t>
  </si>
  <si>
    <t>B6a3XiOxvS</t>
  </si>
  <si>
    <t>BoGRrxQt_Zz</t>
  </si>
  <si>
    <t>B23deA5JrRc</t>
  </si>
  <si>
    <t>k6qbYciczc</t>
  </si>
  <si>
    <t>G6dqewdGi7</t>
  </si>
  <si>
    <t>koVqfm-L1Dm</t>
  </si>
  <si>
    <t>A2k5Wqb6Ln7</t>
  </si>
  <si>
    <t>G6Glz9v8sWc</t>
  </si>
  <si>
    <t>Ao2EKvpJqc</t>
  </si>
  <si>
    <t>GP_-2S6MTz</t>
  </si>
  <si>
    <t>A6JZR95wSOm</t>
  </si>
  <si>
    <t>B6HO3AOHum</t>
  </si>
  <si>
    <t>k2tFigwigw7</t>
  </si>
  <si>
    <t>APBCGew5I3c</t>
  </si>
  <si>
    <t>G68mS_9R0w7</t>
  </si>
  <si>
    <t>GoGABiBr8P89</t>
  </si>
  <si>
    <t>k29kRURCv6tb</t>
  </si>
  <si>
    <t>A2xkuOuyov1</t>
  </si>
  <si>
    <t>G21LrC0UoS</t>
  </si>
  <si>
    <t>G2nGSdZiFRPm</t>
  </si>
  <si>
    <t>G67Fj0S_Egz</t>
  </si>
  <si>
    <t>G6SskSv1vNm</t>
  </si>
  <si>
    <t>A6UAhFU2qQEc</t>
  </si>
  <si>
    <t>B2ykA-2J5ybz</t>
  </si>
  <si>
    <t>A62wHCoZwm</t>
  </si>
  <si>
    <t>G6D9K8kEDm</t>
  </si>
  <si>
    <t>AoJfDEbkjm</t>
  </si>
  <si>
    <t>A6GuU03InJc</t>
  </si>
  <si>
    <t>BoxBrnHjsNMz</t>
  </si>
  <si>
    <t>A6zuGFttz7</t>
  </si>
  <si>
    <t>G6wAKtHm_NJc</t>
  </si>
  <si>
    <t>ko07yA-zsc</t>
  </si>
  <si>
    <t>k2SNcIR4Dgz</t>
  </si>
  <si>
    <t>B2ySlTeFHOm</t>
  </si>
  <si>
    <t>GoOEd3YB57</t>
  </si>
  <si>
    <t>AP7uocdGiz</t>
  </si>
  <si>
    <t>Bo2h2cg-iz</t>
  </si>
  <si>
    <t>Gol0mDGajz</t>
  </si>
  <si>
    <t>B2D8rYZ81m</t>
  </si>
  <si>
    <t>k2A88fFrpNIm</t>
  </si>
  <si>
    <t>GPehWR3_EJ7</t>
  </si>
  <si>
    <t>Got07Wt8zz</t>
  </si>
  <si>
    <t>A68Gp6FC_Ogz</t>
  </si>
  <si>
    <t>APQA-4znt6yb</t>
  </si>
  <si>
    <t>B2-yN623sNg7</t>
  </si>
  <si>
    <t>Ao8kH5GjigLc</t>
  </si>
  <si>
    <t>kPot_1n0r7</t>
  </si>
  <si>
    <t>kPkUgIsy87z</t>
  </si>
  <si>
    <t>G2dhsd5t9z</t>
  </si>
  <si>
    <t>APw7rdRsNIz</t>
  </si>
  <si>
    <t>A6xAiB7q_Dgz</t>
  </si>
  <si>
    <t>AoXAztSeBaz</t>
  </si>
  <si>
    <t>GoB0PF1PY97</t>
  </si>
  <si>
    <t>k2zjYsRF_c</t>
  </si>
  <si>
    <t>A2rSNc8tic</t>
  </si>
  <si>
    <t>Go0lEGpIjz</t>
  </si>
  <si>
    <t>A289VaZ2LRz</t>
  </si>
  <si>
    <t>BPHtl5Uz6F87</t>
  </si>
  <si>
    <t>G6Jit5JApz</t>
  </si>
  <si>
    <t>k6SGsYbVpEIc</t>
  </si>
  <si>
    <t>Go7_hq2LK7</t>
  </si>
  <si>
    <t>APG1EgdZybz</t>
  </si>
  <si>
    <t>k2HFeo5Aaz</t>
  </si>
  <si>
    <t>BoqPo5ttm7</t>
  </si>
  <si>
    <t>Ao0rOULy6v1</t>
  </si>
  <si>
    <t>kofO534rSNm</t>
  </si>
  <si>
    <t>GoIpwRYZ8bm</t>
  </si>
  <si>
    <t>Ao8kk5O0yS</t>
  </si>
  <si>
    <t>AoWpNe9w37c</t>
  </si>
  <si>
    <t>kPQTsxbCQNz</t>
  </si>
  <si>
    <t>B68sNSK4Vm</t>
  </si>
  <si>
    <t>G6g44kUOC17</t>
  </si>
  <si>
    <t>AP7dHwWjYm</t>
  </si>
  <si>
    <t>A6iMTkFeWez</t>
  </si>
  <si>
    <t>G2EEIcJaWc</t>
  </si>
  <si>
    <t>Aofhjx3kD7</t>
  </si>
  <si>
    <t>A2gFwOLSDz</t>
  </si>
  <si>
    <t>GosgGm2xbc</t>
  </si>
  <si>
    <t>k2sr_HTZjc</t>
  </si>
  <si>
    <t>A6hq4at7Lm</t>
  </si>
  <si>
    <t>k2pMnnV_OMm</t>
  </si>
  <si>
    <t>k6-taz-q_OI7</t>
  </si>
  <si>
    <t>G2bAOLwFkF8m</t>
  </si>
  <si>
    <t>GPtD0cKdLc</t>
  </si>
  <si>
    <t>B6fAgKv3sDM7</t>
  </si>
  <si>
    <t>A6kkb2sbKfOc</t>
  </si>
  <si>
    <t>Aoj0ddo6EF7</t>
  </si>
  <si>
    <t>B6-8azk7sDgc</t>
  </si>
  <si>
    <t>k6Uvrqow_EIz</t>
  </si>
  <si>
    <t>GP_kQXiwsDgz</t>
  </si>
  <si>
    <t>A2aH74-Repc</t>
  </si>
  <si>
    <t>G2hG_M-LpNMm</t>
  </si>
  <si>
    <t>kP8Z7ChM0qz</t>
  </si>
  <si>
    <t>BowtrqQzGB1</t>
  </si>
  <si>
    <t>A2RuwC7K4z</t>
  </si>
  <si>
    <t>kPYtzLseGX87</t>
  </si>
  <si>
    <t>APKFGMt_i7</t>
  </si>
  <si>
    <t>A6-g-mZz7z</t>
  </si>
  <si>
    <t>GPgRl26CjNz</t>
  </si>
  <si>
    <t>GP8gpV89u6b</t>
  </si>
  <si>
    <t>k2kOM8q0rc</t>
  </si>
  <si>
    <t>B6uYogLpNM7</t>
  </si>
  <si>
    <t>AoZzvJ3pOMz</t>
  </si>
  <si>
    <t>A6Nvka-qsDM7</t>
  </si>
  <si>
    <t>BPTLc_tymc</t>
  </si>
  <si>
    <t>B2HCaFu5g3m</t>
  </si>
  <si>
    <t>k2IxcRYGWz</t>
  </si>
  <si>
    <t>G2hABQxRsOJc</t>
  </si>
  <si>
    <t>koyqlWlXilm</t>
  </si>
  <si>
    <t>BoTqGMSsDI7</t>
  </si>
  <si>
    <t>k6FAWYxLsEM7</t>
  </si>
  <si>
    <t>Aoo8zh4j_OI7</t>
  </si>
  <si>
    <t>B2BuXuD31Nm</t>
  </si>
  <si>
    <t>k6RTsFrbO7</t>
  </si>
  <si>
    <t>A6G5Jgw2MUc</t>
  </si>
  <si>
    <t>GPZ8uBxm_DMm</t>
  </si>
  <si>
    <t>A6BjJNJWt1m</t>
  </si>
  <si>
    <t>k6t-akVd3c</t>
  </si>
  <si>
    <t>Ao_-fOwsOIz</t>
  </si>
  <si>
    <t>BPkHeKIRep7</t>
  </si>
  <si>
    <t>G6Q-9XkjHDm</t>
  </si>
  <si>
    <t>A6GGp8Dc3rz7</t>
  </si>
  <si>
    <t>B2EoxdtEBS</t>
  </si>
  <si>
    <t>B2AZ5XtnFsc</t>
  </si>
  <si>
    <t>B2GOOuwnxrz</t>
  </si>
  <si>
    <t>G6I3zhEl6iz</t>
  </si>
  <si>
    <t>kPkHnVYa5jm</t>
  </si>
  <si>
    <t>BPitKWVZJrz</t>
  </si>
  <si>
    <t>k2rB7O674OMm</t>
  </si>
  <si>
    <t>komQOh4Mum</t>
  </si>
  <si>
    <t>k6xBR5M5yb7</t>
  </si>
  <si>
    <t>Bote4d0st9</t>
  </si>
  <si>
    <t>kPakB_dCL9Om</t>
  </si>
  <si>
    <t>A6YkBumV_NIm</t>
  </si>
  <si>
    <t>kolT9VwbEz</t>
  </si>
  <si>
    <t>AP9DJpV86vb</t>
  </si>
  <si>
    <t>A6K0DKBTjm</t>
  </si>
  <si>
    <t>kPPMRsd48S</t>
  </si>
  <si>
    <t>BPYeuxZ8b7</t>
  </si>
  <si>
    <t>B2_3nrmC_7</t>
  </si>
  <si>
    <t>APAbn8svpZ7</t>
  </si>
  <si>
    <t>ko8hIE65r7</t>
  </si>
  <si>
    <t>B2hkFY6ZI3Km</t>
  </si>
  <si>
    <t>k26tmI6DSm</t>
  </si>
  <si>
    <t>k2VSC6vvpWz</t>
  </si>
  <si>
    <t>G6__X_uWJ3m</t>
  </si>
  <si>
    <t>APHAU92Kgrnz</t>
  </si>
  <si>
    <t>BP801jQYSk9</t>
  </si>
  <si>
    <t>k6AqCQ39Gum</t>
  </si>
  <si>
    <t>A6lEjAhti7</t>
  </si>
  <si>
    <t>BoZQ9w0GZz</t>
  </si>
  <si>
    <t>GoNvA5Gr_EMc</t>
  </si>
  <si>
    <t>BPt4gL34DJ7</t>
  </si>
  <si>
    <t>Bo9ehRolNg7</t>
  </si>
  <si>
    <t>G6R1z2HStDc</t>
  </si>
  <si>
    <t>kPnGrsF7U8_7</t>
  </si>
  <si>
    <t>B6kN_0-RX4m</t>
  </si>
  <si>
    <t>AoA1bdBjhN7</t>
  </si>
  <si>
    <t>GoVki0L8bvD7</t>
  </si>
  <si>
    <t>kosktmRR_OIc</t>
  </si>
  <si>
    <t>AovXFk1dmsz</t>
  </si>
  <si>
    <t>APBa5o2BRec</t>
  </si>
  <si>
    <t>B6vAQcj_DJc</t>
  </si>
  <si>
    <t>B24GClempNIm</t>
  </si>
  <si>
    <t>AoDoEYnJ3Cz</t>
  </si>
  <si>
    <t>kPJtmjsD1qmc</t>
  </si>
  <si>
    <t>AoAmcZBuky1</t>
  </si>
  <si>
    <t>G6G3s4FBITm</t>
  </si>
  <si>
    <t>BoyIzr-XK3z</t>
  </si>
  <si>
    <t>Bo-8OUT747</t>
  </si>
  <si>
    <t>A2BUbRQMV8S</t>
  </si>
  <si>
    <t>G6nAG-L_NIm</t>
  </si>
  <si>
    <t>G2BLIhbJKIc</t>
  </si>
  <si>
    <t>G6VsHQS_Egc</t>
  </si>
  <si>
    <t>G6JHnjdAim</t>
  </si>
  <si>
    <t>GPe6Ltmwwm7</t>
  </si>
  <si>
    <t>A6cy6k3ZMwz</t>
  </si>
  <si>
    <t>Bou6ZFRFpz</t>
  </si>
  <si>
    <t>kotlUsLYB5c</t>
  </si>
  <si>
    <t>G6SB9qUOsEJc</t>
  </si>
  <si>
    <t>B2Lup72uhDm</t>
  </si>
  <si>
    <t>A6M1QoNm7m</t>
  </si>
  <si>
    <t>GPTltnfX3c</t>
  </si>
  <si>
    <t>koSrHaIVtS</t>
  </si>
  <si>
    <t>ko9yVfWw4OM7</t>
  </si>
  <si>
    <t>AoZtMvyJLKm</t>
  </si>
  <si>
    <t>koPkdjuXg3Cc</t>
  </si>
  <si>
    <t>k6jjmvoNb7</t>
  </si>
  <si>
    <t>GPybghBjkyb</t>
  </si>
  <si>
    <t>B6cbD7mwrmc</t>
  </si>
  <si>
    <t>AoVkkotABKez</t>
  </si>
  <si>
    <t>A6Az1jtCesm</t>
  </si>
  <si>
    <t>Ao8G3-rK0Lm</t>
  </si>
  <si>
    <t>B6fZVgypIV7</t>
  </si>
  <si>
    <t>APZqgHoO1m</t>
  </si>
  <si>
    <t>kodNpPjXsz</t>
  </si>
  <si>
    <t>G2nwzUwGNz</t>
  </si>
  <si>
    <t>kPKPQUwAN7</t>
  </si>
  <si>
    <t>koBdVOrdAic</t>
  </si>
  <si>
    <t>GoFvS1HilOIm</t>
  </si>
  <si>
    <t>G2_ZtDYkZc</t>
  </si>
  <si>
    <t>GPJtMoxS_EI7</t>
  </si>
  <si>
    <t>k2Hk3TYSKQDc</t>
  </si>
  <si>
    <t>B6Bq7RnF657</t>
  </si>
  <si>
    <t>G2fB-TzcpDIc</t>
  </si>
  <si>
    <t>A2ZMEs6GnF7</t>
  </si>
  <si>
    <t>G2hWaEcpNJz</t>
  </si>
  <si>
    <t>G2Wu3_Ysv9</t>
  </si>
  <si>
    <t>G2FVUxj_EI7</t>
  </si>
  <si>
    <t>G2U9n-ADD7</t>
  </si>
  <si>
    <t>G6yZ-itsi7</t>
  </si>
  <si>
    <t>koY_hfSFATm</t>
  </si>
  <si>
    <t>B6rSviy4iz</t>
  </si>
  <si>
    <t>G6i8Ra9ChNm</t>
  </si>
  <si>
    <t>BPXyTM7u69</t>
  </si>
  <si>
    <t>B64gVtGYSz</t>
  </si>
  <si>
    <t>APL8eR_rpEM7</t>
  </si>
  <si>
    <t>B6y4fcihuc</t>
  </si>
  <si>
    <t>A6CvCikTVm</t>
  </si>
  <si>
    <t>GPyAxcPSsEI7</t>
  </si>
  <si>
    <t>Ao-yqPbRpOJ7</t>
  </si>
  <si>
    <t>Ao7PB5KVN7</t>
  </si>
  <si>
    <t>Bok5t-T9-Vm</t>
  </si>
  <si>
    <t>AovBsdkbrL7m</t>
  </si>
  <si>
    <t>B2wFsdpIV7</t>
  </si>
  <si>
    <t>AP8pErfY_8b</t>
  </si>
  <si>
    <t>kocKapSrrc7</t>
  </si>
  <si>
    <t>GPZAko5XAe8z</t>
  </si>
  <si>
    <t>G6gFU3F21f7</t>
  </si>
  <si>
    <t>kPSgFz7bkS</t>
  </si>
  <si>
    <t>BPKKTByGnFm</t>
  </si>
  <si>
    <t>kPzgl85nLc</t>
  </si>
  <si>
    <t>GohSBttO0m</t>
  </si>
  <si>
    <t>k6O56GR3c7</t>
  </si>
  <si>
    <t>G2-evJ2N9z</t>
  </si>
  <si>
    <t>Ao-jC-tfCz</t>
  </si>
  <si>
    <t>B651ulmrwzc</t>
  </si>
  <si>
    <t>k6hSZHMZDm</t>
  </si>
  <si>
    <t>APkAVHejsOJz</t>
  </si>
  <si>
    <t>A2B8XCrlkXvz</t>
  </si>
  <si>
    <t>k2dKUKPiLm</t>
  </si>
  <si>
    <t>GoRkJ9_m_EJc</t>
  </si>
  <si>
    <t>k2NpI5Zt1z</t>
  </si>
  <si>
    <t>BoenDmxAWm</t>
  </si>
  <si>
    <t>k6lwdcCyG1</t>
  </si>
  <si>
    <t>GPLBX_lFGFyc</t>
  </si>
  <si>
    <t>B6Q0JXEccc</t>
  </si>
  <si>
    <t>B6vG0JDw8ov9</t>
  </si>
  <si>
    <t>koUvV2uFsm</t>
  </si>
  <si>
    <t>B2eIjCwSOm</t>
  </si>
  <si>
    <t>k2YDIP0Wdz</t>
  </si>
  <si>
    <t>APBAHBd9_NJc</t>
  </si>
  <si>
    <t>BoBi8RmKd3c</t>
  </si>
  <si>
    <t>Go4tY4tjo1</t>
  </si>
  <si>
    <t>GPSD2lrBOz</t>
  </si>
  <si>
    <t>k6B6TUNe_17</t>
  </si>
  <si>
    <t>G62ksZnmwLcz</t>
  </si>
  <si>
    <t>GPy58eYptb</t>
  </si>
  <si>
    <t>B6Wtp2Xw4EIz</t>
  </si>
  <si>
    <t>B26gYAVFH1</t>
  </si>
  <si>
    <t>A6NpTPCuNz</t>
  </si>
  <si>
    <t>Gow3QYrX21</t>
  </si>
  <si>
    <t>G6ZGhdI5eOMm</t>
  </si>
  <si>
    <t>GPfzHUMX3m</t>
  </si>
  <si>
    <t>koI29kSrrmc</t>
  </si>
  <si>
    <t>k6sG5a_KpOJz</t>
  </si>
  <si>
    <t>A6Bbb2YDE9w</t>
  </si>
  <si>
    <t>APeBdtkbpEJc</t>
  </si>
  <si>
    <t>komOfAH457</t>
  </si>
  <si>
    <t>k6cTy9lBUm</t>
  </si>
  <si>
    <t>A6JWiHKJrnz</t>
  </si>
  <si>
    <t>G6VwnRCF4z</t>
  </si>
  <si>
    <t>A6uDgVBM3Rm</t>
  </si>
  <si>
    <t>k6cXaPHZ97</t>
  </si>
  <si>
    <t>APl3m1y5Sm</t>
  </si>
  <si>
    <t>APytHXUkZc</t>
  </si>
  <si>
    <t>k2P1ea4IVc</t>
  </si>
  <si>
    <t>koKXfvLpDJ7</t>
  </si>
  <si>
    <t>Go4Q6uVeQS</t>
  </si>
  <si>
    <t>BPEAg5aPGRlz</t>
  </si>
  <si>
    <t>AodyZFNczm</t>
  </si>
  <si>
    <t>Go4tv-7wLmz</t>
  </si>
  <si>
    <t>G2ts-WHsIVm</t>
  </si>
  <si>
    <t>kPgMMd_LbN7</t>
  </si>
  <si>
    <t>k6ZoSLl_97</t>
  </si>
  <si>
    <t>BPaGkG4GXOJ7</t>
  </si>
  <si>
    <t>BPdwkuWG-c</t>
  </si>
  <si>
    <t>APGX7f4Iu7</t>
  </si>
  <si>
    <t>B2-TVeZF657</t>
  </si>
  <si>
    <t>GoAGkH7z_Ng7</t>
  </si>
  <si>
    <t>B6Mk7fNO93</t>
  </si>
  <si>
    <t>kocBsk4lBl87</t>
  </si>
  <si>
    <t>G23A2kFC4OM7</t>
  </si>
  <si>
    <t>G2i7k2bbAb</t>
  </si>
  <si>
    <t>B6qgSr9bA1</t>
  </si>
  <si>
    <t>AoTK4kSSGb</t>
  </si>
  <si>
    <t>k2Wi4Cd-oS</t>
  </si>
  <si>
    <t>G6GMNdwnXQS</t>
  </si>
  <si>
    <t>A6uamzELzz</t>
  </si>
  <si>
    <t>GoHNqQhXH37</t>
  </si>
  <si>
    <t>BPna85RuDm</t>
  </si>
  <si>
    <t>BP6UnNesbc</t>
  </si>
  <si>
    <t>BoHbedPqhD7</t>
  </si>
  <si>
    <t>BoynAYWoic</t>
  </si>
  <si>
    <t>BoZdAFhMrm</t>
  </si>
  <si>
    <t>G2oHsatSpOMm</t>
  </si>
  <si>
    <t>kPJGsCWWkXtc</t>
  </si>
  <si>
    <t>A2ehfvjlfb</t>
  </si>
  <si>
    <t>G2TyAYSC_OJz</t>
  </si>
  <si>
    <t>GPG1l6EfVm</t>
  </si>
  <si>
    <t>GoZXcL8yc7</t>
  </si>
  <si>
    <t>B6SfsJj5JL7</t>
  </si>
  <si>
    <t>BP_qi7K3c7</t>
  </si>
  <si>
    <t>AoWMmpfI3z</t>
  </si>
  <si>
    <t>GoVKjSCeh1</t>
  </si>
  <si>
    <t>B6aNZYcSEc</t>
  </si>
  <si>
    <t>A6xB4AmboCem</t>
  </si>
  <si>
    <t>A2kln2YtMwc</t>
  </si>
  <si>
    <t>k26HP3uFHS</t>
  </si>
  <si>
    <t>BPi8jq6Lnz</t>
  </si>
  <si>
    <t>GPGqCO41R4c</t>
  </si>
  <si>
    <t>B2ahBJtOB1</t>
  </si>
  <si>
    <t>A6GkD2Rm6S</t>
  </si>
  <si>
    <t>B6TjjF-GW7</t>
  </si>
  <si>
    <t>A2gJKbBjhNm</t>
  </si>
  <si>
    <t>GoWg-KHM9c</t>
  </si>
  <si>
    <t>kPM9O9OVOm</t>
  </si>
  <si>
    <t>G6tk52nL7z</t>
  </si>
  <si>
    <t>k6ogiISjPb</t>
  </si>
  <si>
    <t>DUWT0021</t>
  </si>
  <si>
    <t>DUWT0015</t>
  </si>
  <si>
    <t>BANK STABLE 03</t>
  </si>
  <si>
    <t xml:space="preserve">STABLE </t>
  </si>
  <si>
    <t>ONLINE</t>
  </si>
  <si>
    <t>03.07.26</t>
  </si>
  <si>
    <t>01.07.26</t>
  </si>
  <si>
    <t>COLLECT</t>
  </si>
  <si>
    <t>04.07.26</t>
  </si>
  <si>
    <t>DNYANESHWAR SHRAVAN NETKE</t>
  </si>
  <si>
    <t>SUSHIL DINKAR RINDHE</t>
  </si>
  <si>
    <t>ADITYA KASHINATH HIRVE</t>
  </si>
  <si>
    <t>NANDA SHANKAR MANJULE</t>
  </si>
  <si>
    <t>OMKAR ANIL WAINGANKAR</t>
  </si>
  <si>
    <t>KUNAL BHIKAJI GAYAKAVAD</t>
  </si>
  <si>
    <t>ARTI RAGHUNATH JATHAR</t>
  </si>
  <si>
    <t>VIKAS ARUN KAMBLE</t>
  </si>
  <si>
    <t>GANESH BABASAHEB BANE</t>
  </si>
  <si>
    <t>ASHA GANESH DOLAS</t>
  </si>
  <si>
    <t>PRADIP SHANKAR KAD</t>
  </si>
  <si>
    <t>SANGHMITRA SUDHIR KAMBLE</t>
  </si>
  <si>
    <t>RAHUL KUMAR</t>
  </si>
  <si>
    <t>JYOTI NANDU VISHWAKARMA</t>
  </si>
  <si>
    <t>SHASHIKALA BHARAT GADDALE</t>
  </si>
  <si>
    <t>SANJU PITAMBAR JADHAV</t>
  </si>
  <si>
    <t>ASHISH PRAVIN SAMUDRE</t>
  </si>
  <si>
    <t>PRATHAMESH NITIN MINDHE</t>
  </si>
  <si>
    <t>ARIF S O TAHIR KHAN</t>
  </si>
  <si>
    <t>RAMESH MANIK RAUT</t>
  </si>
  <si>
    <t>MUSTAFA YAKUB SHARIF</t>
  </si>
  <si>
    <t>RISHIKESH MANIKRAV KALE</t>
  </si>
  <si>
    <t>DEEPAK</t>
  </si>
  <si>
    <t>GHANSHYAM KAMALAKAR KOLAMBE</t>
  </si>
  <si>
    <t>KASARWADI</t>
  </si>
  <si>
    <t>KHADACHIWADI</t>
  </si>
  <si>
    <t>PIMPRI GAON</t>
  </si>
  <si>
    <t>SHIROLI</t>
  </si>
  <si>
    <t>MH14KT3235</t>
  </si>
  <si>
    <t>MH14KV9381</t>
  </si>
  <si>
    <t>MH14LQ6897</t>
  </si>
  <si>
    <t>MH14LH0427</t>
  </si>
  <si>
    <t>MH14KV2267</t>
  </si>
  <si>
    <t>MH14KH3008</t>
  </si>
  <si>
    <t>BAJAJ PULSAR 150 SINGLE DISC ABS</t>
  </si>
  <si>
    <t>MH14LV5722</t>
  </si>
  <si>
    <t>MH14LC1547</t>
  </si>
  <si>
    <t>MH14LG1435</t>
  </si>
  <si>
    <t>BAJAJ PULSAR 220 ABS</t>
  </si>
  <si>
    <t>MH14KR0966</t>
  </si>
  <si>
    <t>MH14LN5782</t>
  </si>
  <si>
    <t>MH12VM6361</t>
  </si>
  <si>
    <t>MH12XG4452</t>
  </si>
  <si>
    <t>TVS NTORQ 125 RACE XP</t>
  </si>
  <si>
    <t>MH14LR7922</t>
  </si>
  <si>
    <t>MH14KK3648</t>
  </si>
  <si>
    <t>MH14KX8926</t>
  </si>
  <si>
    <t>MH14LW5147</t>
  </si>
  <si>
    <t>MH14MJ7138</t>
  </si>
  <si>
    <t>MH14LR6917</t>
  </si>
  <si>
    <t>MH12WQ6553</t>
  </si>
  <si>
    <t>PIAGGIO VESPA VXL 125 LTD EDITION</t>
  </si>
  <si>
    <t>MH50XO2</t>
  </si>
  <si>
    <t>CONTINENTAL GT650 MISTER CLEAN</t>
  </si>
  <si>
    <t>MH12WV9538</t>
  </si>
  <si>
    <t>MH14MB0505</t>
  </si>
  <si>
    <t>06.07.26</t>
  </si>
  <si>
    <t>VIJAY NIKAM</t>
  </si>
  <si>
    <t>BoBvnfRpYZz</t>
  </si>
  <si>
    <t>G6t8soeCpDMm</t>
  </si>
  <si>
    <t>GPCvVQhCsNJc</t>
  </si>
  <si>
    <t>kPkjyH-t_5c</t>
  </si>
  <si>
    <t>G2kV8qdAW7</t>
  </si>
  <si>
    <t>AoiG3KCrpOIc</t>
  </si>
  <si>
    <t>A6S8ct3aw9Ez</t>
  </si>
  <si>
    <t>GP3A8-EMrKm</t>
  </si>
  <si>
    <t>k2G6ktRHJ97</t>
  </si>
  <si>
    <t>GPIGGeCYGWc</t>
  </si>
  <si>
    <t>G2GTQFBpMjc</t>
  </si>
  <si>
    <t>k6QdMKEdGZm</t>
  </si>
  <si>
    <t>BP9YOJHbvEc</t>
  </si>
  <si>
    <t>APHSV0wBOm</t>
  </si>
  <si>
    <t>BPmkdf2qsOgc</t>
  </si>
  <si>
    <t>B6lRbc5c69</t>
  </si>
  <si>
    <t>ko48AfyS4Egz</t>
  </si>
  <si>
    <t>GoLOvOCe4m</t>
  </si>
  <si>
    <t>B2JMdyKpNIz</t>
  </si>
  <si>
    <t>B2B5Vw4w1Oz</t>
  </si>
  <si>
    <t>B2Dkc3SAuz</t>
  </si>
  <si>
    <t>GPnA5XxDgrK7</t>
  </si>
  <si>
    <t>koVDYnhIb7</t>
  </si>
  <si>
    <t>GPDsbLULbNz</t>
  </si>
  <si>
    <t>B6w_Dnbl-7</t>
  </si>
  <si>
    <t>G6VA5v2PBKF7</t>
  </si>
  <si>
    <t>kPfR00vpMVm</t>
  </si>
  <si>
    <t>GohOuSK_DMc</t>
  </si>
  <si>
    <t>G6BQiZtvsZc</t>
  </si>
  <si>
    <t>koEoVuw_DIc</t>
  </si>
  <si>
    <t>A6vrxT3AEm</t>
  </si>
  <si>
    <t>GoOGPBTw_NIm</t>
  </si>
  <si>
    <t>GPPLtjdBim</t>
  </si>
  <si>
    <t>A2Y1YA3pNIc</t>
  </si>
  <si>
    <t>A69as-LBNz</t>
  </si>
  <si>
    <t>A6tvfGz7sNJm</t>
  </si>
  <si>
    <t>kP2bb4nepm</t>
  </si>
  <si>
    <t>k6AAuj1Kt68S</t>
  </si>
  <si>
    <t>07.07.26</t>
  </si>
  <si>
    <t>BRANCH</t>
  </si>
  <si>
    <t>Financail problem</t>
  </si>
  <si>
    <t>Shifted</t>
  </si>
  <si>
    <t>Short add</t>
  </si>
  <si>
    <t>Add not found</t>
  </si>
  <si>
    <t>No Such Person (NC_NSP)</t>
  </si>
  <si>
    <t xml:space="preserve">Visit cm residence address nobody knows cm in this building </t>
  </si>
  <si>
    <t>Door Locked (NC_DL)</t>
  </si>
  <si>
    <t xml:space="preserve">Visit cm residence address door lock cm neighbour sd cm gone to the village </t>
  </si>
  <si>
    <t>Left Message (LMCB)</t>
  </si>
  <si>
    <t xml:space="preserve">Msg to wife </t>
  </si>
  <si>
    <t>Refuse To Pay (RTP)</t>
  </si>
  <si>
    <t xml:space="preserve">Customer RTP financial problem </t>
  </si>
  <si>
    <t>Promise To Pay (PTP)</t>
  </si>
  <si>
    <t>Customer shop visit promise to pay amt. 11000 ptp date 21.07.2026</t>
  </si>
  <si>
    <t>Outstation (NC_OUTSTN)</t>
  </si>
  <si>
    <t xml:space="preserve">Customer not meet As per neighbor customer in village </t>
  </si>
  <si>
    <t>Shifted (NC_SFTD)</t>
  </si>
  <si>
    <t>Nc</t>
  </si>
  <si>
    <t xml:space="preserve">Door lock </t>
  </si>
  <si>
    <t xml:space="preserve">Visit at customer residence add meet customer room owner they told customer shifted from residence add </t>
  </si>
  <si>
    <t>Customer home visit promise to pay amount. 7000 ptp date 20.07.2026</t>
  </si>
  <si>
    <t xml:space="preserve">Door locked </t>
  </si>
  <si>
    <t xml:space="preserve">Customer shifted from the given residence address </t>
  </si>
  <si>
    <t xml:space="preserve">Customer shifted </t>
  </si>
  <si>
    <t xml:space="preserve">Ptp </t>
  </si>
  <si>
    <t>Ptp</t>
  </si>
  <si>
    <t>Visit cm residence address tw 3rd party cm call 3rd party make the PTP on 15th</t>
  </si>
  <si>
    <t xml:space="preserve">Meet mother </t>
  </si>
  <si>
    <t xml:space="preserve">Visit cm residence address cm is not at home tw is 3rd party lm with mother </t>
  </si>
  <si>
    <t>Visit cm residence address cm make the PTP on 16th</t>
  </si>
  <si>
    <t xml:space="preserve">Left message to father </t>
  </si>
  <si>
    <t xml:space="preserve">Meet husband </t>
  </si>
  <si>
    <t xml:space="preserve">Visit cm residence address tw 3rd party cm is not at home lm with wife </t>
  </si>
  <si>
    <t xml:space="preserve">Visit cm residence address cm is not at home lm with mother </t>
  </si>
  <si>
    <t xml:space="preserve">Visit cm residence address cm is not at home lm with sister </t>
  </si>
  <si>
    <t xml:space="preserve">Shifted </t>
  </si>
  <si>
    <t>Payment (PAID)</t>
  </si>
  <si>
    <t xml:space="preserve">Visit cm residence address CAVNA Tw 3rd party cm medical problem cm arrange the fund after 20th </t>
  </si>
  <si>
    <t xml:space="preserve">Meet wife </t>
  </si>
  <si>
    <t xml:space="preserve">Visit cm residence address cm shifted </t>
  </si>
  <si>
    <t>Address Not Found (NC_ANF)</t>
  </si>
  <si>
    <t xml:space="preserve">Visit cm residence address cm address not found short address </t>
  </si>
  <si>
    <t>Visit cm residence address cm gone to the village lm with relative 6</t>
  </si>
  <si>
    <t xml:space="preserve">We had visited to customer but customer shifted </t>
  </si>
  <si>
    <t xml:space="preserve">Visit cm residence address cm not living this address lm with cm relative member </t>
  </si>
  <si>
    <t xml:space="preserve">Visited to Customers residence address and Left massage with his Father </t>
  </si>
  <si>
    <t xml:space="preserve">Short address </t>
  </si>
  <si>
    <t xml:space="preserve">Visited to customer at other place Customer Paid Rs. 7000/- by online payment mode </t>
  </si>
  <si>
    <t xml:space="preserve">Customer not available Lm with relatives </t>
  </si>
  <si>
    <t xml:space="preserve">Customer meet at residence given ptp </t>
  </si>
  <si>
    <t xml:space="preserve">Visited to Customers residence address but Customer Shifted from his residence address </t>
  </si>
  <si>
    <t xml:space="preserve">Visit cm residence address cm address not found </t>
  </si>
  <si>
    <t xml:space="preserve">Visit cm residence address nobody knows cm in this area </t>
  </si>
  <si>
    <t>Customer home visit promise to pay amount 8000 ptp date 20.07.2026</t>
  </si>
  <si>
    <t xml:space="preserve">Customer shifted from address msg to room owner </t>
  </si>
  <si>
    <t xml:space="preserve">Visit cm residence address CNAVNA cm mother sd he is not living here for along time not a his new address </t>
  </si>
  <si>
    <t xml:space="preserve">Customer home visit customer home door lock </t>
  </si>
  <si>
    <t>(NADAV) - New Address Visited-Customer Available</t>
  </si>
  <si>
    <t>New address visit customer promise to pay 15 jul</t>
  </si>
  <si>
    <t>Customer home visit customer not available in home left message to father</t>
  </si>
  <si>
    <t>Deceased Customer (EXP)</t>
  </si>
  <si>
    <t xml:space="preserve">Visited to Customers residence address met with his Brother but Customer is Expired </t>
  </si>
  <si>
    <t>Lm</t>
  </si>
  <si>
    <t xml:space="preserve">Visit cm residence address nobody knows cm in this colony </t>
  </si>
  <si>
    <t xml:space="preserve">Meet father </t>
  </si>
  <si>
    <t>Lmcb wife</t>
  </si>
  <si>
    <t xml:space="preserve">Visited to Customers residence address but short address so can't found Customer </t>
  </si>
  <si>
    <t xml:space="preserve">Visited to Customers residence address and Left massage with his mother </t>
  </si>
  <si>
    <t>Customer shifted from address msg to friend</t>
  </si>
  <si>
    <t xml:space="preserve">Msg to mother </t>
  </si>
  <si>
    <t xml:space="preserve">Customer not meet shop close </t>
  </si>
  <si>
    <t>Lmcb culige</t>
  </si>
  <si>
    <t xml:space="preserve">Customer shifted from residence address </t>
  </si>
  <si>
    <t xml:space="preserve">Customer shifted on residency address </t>
  </si>
  <si>
    <t xml:space="preserve">Address not found </t>
  </si>
  <si>
    <t xml:space="preserve">Left message customer mother </t>
  </si>
  <si>
    <t>Customer home visit promise to pay amt. 7600 ptp date 21.07.2026</t>
  </si>
  <si>
    <t xml:space="preserve">Visited to Customers residence address and Left massage with his wife </t>
  </si>
  <si>
    <t xml:space="preserve">Customer residence address is not found </t>
  </si>
  <si>
    <t xml:space="preserve">Customer address not found </t>
  </si>
  <si>
    <t xml:space="preserve">Lmcb brother </t>
  </si>
  <si>
    <t xml:space="preserve">Customer shifted from residence address as per neighbor </t>
  </si>
  <si>
    <t xml:space="preserve">Visit cm residence address cm shifted for a long time </t>
  </si>
  <si>
    <t>Entry Restricted (NC_ER)</t>
  </si>
  <si>
    <t xml:space="preserve">Visit cm residence address cm not giving entry approval </t>
  </si>
  <si>
    <t>Customer home visit customer not available in home address left message to grandfather</t>
  </si>
  <si>
    <t>Visit cm residence address cm make the PTP on 15th</t>
  </si>
  <si>
    <t xml:space="preserve">Lmcb </t>
  </si>
  <si>
    <t>Visited at customer given address but no buddy know customer this areas.</t>
  </si>
  <si>
    <t xml:space="preserve">Customer paid emi </t>
  </si>
  <si>
    <t>Customer promise to pay 8 jul</t>
  </si>
  <si>
    <t xml:space="preserve">Customer pay online </t>
  </si>
  <si>
    <t>Meet son</t>
  </si>
  <si>
    <t xml:space="preserve">Meet doughter </t>
  </si>
  <si>
    <t>Visited at customer residence address. Customer not meet at home. Left message at home with wife. Vehicle not available.</t>
  </si>
  <si>
    <t xml:space="preserve">Visit cm residence address cm is not at home lm with wife </t>
  </si>
  <si>
    <t>Customer office address vijit promise to pay amt. 20.07.2026</t>
  </si>
  <si>
    <t xml:space="preserve">Visited to Customers residence address but Customers residence is Door Lock </t>
  </si>
  <si>
    <t xml:space="preserve">3rd party vehical </t>
  </si>
  <si>
    <t xml:space="preserve">Visit cm residence address cm shifted confirm with neighbour </t>
  </si>
  <si>
    <t xml:space="preserve">Defance erea entry not allow </t>
  </si>
  <si>
    <t>Customer promise to pay 13 jul</t>
  </si>
  <si>
    <t>Customer promise pay online 4000 on 03/07</t>
  </si>
  <si>
    <t xml:space="preserve">Visit cm residence address nobody knows cm in this colony no such person </t>
  </si>
  <si>
    <t xml:space="preserve">Promise to pay 4 Jul </t>
  </si>
  <si>
    <t xml:space="preserve">Visit at customer residence add meet customer room patanr they told customer shifted from residence add customer go to his home town </t>
  </si>
  <si>
    <t xml:space="preserve">Customer paralise  went to netive place </t>
  </si>
  <si>
    <t xml:space="preserve">Promise to pay 9 jul </t>
  </si>
  <si>
    <t xml:space="preserve">Visit cm residence address nobody knows cm in this area short address </t>
  </si>
  <si>
    <t>Customer home address visit promise to pay amount 5800 ptp date 16.07.2026</t>
  </si>
  <si>
    <t xml:space="preserve">Customer is shifted from the given address Long time back know budy known to customer </t>
  </si>
  <si>
    <t>Customer home visit promise to pay amt. 4000 ptp date 11.07.2026</t>
  </si>
  <si>
    <t xml:space="preserve">No Entry </t>
  </si>
  <si>
    <t xml:space="preserve">Meet doughter in law </t>
  </si>
  <si>
    <t xml:space="preserve">Meet mother in law </t>
  </si>
  <si>
    <t xml:space="preserve">Lmcb mother </t>
  </si>
  <si>
    <t xml:space="preserve">Visit at customer residence add meet customer neibour they told customer shifted from residence add </t>
  </si>
  <si>
    <t xml:space="preserve">Msg to father </t>
  </si>
  <si>
    <t xml:space="preserve">Customer residence add not found Short add </t>
  </si>
  <si>
    <t>Rtp</t>
  </si>
  <si>
    <t>Paid 3500rs</t>
  </si>
  <si>
    <t xml:space="preserve">Customer given ptp to online payment </t>
  </si>
  <si>
    <t>Paid 5300rs</t>
  </si>
  <si>
    <t xml:space="preserve">As per room mate customer shifted from residence </t>
  </si>
  <si>
    <t>Visited customer residential address customer is not available left message to his son</t>
  </si>
  <si>
    <t>Visited customer residential address customer said his salary not credited will try to arrange 1 emi till tomorrow</t>
  </si>
  <si>
    <t xml:space="preserve">Visit cm residence address cm residence address not found short address </t>
  </si>
  <si>
    <t xml:space="preserve">Customer home visit promise to pay amount 4000 PTP date 20.07.2026 </t>
  </si>
  <si>
    <t>No Intention to pay (NITP)</t>
  </si>
  <si>
    <t>Visited customer office address customer said his brother is admit in hospital due to kidney stone operation. Customer said due to medical problem facing financial issue not able to make the payment</t>
  </si>
  <si>
    <t>Others (NC_OTHER)</t>
  </si>
  <si>
    <t xml:space="preserve">Customer not work in company address company name fabrication welding Technology </t>
  </si>
  <si>
    <t xml:space="preserve">Customer shifted at residence address </t>
  </si>
  <si>
    <t xml:space="preserve">Meet father in law </t>
  </si>
  <si>
    <t>Customer promise pay online 3500 on 09/07</t>
  </si>
  <si>
    <t xml:space="preserve">Customer not available lm with relatives husband </t>
  </si>
  <si>
    <t xml:space="preserve">Customer residence gate entry not allowed </t>
  </si>
  <si>
    <t>Customer promise to pay rs 4000</t>
  </si>
  <si>
    <t>Meet mother</t>
  </si>
  <si>
    <t>Left message to sister</t>
  </si>
  <si>
    <t xml:space="preserve">Left message with daughter </t>
  </si>
  <si>
    <t xml:space="preserve">Left message at residence address with husband </t>
  </si>
  <si>
    <t>Paid</t>
  </si>
  <si>
    <t xml:space="preserve">Promise to pay 11 Jul </t>
  </si>
  <si>
    <t xml:space="preserve">Shifted customer from residence address as per owner </t>
  </si>
  <si>
    <t>Promise to pay 9 jul</t>
  </si>
  <si>
    <t>Customer home visit promise to pay amt. 8000 ptp date 20.07.2026</t>
  </si>
  <si>
    <t>Lmcb husband</t>
  </si>
  <si>
    <t xml:space="preserve">Customer not meet massage with wife </t>
  </si>
  <si>
    <t>Visited at customer residence and office address. Customer is shiffted at village long time. Customer is rented this system address. Vehicle status not available.</t>
  </si>
  <si>
    <t xml:space="preserve">Meet security </t>
  </si>
  <si>
    <t>Lmcb mama</t>
  </si>
  <si>
    <t xml:space="preserve">Short address available </t>
  </si>
  <si>
    <t>Customer home visit from east to pay amount. 3500 ptp date 15.07.2026</t>
  </si>
  <si>
    <t xml:space="preserve">Customer financial problem </t>
  </si>
  <si>
    <t>Customer promise pay online 3050 on 09/07</t>
  </si>
  <si>
    <t xml:space="preserve">Customer not meet house lock </t>
  </si>
  <si>
    <t xml:space="preserve">Customer shifted on office address </t>
  </si>
  <si>
    <t>Customer home visit promise to pay amt. 3050 ptp date 03.07.2026</t>
  </si>
  <si>
    <t>Promise to pay 20 jul</t>
  </si>
  <si>
    <t>Msg to son</t>
  </si>
  <si>
    <t xml:space="preserve">Left message to mother </t>
  </si>
  <si>
    <t xml:space="preserve">Visited at customer given address but no buddy know customer this areas. </t>
  </si>
  <si>
    <t xml:space="preserve">Customer address short not found </t>
  </si>
  <si>
    <t>Visited at customer residence address. Customer not meet at home discus about due amount with customer wife. Vehicle with him. Left message at home with wife.</t>
  </si>
  <si>
    <t>Visited at customer residence address. Customer is shiffted other place long time near residence people sd.  Vehicle status not available.</t>
  </si>
  <si>
    <t>Visited customer residential address customer said facing financial problem Paid 1 emi today and will pay pending in third week</t>
  </si>
  <si>
    <t>Visited at customer residence address. Customer not meet at home discus about due amount with customer brother ( Rushikesh ) . Customer brother promise to pay emi after 7/8 days. Vehicle with brother.</t>
  </si>
  <si>
    <t>Visited at customer residence address. Customer is shiffted other place long time near residence people sd. Vehicle status not available.</t>
  </si>
  <si>
    <t>Visited at customer given address but address not found due to short address on system hence.</t>
  </si>
  <si>
    <t>Customer promise to pay 16 jul</t>
  </si>
  <si>
    <t xml:space="preserve">Customer residence address not found </t>
  </si>
  <si>
    <t xml:space="preserve">Meet supervisor </t>
  </si>
  <si>
    <t xml:space="preserve">Visit on customer residence address left message to cm husband </t>
  </si>
  <si>
    <t xml:space="preserve">Visited to Customers residence address and Left massage with her Son </t>
  </si>
  <si>
    <t>Customer promise pay online 2500 on 09/07</t>
  </si>
  <si>
    <t xml:space="preserve">Customer ptp on 16 jully </t>
  </si>
  <si>
    <t>Customer promise pay online 3300 on 03/07</t>
  </si>
  <si>
    <t xml:space="preserve">Meet son </t>
  </si>
  <si>
    <t>Visit on customer residence but cm is shifted from here last one year</t>
  </si>
  <si>
    <t xml:space="preserve">Customer shifted from address </t>
  </si>
  <si>
    <t>Visit cm residence address cm residence address not found short 6</t>
  </si>
  <si>
    <t>Visit on customer residence address meet with cm brother he given the ptp one Emi till eod</t>
  </si>
  <si>
    <t>Visited customer residential address customer address is short address customer address not found</t>
  </si>
  <si>
    <t xml:space="preserve">Address not found short address </t>
  </si>
  <si>
    <t>Customer meet other place and get PTP date 13.07.2026 amt. 5500</t>
  </si>
  <si>
    <t xml:space="preserve">Visit at customer residence add meet customers son Mr Avinash G virnak he told customer his father was expired befor some month but veical with him so he given ptp to online payment </t>
  </si>
  <si>
    <t>Visited at customer residence address. Customer not meet at home discus about due amount with customer brother. Left message at home with brother. Vehicle not available.</t>
  </si>
  <si>
    <t>Customer home visit promise to pay amt. 4000 ptp date 10.07.2026</t>
  </si>
  <si>
    <t>Customer shifted from address relative on address msg to him</t>
  </si>
  <si>
    <t>Customer met at market place promise to pay rs 6500/-</t>
  </si>
  <si>
    <t xml:space="preserve">Visit cm residence address cm is not at home lm with relative member </t>
  </si>
  <si>
    <t>Visited at customer residence address. Customer not meet at home discus about due amount with customer husband. Customer husband promise to pay emi after 1/2 days. Vehicle with husband.</t>
  </si>
  <si>
    <t xml:space="preserve">Customer house is door locked </t>
  </si>
  <si>
    <t>Visited at customer residence address. Customer is shiffted other place long time many people sd. Vehicle with him.</t>
  </si>
  <si>
    <t xml:space="preserve">Lmcb father </t>
  </si>
  <si>
    <t xml:space="preserve">Visit cm residence address cm colony not found surching for a long time </t>
  </si>
  <si>
    <t xml:space="preserve">Customer SHIFTED from residence address </t>
  </si>
  <si>
    <t>Customer home visit promise to pay amt. 471 ptp date 07.07.2026</t>
  </si>
  <si>
    <t xml:space="preserve">Visit cm residence address door lock </t>
  </si>
  <si>
    <t xml:space="preserve">Meet customer in given PTP 2 Jul to customer but customer </t>
  </si>
  <si>
    <t xml:space="preserve">Meet brother </t>
  </si>
  <si>
    <t xml:space="preserve">Customer not available lm with relatives </t>
  </si>
  <si>
    <t>Visited customer residential address customer is shifted from this address</t>
  </si>
  <si>
    <t>NRTP</t>
  </si>
  <si>
    <t>EXP</t>
  </si>
  <si>
    <t>OS</t>
  </si>
  <si>
    <t>SETT</t>
  </si>
  <si>
    <t>KIV</t>
  </si>
  <si>
    <t>BANK RB 08</t>
  </si>
  <si>
    <t>BANK STABLE 08</t>
  </si>
  <si>
    <t>08.07.26</t>
  </si>
  <si>
    <t>09.07.26</t>
  </si>
  <si>
    <t>BANK STABLE 09</t>
  </si>
  <si>
    <t>BANK RB 09</t>
  </si>
  <si>
    <t>PRINKAL SUMIT KALDHONE</t>
  </si>
  <si>
    <t>DATTATRAY GANPATRAV BALINAWAR</t>
  </si>
  <si>
    <t>NISAR BASHIR HAWALDAR</t>
  </si>
  <si>
    <t>AXYE MANOHR BHOIR</t>
  </si>
  <si>
    <t>VISHAL SANJAY SATPUTE</t>
  </si>
  <si>
    <t>SHANKAR RAMDAS RATHOD</t>
  </si>
  <si>
    <t>SHIVAJI NIVRUTTI WATORE</t>
  </si>
  <si>
    <t>SANGRAM ANKUSH PARKHANDE</t>
  </si>
  <si>
    <t>SAURABH CHANDRAKANT DESHPANDE</t>
  </si>
  <si>
    <t>OMKAR RAMCHANDRA KAMBALE</t>
  </si>
  <si>
    <t>SHITAL PRASHANT MANE</t>
  </si>
  <si>
    <t>SANTANU JENA</t>
  </si>
  <si>
    <t>NEYAZ AHMAD HASHMI</t>
  </si>
  <si>
    <t>ANIKET SADASHIV VITKAR</t>
  </si>
  <si>
    <t>BAPUSAHEB AANANTA VETAL</t>
  </si>
  <si>
    <t>MOHAMAD TALIB MANSUR ALAM KHAN</t>
  </si>
  <si>
    <t>KISHOR SHANKARRAO SOLANKE</t>
  </si>
  <si>
    <t>SHUBHAM RAGHUVEER KSHIRSAGAR</t>
  </si>
  <si>
    <t>GANGAWANE VIJAY AJAYNATH</t>
  </si>
  <si>
    <t>SHILPA AKSHAY SUTAR</t>
  </si>
  <si>
    <t>PRASHANT NAMDEORAO NAROLKAR</t>
  </si>
  <si>
    <t>TAJUDDIN NIZAMUDDIN ANSARI</t>
  </si>
  <si>
    <t>RAJKUMAR MACHCHINDRANATH KAMBL</t>
  </si>
  <si>
    <t>MANISHA SANJAY HADIMANI</t>
  </si>
  <si>
    <t>MANISH KUMAR SINGH</t>
  </si>
  <si>
    <t>TEJAS GANPAT ROKADE</t>
  </si>
  <si>
    <t>ALKA KAILAS MEDANKAR</t>
  </si>
  <si>
    <t>NAMDEV YALAPPA REDEKAR</t>
  </si>
  <si>
    <t>SHARADA PRAKASH SARDAR</t>
  </si>
  <si>
    <t>AMIT NANDKUMAR BISEN</t>
  </si>
  <si>
    <t>ANIL MARUTI MANJARE</t>
  </si>
  <si>
    <t>GAURAV SANTOSH LOLGE</t>
  </si>
  <si>
    <t>RAJESH MAURYA</t>
  </si>
  <si>
    <t>RAMESHWAR KUMAR SAH</t>
  </si>
  <si>
    <t>AKASH ASHOK DEVKATE</t>
  </si>
  <si>
    <t>RAVI SOMNATH MORE</t>
  </si>
  <si>
    <t>ANKIT RAJKUMAR JAISWAL</t>
  </si>
  <si>
    <t>ROHINI AMIT GAIKWAD</t>
  </si>
  <si>
    <t>KOMAL ROHIT CHANDANE</t>
  </si>
  <si>
    <t>MANE BALU NIVRUTTI</t>
  </si>
  <si>
    <t>NAGRAJ IRANNA MUTYAL</t>
  </si>
  <si>
    <t>SIDDHARTH AUDUMBAR LOKHANDE</t>
  </si>
  <si>
    <t>SHRAVANI JANARDAN SHINDE</t>
  </si>
  <si>
    <t>SHRAVANI JANARDAN SHINDE JANARDAN SHINDE</t>
  </si>
  <si>
    <t>TEJAS SHARAD NALAWADE</t>
  </si>
  <si>
    <t>VILAS APPARAO CHOLSE</t>
  </si>
  <si>
    <t>ROHIT SANJAY PAWAR</t>
  </si>
  <si>
    <t>RAGINI DIPAK THORAT</t>
  </si>
  <si>
    <t>NACHIKETH M DESAI</t>
  </si>
  <si>
    <t>SHWETA VINAYAK LANDGE</t>
  </si>
  <si>
    <t>ROSHAN MAHADEV HERODE</t>
  </si>
  <si>
    <t>MAYUR MACHHINDRA PAWAR</t>
  </si>
  <si>
    <t>NALINI NITINKUMAR UNDE</t>
  </si>
  <si>
    <t>SABIYA RASHID PATEL</t>
  </si>
  <si>
    <t>MAHIBULLAH MOOHANIF SHAH</t>
  </si>
  <si>
    <t>DEVIDAS BAPU LOKHANDE</t>
  </si>
  <si>
    <t>MANIK ANNASO ANAP</t>
  </si>
  <si>
    <t>DIVYA ASHISH NEHARKAR</t>
  </si>
  <si>
    <t>ARBAJ SULTAN PATHAN</t>
  </si>
  <si>
    <t>HRUSHIKESH KHANDU HATTE</t>
  </si>
  <si>
    <t>PALLAVI SANGAM PETHSANGAVE</t>
  </si>
  <si>
    <t>GANESH NARAYAN JADHAV</t>
  </si>
  <si>
    <t>AKSHAY BALASAHEB DHOKALE</t>
  </si>
  <si>
    <t>SAKSHI RAJKUMAR CHINTALWAR</t>
  </si>
  <si>
    <t>SANDIP DATTATRAYA DESHMUKH</t>
  </si>
  <si>
    <t>VIKAS PRAKASH THITE</t>
  </si>
  <si>
    <t>BALKRISHNA HARIBHAU UMALE</t>
  </si>
  <si>
    <t>TEJASHREE CHANDRAKANT TALLELU</t>
  </si>
  <si>
    <t>BHUSHAN KISHOR PALIWAL</t>
  </si>
  <si>
    <t>ARUN NIVRITTI KADAM</t>
  </si>
  <si>
    <t>SANJEEV KUMAR</t>
  </si>
  <si>
    <t>SHANKAR DAS</t>
  </si>
  <si>
    <t>GRACE JOHN PAPANI</t>
  </si>
  <si>
    <t>PRAVIN MACHINDRA AALHAT</t>
  </si>
  <si>
    <t>RAMESHWAR SHESHRAO DARADE</t>
  </si>
  <si>
    <t>VIKAS ARJUN PARAKHI</t>
  </si>
  <si>
    <t>SOHIT SINGH</t>
  </si>
  <si>
    <t>MADAN BALU KAJALE</t>
  </si>
  <si>
    <t>MUKESH ANANT GURAV</t>
  </si>
  <si>
    <t>SAHIL ARVIND KHANDARE</t>
  </si>
  <si>
    <t>AAMBUBAI BHAGVAT MANJAREKAR</t>
  </si>
  <si>
    <t>AMIR ASIF TAMBOLI</t>
  </si>
  <si>
    <t>AMOL MERAM JADHAV</t>
  </si>
  <si>
    <t>VIJAY SADASHIV VAGHAMARE</t>
  </si>
  <si>
    <t>KAPIL CHANDRAKANT KHAIRE</t>
  </si>
  <si>
    <t>SAKSHI SANJAY SHIRSAT</t>
  </si>
  <si>
    <t>DIPAK BALASAHEB KATKE</t>
  </si>
  <si>
    <t>LAXMAN KAMLU MARGALE</t>
  </si>
  <si>
    <t>AMOL MANOJ KALE</t>
  </si>
  <si>
    <t>SANTOSH NANDU ROY</t>
  </si>
  <si>
    <t>SAINATH MANOHAR GAVHANE</t>
  </si>
  <si>
    <t>BHAVAR EKNATH VILAS</t>
  </si>
  <si>
    <t>GANESH NARAYAN DOIPHODE</t>
  </si>
  <si>
    <t>MEHABUB JAHANGIR SHAIKH</t>
  </si>
  <si>
    <t>SHILA PRATHAMESH KAKADE</t>
  </si>
  <si>
    <t>RAKESH SHANKAR KAMBLE</t>
  </si>
  <si>
    <t>SANGITA VILAS GONTE</t>
  </si>
  <si>
    <t>RAHUL VIJAY MORE</t>
  </si>
  <si>
    <t>ROHIT PRABHKAR DUTT</t>
  </si>
  <si>
    <t>DINESH</t>
  </si>
  <si>
    <t>SHAIKH SHABINA JAVEED</t>
  </si>
  <si>
    <t>EHSAN ANSARI</t>
  </si>
  <si>
    <t>UJWALA SATISH MANE</t>
  </si>
  <si>
    <t>MAHENDRA ARJUN THIGALE</t>
  </si>
  <si>
    <t>SATISH BHIMRAO MANE</t>
  </si>
  <si>
    <t>SUBHASH BHASHKARRAO WANKHADE</t>
  </si>
  <si>
    <t>ROHAN RAHUL MANE</t>
  </si>
  <si>
    <t>AHMAD KHAN</t>
  </si>
  <si>
    <t>SAGAR SUBHASHSINGH PARDESHI</t>
  </si>
  <si>
    <t>ASHWINI GANESH BORKAR</t>
  </si>
  <si>
    <t>SWATANTRA TIWARI</t>
  </si>
  <si>
    <t>DEVIDAS SOMALA PAWAR</t>
  </si>
  <si>
    <t>VARSHA MANGESH KALE</t>
  </si>
  <si>
    <t>RAJESH CHANDRAKANT GORE</t>
  </si>
  <si>
    <t>OMKAR DADASAHEB PAWAR</t>
  </si>
  <si>
    <t>RAM HARIBHAU MADGE</t>
  </si>
  <si>
    <t>KIRAN VILAS ASWALE</t>
  </si>
  <si>
    <t>MARUTI ASHOK DEVKATE</t>
  </si>
  <si>
    <t>SAVITA MAHADEO GARUD</t>
  </si>
  <si>
    <t>SAGAR SHRIKANT SURSE</t>
  </si>
  <si>
    <t>PRAVIN POPAT TAMBE</t>
  </si>
  <si>
    <t>AKASH DNYANOBA PENTULE</t>
  </si>
  <si>
    <t>ROHINI SHIVAJI HOLGUNDE</t>
  </si>
  <si>
    <t>SURAJ VIJAY BADHE</t>
  </si>
  <si>
    <t>DNYANESHWAR ANKUSH KADAM</t>
  </si>
  <si>
    <t>ZAFAR ALI AZGAR ALI</t>
  </si>
  <si>
    <t>MADHURI SWAMI BHAGWAT</t>
  </si>
  <si>
    <t>RAMKRISHNA MADASU</t>
  </si>
  <si>
    <t>RAJESH BABRU KHOKADE</t>
  </si>
  <si>
    <t>SANGEETA BALAJI HATAGALE</t>
  </si>
  <si>
    <t>AJINKYA SHIVAJI DEOKAR</t>
  </si>
  <si>
    <t>ROHIT ARUN KORKE</t>
  </si>
  <si>
    <t>DHURBOJYOTI BORGOHAIN</t>
  </si>
  <si>
    <t>TABBASUM MAINUDIIN SHERIKAR</t>
  </si>
  <si>
    <t>FARHIN RAJJAK TAMBOLI</t>
  </si>
  <si>
    <t xml:space="preserve">AMBOLI </t>
  </si>
  <si>
    <t>BHAMBOLI</t>
  </si>
  <si>
    <t>BIBWEWADI</t>
  </si>
  <si>
    <t>DHOLWAD</t>
  </si>
  <si>
    <t>GANESHKHIND</t>
  </si>
  <si>
    <t>HINGANE</t>
  </si>
  <si>
    <t>KARANDI</t>
  </si>
  <si>
    <t>KENDUR</t>
  </si>
  <si>
    <t>KOREGAON PARK</t>
  </si>
  <si>
    <t>KOYALI</t>
  </si>
  <si>
    <t>MEDANKAR WADI</t>
  </si>
  <si>
    <t>MODEL COLONY</t>
  </si>
  <si>
    <t xml:space="preserve">MOSHI </t>
  </si>
  <si>
    <t>NASRAPUR</t>
  </si>
  <si>
    <t>NEW SANGVI</t>
  </si>
  <si>
    <t>NHARE</t>
  </si>
  <si>
    <t>NHAVRE</t>
  </si>
  <si>
    <t>PARVATI</t>
  </si>
  <si>
    <t>RANJE HILLS</t>
  </si>
  <si>
    <t>RUPEE NAGAR</t>
  </si>
  <si>
    <t>SAHKAR NAGAR</t>
  </si>
  <si>
    <t>SHIWAR</t>
  </si>
  <si>
    <t>TAMBEWADI</t>
  </si>
  <si>
    <t>URALGAON</t>
  </si>
  <si>
    <t>VADGAON GHENAD</t>
  </si>
  <si>
    <t>WADA</t>
  </si>
  <si>
    <t>MH11DR9867</t>
  </si>
  <si>
    <t>MH12VY4771</t>
  </si>
  <si>
    <t>MH14LC6073</t>
  </si>
  <si>
    <t>MH14MA3136</t>
  </si>
  <si>
    <t>MH12YE3523</t>
  </si>
  <si>
    <t>MH38AG9448</t>
  </si>
  <si>
    <t>MH12VH2865</t>
  </si>
  <si>
    <t>MH12WW2475</t>
  </si>
  <si>
    <t>MH12WT2795</t>
  </si>
  <si>
    <t>BMW G310GS</t>
  </si>
  <si>
    <t>MH12VP6553</t>
  </si>
  <si>
    <t>MH14MB6335</t>
  </si>
  <si>
    <t>CONTINETNAL GT 650 ROCKER RED</t>
  </si>
  <si>
    <t>MH14MB8745</t>
  </si>
  <si>
    <t>YAMAHA YZF R15 V3 DARK KNIGHT</t>
  </si>
  <si>
    <t>MH14MY4679</t>
  </si>
  <si>
    <t>MH14MX8537</t>
  </si>
  <si>
    <t>MH14LH5669</t>
  </si>
  <si>
    <t>MH14MD0195</t>
  </si>
  <si>
    <t>MH14LG2928</t>
  </si>
  <si>
    <t>MH14LF5225</t>
  </si>
  <si>
    <t>MH14LC2661</t>
  </si>
  <si>
    <t>MH14LT2247</t>
  </si>
  <si>
    <t>MH14LF4397</t>
  </si>
  <si>
    <t>MH12YY0845</t>
  </si>
  <si>
    <t>TVS IQUBE ELECTRIC ST 5 KWH</t>
  </si>
  <si>
    <t>MH14LT2971</t>
  </si>
  <si>
    <t>BAJAJ PULSAR N 150 TD</t>
  </si>
  <si>
    <t>MH14MM0389</t>
  </si>
  <si>
    <t>MH14KT0041</t>
  </si>
  <si>
    <t>MH09GQ5807</t>
  </si>
  <si>
    <t>MH14KX8560</t>
  </si>
  <si>
    <t>MH14MR6843</t>
  </si>
  <si>
    <t>MH14LV8556</t>
  </si>
  <si>
    <t>CLASSIC 350 REDDITCH GREY</t>
  </si>
  <si>
    <t>MH14MN9383</t>
  </si>
  <si>
    <t>MH14MN2875</t>
  </si>
  <si>
    <t>FZS HYBRID DLX</t>
  </si>
  <si>
    <t>MH14LG7650</t>
  </si>
  <si>
    <t>MH14MA0362</t>
  </si>
  <si>
    <t>BAJAJ FREEDOM 125 NG04 DRUM LED</t>
  </si>
  <si>
    <t>MH14LT0680</t>
  </si>
  <si>
    <t>MH14LZ1613</t>
  </si>
  <si>
    <t>MH14MJ1078</t>
  </si>
  <si>
    <t>MH14KZ6499</t>
  </si>
  <si>
    <t>MH14LV2354</t>
  </si>
  <si>
    <t>MH14LR6042</t>
  </si>
  <si>
    <t>MH12VK8181</t>
  </si>
  <si>
    <t>HIMALAYAN SLEET BLACK</t>
  </si>
  <si>
    <t>MH12XC7868</t>
  </si>
  <si>
    <t>BAJAJ PULSAR N250</t>
  </si>
  <si>
    <t>MH14MR8876</t>
  </si>
  <si>
    <t>MH12YC6087</t>
  </si>
  <si>
    <t>MH12UP1516</t>
  </si>
  <si>
    <t>MH12WS2818</t>
  </si>
  <si>
    <t>MH14LM2334</t>
  </si>
  <si>
    <t>TRIUMPH SPEED 400</t>
  </si>
  <si>
    <t>MH14MK5294</t>
  </si>
  <si>
    <t>MH28BY5773</t>
  </si>
  <si>
    <t>MH12XS9051</t>
  </si>
  <si>
    <t>MH14LN1314</t>
  </si>
  <si>
    <t>MH14MG4876</t>
  </si>
  <si>
    <t>MH14LD8271</t>
  </si>
  <si>
    <t>MH14LN6497</t>
  </si>
  <si>
    <t>MH14LH4796</t>
  </si>
  <si>
    <t>MH14LZ2373</t>
  </si>
  <si>
    <t>OLA S1 X 4KWH</t>
  </si>
  <si>
    <t>MH14MN8570</t>
  </si>
  <si>
    <t>MH14NC0528</t>
  </si>
  <si>
    <t>MH42BM6521</t>
  </si>
  <si>
    <t>MH14LF4937</t>
  </si>
  <si>
    <t>MH12XG0065</t>
  </si>
  <si>
    <t>MH14LN2145</t>
  </si>
  <si>
    <t>MH12VM8076</t>
  </si>
  <si>
    <t>MH12VR7153</t>
  </si>
  <si>
    <t>MH12WH3693</t>
  </si>
  <si>
    <t>MH12XR1416</t>
  </si>
  <si>
    <t>MH28BZ9227</t>
  </si>
  <si>
    <t>MH14MP9082</t>
  </si>
  <si>
    <t>MH14KY6360</t>
  </si>
  <si>
    <t>YAMAHA R15 V4</t>
  </si>
  <si>
    <t>MH12WF3739</t>
  </si>
  <si>
    <t>MH12ZQ8945</t>
  </si>
  <si>
    <t>MH14KY4469</t>
  </si>
  <si>
    <t>MH22BF2078</t>
  </si>
  <si>
    <t>MH14LD3614</t>
  </si>
  <si>
    <t>MH14MA1159</t>
  </si>
  <si>
    <t>MH14LN4461</t>
  </si>
  <si>
    <t>MH14KZ7290</t>
  </si>
  <si>
    <t>MH38AH9206</t>
  </si>
  <si>
    <t>MH12XJ6244</t>
  </si>
  <si>
    <t>AMPERE MAGNUS LT</t>
  </si>
  <si>
    <t>MH14LF6697</t>
  </si>
  <si>
    <t>MH29CF9998</t>
  </si>
  <si>
    <t>MH14ME6202</t>
  </si>
  <si>
    <t>MH14KH2221</t>
  </si>
  <si>
    <t>BENELLI KEEWAY VIESTE WHITE</t>
  </si>
  <si>
    <t>MH14LW2528</t>
  </si>
  <si>
    <t>MH12WD0939</t>
  </si>
  <si>
    <t>MH12WS9778</t>
  </si>
  <si>
    <t>MH14LH1042</t>
  </si>
  <si>
    <t>MH12YC5760</t>
  </si>
  <si>
    <t>MH12WF7775</t>
  </si>
  <si>
    <t>ATHER 450 X HR PRO PACK</t>
  </si>
  <si>
    <t>MH15JT7057</t>
  </si>
  <si>
    <t>MH12XF3732</t>
  </si>
  <si>
    <t>MH12VS7560</t>
  </si>
  <si>
    <t>RE CLASSIC 350 EFI CLASSIC BLACK</t>
  </si>
  <si>
    <t>MH14LW8546</t>
  </si>
  <si>
    <t>MH14LV6076</t>
  </si>
  <si>
    <t>TVS IQUBE ELECTRIC UG</t>
  </si>
  <si>
    <t>MH14KR1491</t>
  </si>
  <si>
    <t>CLASSIC 350 HALCYON BLACK SC</t>
  </si>
  <si>
    <t>MH14MG0833</t>
  </si>
  <si>
    <t>MH14KE4451</t>
  </si>
  <si>
    <t>MH14MB5393</t>
  </si>
  <si>
    <t>APACHE RTR 160 4V BSVI DISC</t>
  </si>
  <si>
    <t>MH14LC4368</t>
  </si>
  <si>
    <t>MH12XB4004</t>
  </si>
  <si>
    <t>MH14LG6760</t>
  </si>
  <si>
    <t>TVS SCOOTY ZEST</t>
  </si>
  <si>
    <t>MH14MB2032</t>
  </si>
  <si>
    <t>BAJAJ PULSAR 220 F</t>
  </si>
  <si>
    <t>MH12XK5963</t>
  </si>
  <si>
    <t>MH27DW9146</t>
  </si>
  <si>
    <t>MH12WH9533</t>
  </si>
  <si>
    <t>MH14MB9786</t>
  </si>
  <si>
    <t>MH12VE4740</t>
  </si>
  <si>
    <t>MH12XV1046</t>
  </si>
  <si>
    <t>MH14MD2942</t>
  </si>
  <si>
    <t>MH29CH2928</t>
  </si>
  <si>
    <t>MH12YZ5028</t>
  </si>
  <si>
    <t>APACHE RTR 160 4V U626</t>
  </si>
  <si>
    <t>MH22BG7797</t>
  </si>
  <si>
    <t>SPLENDOR ISMART DSS CAST</t>
  </si>
  <si>
    <t>MH14LZ2823</t>
  </si>
  <si>
    <t>MH14MX6027</t>
  </si>
  <si>
    <t>MH14LF8920</t>
  </si>
  <si>
    <t>MH12YY2522</t>
  </si>
  <si>
    <t>MH14ME8150</t>
  </si>
  <si>
    <t>MH14MG7357</t>
  </si>
  <si>
    <t>MH14MY8290</t>
  </si>
  <si>
    <t>MH44AC7527</t>
  </si>
  <si>
    <t>MH12XD1693</t>
  </si>
  <si>
    <t>MH14LC2382</t>
  </si>
  <si>
    <t>MH12VX4180</t>
  </si>
  <si>
    <t>MH12XB4193</t>
  </si>
  <si>
    <t>MH14MB3629</t>
  </si>
  <si>
    <t>MH12VY1372</t>
  </si>
  <si>
    <t>MH12XR0247</t>
  </si>
  <si>
    <t>MH26CQ8709</t>
  </si>
  <si>
    <t>MH12WL2154</t>
  </si>
  <si>
    <t>MH12WT9992</t>
  </si>
  <si>
    <t>MH12YV1359</t>
  </si>
  <si>
    <t>TVS JUPITER 110 DISC SXC OBDIIA</t>
  </si>
  <si>
    <t>MH12WF4131</t>
  </si>
  <si>
    <t>MH12VU6913</t>
  </si>
  <si>
    <t>MH12WB5216</t>
  </si>
  <si>
    <t>10.07.26</t>
  </si>
  <si>
    <t>DRR  10 DAYS</t>
  </si>
  <si>
    <t>ELG</t>
  </si>
  <si>
    <t>11.07.26</t>
  </si>
  <si>
    <t>12.07.26</t>
  </si>
  <si>
    <t>13.07.26</t>
  </si>
  <si>
    <t>BANK STABLE 13</t>
  </si>
  <si>
    <t>BANK RB 13</t>
  </si>
  <si>
    <t>CAVA</t>
  </si>
  <si>
    <t>CAVNA</t>
  </si>
  <si>
    <t>NITP</t>
  </si>
  <si>
    <t>Financail Problem</t>
  </si>
  <si>
    <t>CNAVNA</t>
  </si>
  <si>
    <t>Entry restricted</t>
  </si>
  <si>
    <t>Left msg with son</t>
  </si>
  <si>
    <t>Door lock</t>
  </si>
  <si>
    <t>CNVANA</t>
  </si>
  <si>
    <t>REPO</t>
  </si>
  <si>
    <t>14.07.26</t>
  </si>
  <si>
    <t>15.07.26</t>
  </si>
  <si>
    <t>BANK STABLE 15</t>
  </si>
  <si>
    <t>10.07.26 15.05.26</t>
  </si>
  <si>
    <t xml:space="preserve">Vechile with third party </t>
  </si>
  <si>
    <t>Cust at village</t>
  </si>
  <si>
    <t>CNAVA</t>
  </si>
  <si>
    <t>BANK STABLE 16</t>
  </si>
  <si>
    <t>BANK RB 16</t>
  </si>
  <si>
    <t>16.07.26</t>
  </si>
  <si>
    <t>17.07.26</t>
  </si>
  <si>
    <t>18.07.26</t>
  </si>
  <si>
    <t xml:space="preserve">CAVA </t>
  </si>
  <si>
    <t xml:space="preserve">Cust at bhosari </t>
  </si>
  <si>
    <t>Shifted to pune</t>
  </si>
  <si>
    <t>Cust atpune</t>
  </si>
  <si>
    <t>Medical problem</t>
  </si>
  <si>
    <t>sHIFTED</t>
  </si>
  <si>
    <t>Vehicle stolen</t>
  </si>
  <si>
    <t>Customer at village</t>
  </si>
  <si>
    <t>20.07.26</t>
  </si>
  <si>
    <t>19.07.26</t>
  </si>
  <si>
    <t>Shifted to otur</t>
  </si>
  <si>
    <t>CAVANA</t>
  </si>
  <si>
    <t>Always door lock</t>
  </si>
  <si>
    <t>Shifetd</t>
  </si>
  <si>
    <t>Left msg with relative</t>
  </si>
  <si>
    <t>no such person</t>
  </si>
  <si>
    <t>C</t>
  </si>
  <si>
    <t>Customer exp</t>
  </si>
  <si>
    <t>No such person</t>
  </si>
  <si>
    <t xml:space="preserve">NC </t>
  </si>
  <si>
    <t>BANK RB 20</t>
  </si>
  <si>
    <t>BANK STABLE 20</t>
  </si>
  <si>
    <t>VYMO</t>
  </si>
  <si>
    <t>DID</t>
  </si>
  <si>
    <t>21.07.26</t>
  </si>
  <si>
    <t>22.07.26</t>
  </si>
  <si>
    <t>Cust exp</t>
  </si>
  <si>
    <t>09.07.26 22.07.26</t>
  </si>
  <si>
    <t>23.07.26</t>
  </si>
  <si>
    <t>BANK RB 23</t>
  </si>
  <si>
    <t>24.07.26</t>
  </si>
  <si>
    <t>Shiftd to pune for job purpos</t>
  </si>
  <si>
    <t>25.07.26</t>
  </si>
  <si>
    <t>26.07.26</t>
  </si>
  <si>
    <t>27.07.26</t>
  </si>
  <si>
    <t>BANK RB 27</t>
  </si>
  <si>
    <t>BANK STABLE 27</t>
  </si>
  <si>
    <t>28.07.26</t>
  </si>
  <si>
    <t>BUCKET 2</t>
  </si>
  <si>
    <t>BANK RB 28</t>
  </si>
  <si>
    <t>Customer expire</t>
  </si>
  <si>
    <t>(blank)</t>
  </si>
  <si>
    <t>29.07.26</t>
  </si>
  <si>
    <t>04.07.26 29.07.26</t>
  </si>
  <si>
    <t>30.07.26</t>
  </si>
  <si>
    <t>BANK STABLE 30</t>
  </si>
  <si>
    <t>BANK RB 30</t>
  </si>
  <si>
    <t>alwys door lock</t>
  </si>
  <si>
    <t xml:space="preserve">DRR FOR 65 % 1 DAYS </t>
  </si>
  <si>
    <t>31.07.26</t>
  </si>
  <si>
    <t>BKT 3</t>
  </si>
  <si>
    <t>BANK RB 31</t>
  </si>
  <si>
    <t>BANK STABLE 31</t>
  </si>
  <si>
    <t xml:space="preserve">Customer residence address short not found </t>
  </si>
  <si>
    <t xml:space="preserve">Visited to customer at other place and given PTP </t>
  </si>
  <si>
    <t>Job Loss (JOBLOSS)</t>
  </si>
  <si>
    <t xml:space="preserve">Job loss so they can't pay the payment </t>
  </si>
  <si>
    <t>Visited at customer residence address. Customer 1 emi promise to pay on date. Balance emi after 7/8 days. Vehicle with him.</t>
  </si>
  <si>
    <t>Customer office is door lock</t>
  </si>
  <si>
    <t>Visited at customer residence address. Customer is shifted other place long time many people sd. Vehicle with him. Customer new residence address not available.</t>
  </si>
  <si>
    <t>Visited at customer given address but no buddy know customer this areas. Vehicle with him.</t>
  </si>
  <si>
    <t xml:space="preserve">Visited at customer residence address. Customer got married last 2 month ago. So her mother is making the payment. Vehicle with him </t>
  </si>
  <si>
    <t>Visited at customer residence address. Customer not meet at home discus about due amount with customer brother. Customer brother promise to pay emi after 7/8 days. Vehicle with brother.</t>
  </si>
  <si>
    <t>Visited at customer residence address. Customer is shiffted at village. Vehicle with him.</t>
  </si>
  <si>
    <t>Visited at customer residence address. Customer is private sector work. Vehicle with him. Customer promise to total amount after 3/4 days.</t>
  </si>
  <si>
    <t>10.06.26 13.06.26</t>
  </si>
  <si>
    <t>14.06.26</t>
  </si>
  <si>
    <t>03.06.26 16.06.26 23.06.26</t>
  </si>
  <si>
    <t>13.06.26 17.06.26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</si>
</sst>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F800]dddd\,\ mmmm\ dd\,\ yyyy"/>
    <numFmt numFmtId="167" formatCode="#,##0.0"/>
  </numFmts>
  <fonts count="35" x14ac:knownFonts="1">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sz val="11"/>
      <color theme="1"/>
      <name val="Calibri"/>
      <family val="2"/>
      <scheme val="minor"/>
    </font>
    <font>
      <sz val="13"/>
      <color theme="1"/>
      <name val="Calibri"/>
      <family val="2"/>
      <scheme val="minor"/>
    </font>
    <font>
      <sz val="11"/>
      <color rgb="FFFF0000"/>
      <name val="Calibri"/>
      <family val="2"/>
      <scheme val="minor"/>
    </font>
    <font>
      <b/>
      <u/>
      <sz val="12"/>
      <color theme="1"/>
      <name val="Calibri"/>
      <family val="2"/>
      <scheme val="minor"/>
    </font>
    <font>
      <b/>
      <sz val="11"/>
      <name val="Calibri"/>
      <family val="2"/>
      <scheme val="mino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5" tint="0.59999389629810485"/>
        <bgColor theme="4" tint="0.59999389629810485"/>
      </patternFill>
    </fill>
    <fill>
      <patternFill patternType="solid">
        <fgColor auto="1"/>
        <bgColor indexed="64"/>
      </patternFill>
    </fill>
    <fill>
      <patternFill patternType="solid">
        <fgColor theme="0"/>
        <bgColor indexed="64"/>
      </patternFill>
    </fill>
    <fill>
      <patternFill patternType="solid">
        <fgColor indexed="65"/>
        <bgColor indexed="64"/>
      </patternFill>
    </fill>
  </fills>
  <borders count="6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
      <left style="thin">
        <color indexed="64"/>
      </left>
      <right/>
      <top style="medium">
        <color indexed="64"/>
      </top>
      <bottom style="medium">
        <color indexed="64"/>
      </bottom>
      <diagonal/>
    </border>
    <border>
      <left style="thin">
        <color rgb="FFABABAB"/>
      </left>
      <right style="medium">
        <color indexed="64"/>
      </right>
      <top style="medium">
        <color indexed="64"/>
      </top>
      <bottom/>
      <diagonal/>
    </border>
    <border>
      <left style="thin">
        <color rgb="FFABABAB"/>
      </left>
      <right style="medium">
        <color indexed="64"/>
      </right>
      <top style="medium">
        <color indexed="64"/>
      </top>
      <bottom style="thin">
        <color indexed="64"/>
      </bottom>
      <diagonal/>
    </border>
    <border>
      <left style="thin">
        <color rgb="FFABABAB"/>
      </left>
      <right style="medium">
        <color indexed="64"/>
      </right>
      <top/>
      <bottom/>
      <diagonal/>
    </border>
  </borders>
  <cellStyleXfs count="7">
    <xf numFmtId="0" fontId="0" fillId="0" borderId="0"/>
    <xf numFmtId="9" fontId="29" fillId="0" borderId="0"/>
    <xf numFmtId="0" fontId="7" fillId="0" borderId="0"/>
    <xf numFmtId="0" fontId="29" fillId="0" borderId="0"/>
    <xf numFmtId="43" fontId="29" fillId="0" borderId="0"/>
    <xf numFmtId="0" fontId="14" fillId="0" borderId="23"/>
    <xf numFmtId="0" fontId="7" fillId="0" borderId="0"/>
  </cellStyleXfs>
  <cellXfs count="441">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5" fillId="0" borderId="14" xfId="0" applyFont="1" applyBorder="1" applyAlignment="1">
      <alignment horizontal="center" vertical="center"/>
    </xf>
    <xf numFmtId="164"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9" fillId="0" borderId="0" xfId="0" applyFont="1"/>
    <xf numFmtId="0" fontId="9" fillId="0" borderId="14" xfId="0" applyFont="1" applyBorder="1" applyAlignment="1">
      <alignment horizontal="center" vertical="center"/>
    </xf>
    <xf numFmtId="1" fontId="9" fillId="5" borderId="0" xfId="3" applyNumberFormat="1" applyFont="1" applyFill="1" applyAlignment="1">
      <alignment horizontal="center" vertical="center"/>
    </xf>
    <xf numFmtId="1" fontId="10" fillId="0" borderId="16" xfId="1" applyNumberFormat="1" applyFont="1" applyBorder="1" applyAlignment="1">
      <alignment horizontal="center" vertical="center"/>
    </xf>
    <xf numFmtId="165" fontId="10" fillId="0" borderId="16" xfId="1" applyNumberFormat="1" applyFont="1" applyBorder="1" applyAlignment="1">
      <alignment horizontal="center" vertical="center"/>
    </xf>
    <xf numFmtId="165" fontId="10" fillId="0" borderId="14" xfId="1" applyNumberFormat="1" applyFont="1" applyBorder="1" applyAlignment="1">
      <alignment horizontal="center" vertical="center"/>
    </xf>
    <xf numFmtId="164" fontId="2" fillId="0" borderId="14" xfId="3" applyNumberFormat="1" applyFont="1" applyBorder="1" applyAlignment="1">
      <alignment horizontal="center" vertical="center"/>
    </xf>
    <xf numFmtId="0" fontId="9" fillId="0" borderId="17" xfId="3" applyFont="1" applyBorder="1" applyAlignment="1">
      <alignment horizontal="center" vertical="center"/>
    </xf>
    <xf numFmtId="0" fontId="10" fillId="0" borderId="16" xfId="2" applyFont="1" applyBorder="1" applyAlignment="1">
      <alignment horizontal="center" vertical="center"/>
    </xf>
    <xf numFmtId="0" fontId="9" fillId="6" borderId="4" xfId="0" applyFont="1" applyFill="1" applyBorder="1" applyAlignment="1">
      <alignment horizontal="center" vertical="center"/>
    </xf>
    <xf numFmtId="0" fontId="9" fillId="6" borderId="3" xfId="0" applyFont="1" applyFill="1" applyBorder="1" applyAlignment="1">
      <alignment horizontal="center" vertical="center"/>
    </xf>
    <xf numFmtId="0" fontId="9" fillId="6" borderId="9" xfId="0" applyFont="1" applyFill="1" applyBorder="1" applyAlignment="1">
      <alignment horizontal="center" vertical="center"/>
    </xf>
    <xf numFmtId="0" fontId="9" fillId="0" borderId="0" xfId="0" applyFont="1" applyAlignment="1">
      <alignment horizontal="left"/>
    </xf>
    <xf numFmtId="0" fontId="9" fillId="0" borderId="12" xfId="0" applyFont="1" applyBorder="1" applyAlignment="1">
      <alignment horizontal="center"/>
    </xf>
    <xf numFmtId="0" fontId="9" fillId="0" borderId="11" xfId="0" applyFont="1" applyBorder="1" applyAlignment="1">
      <alignment horizontal="center"/>
    </xf>
    <xf numFmtId="1" fontId="10" fillId="0" borderId="0" xfId="1" applyNumberFormat="1" applyFont="1" applyAlignment="1">
      <alignment horizontal="center" vertical="center"/>
    </xf>
    <xf numFmtId="165" fontId="10" fillId="0" borderId="18" xfId="1" applyNumberFormat="1" applyFont="1" applyBorder="1" applyAlignment="1">
      <alignment horizontal="center" vertical="center"/>
    </xf>
    <xf numFmtId="0" fontId="9" fillId="0" borderId="10" xfId="0" applyFont="1" applyBorder="1" applyAlignment="1">
      <alignment horizontal="center"/>
    </xf>
    <xf numFmtId="0" fontId="9" fillId="0" borderId="0" xfId="0" applyFont="1" applyAlignment="1">
      <alignment horizontal="center"/>
    </xf>
    <xf numFmtId="0" fontId="0" fillId="0" borderId="0" xfId="0" pivotButton="1"/>
    <xf numFmtId="0" fontId="9" fillId="0" borderId="0" xfId="0" pivotButton="1" applyFont="1"/>
    <xf numFmtId="9" fontId="9" fillId="5" borderId="0" xfId="3" applyNumberFormat="1" applyFont="1" applyFill="1" applyAlignment="1">
      <alignment horizontal="center" vertical="center"/>
    </xf>
    <xf numFmtId="0" fontId="11" fillId="0" borderId="0" xfId="3" applyFont="1" applyAlignment="1">
      <alignment horizontal="center" vertical="center" wrapText="1"/>
    </xf>
    <xf numFmtId="0" fontId="11" fillId="0" borderId="19" xfId="3" applyFont="1" applyBorder="1" applyAlignment="1">
      <alignment horizontal="center" vertical="center" wrapText="1"/>
    </xf>
    <xf numFmtId="0" fontId="12" fillId="6" borderId="20" xfId="3" applyFont="1" applyFill="1" applyBorder="1" applyAlignment="1">
      <alignment horizontal="center" vertical="center"/>
    </xf>
    <xf numFmtId="0" fontId="12"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2"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9" fillId="0" borderId="9" xfId="0" pivotButton="1" applyFont="1" applyBorder="1" applyAlignment="1">
      <alignment horizontal="center" vertical="center"/>
    </xf>
    <xf numFmtId="0" fontId="0" fillId="0" borderId="0" xfId="0" pivotButton="1" applyAlignment="1">
      <alignment horizontal="center" vertical="center"/>
    </xf>
    <xf numFmtId="0" fontId="9" fillId="0" borderId="0" xfId="0" applyFont="1" applyAlignment="1">
      <alignment horizontal="center" vertical="center"/>
    </xf>
    <xf numFmtId="0" fontId="9" fillId="0" borderId="0" xfId="0" pivotButton="1" applyFont="1" applyAlignment="1">
      <alignment horizontal="center" vertical="center"/>
    </xf>
    <xf numFmtId="0" fontId="10" fillId="0" borderId="12" xfId="2" applyFont="1" applyBorder="1" applyAlignment="1">
      <alignment horizontal="center" wrapText="1"/>
    </xf>
    <xf numFmtId="0" fontId="9" fillId="0" borderId="0" xfId="3" applyFont="1" applyAlignment="1">
      <alignment horizontal="center" vertical="center"/>
    </xf>
    <xf numFmtId="0" fontId="10" fillId="6" borderId="0" xfId="2" applyFont="1" applyFill="1"/>
    <xf numFmtId="0" fontId="9" fillId="6" borderId="0" xfId="3" applyFont="1" applyFill="1" applyAlignment="1">
      <alignment horizontal="center"/>
    </xf>
    <xf numFmtId="0" fontId="9" fillId="6" borderId="0" xfId="0" applyFont="1" applyFill="1" applyAlignment="1">
      <alignment horizontal="center"/>
    </xf>
    <xf numFmtId="0" fontId="2" fillId="0" borderId="0" xfId="0" applyFont="1" applyAlignment="1">
      <alignment horizontal="center" vertical="center"/>
    </xf>
    <xf numFmtId="0" fontId="10" fillId="0" borderId="0" xfId="2" applyFont="1"/>
    <xf numFmtId="0" fontId="10" fillId="0" borderId="10" xfId="2" applyFont="1" applyBorder="1" applyAlignment="1">
      <alignment horizontal="center" wrapText="1"/>
    </xf>
    <xf numFmtId="0" fontId="9" fillId="0" borderId="21" xfId="3" applyFont="1" applyBorder="1" applyAlignment="1">
      <alignment horizontal="center" vertical="center"/>
    </xf>
    <xf numFmtId="3" fontId="9" fillId="0" borderId="0" xfId="3" applyNumberFormat="1" applyFont="1" applyAlignment="1">
      <alignment horizontal="center" vertical="center"/>
    </xf>
    <xf numFmtId="0" fontId="13" fillId="0" borderId="0" xfId="3" applyFont="1" applyAlignment="1">
      <alignment horizontal="center" vertical="center"/>
    </xf>
    <xf numFmtId="0" fontId="9"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Alignment="1">
      <alignment horizontal="center" vertical="center"/>
    </xf>
    <xf numFmtId="9" fontId="0" fillId="0" borderId="0" xfId="1" applyFont="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5" fontId="0" fillId="0" borderId="0" xfId="0" applyNumberFormat="1" applyAlignment="1">
      <alignment horizontal="center"/>
    </xf>
    <xf numFmtId="3" fontId="0" fillId="0" borderId="0" xfId="0" applyNumberFormat="1" applyAlignment="1">
      <alignment horizontal="center" vertical="center"/>
    </xf>
    <xf numFmtId="166"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5" fillId="0" borderId="3" xfId="6" applyNumberFormat="1" applyFont="1" applyBorder="1" applyAlignment="1">
      <alignment horizontal="center" vertical="center"/>
    </xf>
    <xf numFmtId="2" fontId="15" fillId="0" borderId="4" xfId="6" applyNumberFormat="1" applyFont="1" applyBorder="1" applyAlignment="1">
      <alignment horizontal="center" vertical="center"/>
    </xf>
    <xf numFmtId="2" fontId="16" fillId="0" borderId="32" xfId="6" applyNumberFormat="1" applyFont="1" applyBorder="1" applyAlignment="1" applyProtection="1">
      <alignment horizontal="center" vertical="center"/>
      <protection locked="0"/>
    </xf>
    <xf numFmtId="2" fontId="16" fillId="0" borderId="8" xfId="6" applyNumberFormat="1" applyFont="1" applyBorder="1" applyAlignment="1">
      <alignment horizontal="center" vertical="center"/>
    </xf>
    <xf numFmtId="2" fontId="16" fillId="0" borderId="33" xfId="6" applyNumberFormat="1" applyFont="1" applyBorder="1" applyAlignment="1">
      <alignment horizontal="center" vertical="center"/>
    </xf>
    <xf numFmtId="9" fontId="4" fillId="0" borderId="0" xfId="6" applyNumberFormat="1" applyFont="1" applyAlignment="1" applyProtection="1">
      <alignment horizontal="center" vertical="center"/>
      <protection locked="0"/>
    </xf>
    <xf numFmtId="2" fontId="16" fillId="0" borderId="14" xfId="6" applyNumberFormat="1" applyFont="1" applyBorder="1" applyAlignment="1">
      <alignment horizontal="center" vertical="center"/>
    </xf>
    <xf numFmtId="2" fontId="16" fillId="0" borderId="30" xfId="6" applyNumberFormat="1" applyFont="1" applyBorder="1" applyAlignment="1">
      <alignment horizontal="center" vertical="center"/>
    </xf>
    <xf numFmtId="2" fontId="16" fillId="0" borderId="21" xfId="6" applyNumberFormat="1" applyFont="1" applyBorder="1" applyAlignment="1">
      <alignment horizontal="center" vertical="center"/>
    </xf>
    <xf numFmtId="2" fontId="16" fillId="0" borderId="34" xfId="6" applyNumberFormat="1" applyFont="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0" xfId="0" applyAlignment="1" applyProtection="1">
      <alignment horizontal="center"/>
      <protection locked="0"/>
    </xf>
    <xf numFmtId="0" fontId="0" fillId="0" borderId="32" xfId="0" applyBorder="1" applyAlignment="1">
      <alignment horizontal="left"/>
    </xf>
    <xf numFmtId="2" fontId="16" fillId="0" borderId="0" xfId="6" applyNumberFormat="1" applyFont="1" applyAlignment="1">
      <alignment horizontal="center" vertical="center"/>
    </xf>
    <xf numFmtId="0" fontId="17" fillId="8" borderId="9" xfId="5" applyFont="1" applyFill="1" applyBorder="1" applyAlignment="1">
      <alignment horizontal="center" vertical="center"/>
    </xf>
    <xf numFmtId="10" fontId="18" fillId="8" borderId="9" xfId="1" applyNumberFormat="1" applyFont="1" applyFill="1" applyBorder="1" applyAlignment="1">
      <alignment horizontal="center" vertical="center"/>
    </xf>
    <xf numFmtId="0" fontId="0" fillId="0" borderId="24" xfId="0" applyBorder="1" applyAlignment="1">
      <alignment horizontal="center"/>
    </xf>
    <xf numFmtId="2" fontId="9" fillId="0" borderId="3" xfId="6" applyNumberFormat="1" applyFont="1" applyBorder="1" applyAlignment="1">
      <alignment horizontal="center" vertical="center"/>
    </xf>
    <xf numFmtId="2" fontId="19" fillId="0" borderId="4" xfId="6" applyNumberFormat="1" applyFont="1" applyBorder="1" applyAlignment="1">
      <alignment horizontal="center" vertical="center"/>
    </xf>
    <xf numFmtId="2" fontId="4" fillId="0" borderId="8" xfId="6" applyNumberFormat="1" applyFont="1" applyBorder="1" applyAlignment="1">
      <alignment horizontal="center" vertical="center"/>
    </xf>
    <xf numFmtId="2" fontId="4" fillId="0" borderId="33" xfId="6" applyNumberFormat="1" applyFont="1" applyBorder="1" applyAlignment="1">
      <alignment horizontal="center" vertical="center"/>
    </xf>
    <xf numFmtId="164" fontId="4" fillId="0" borderId="33" xfId="1" applyNumberFormat="1" applyFont="1" applyBorder="1" applyAlignment="1">
      <alignment horizontal="center" vertical="center"/>
    </xf>
    <xf numFmtId="0" fontId="0" fillId="0" borderId="27" xfId="0" applyBorder="1"/>
    <xf numFmtId="2" fontId="4" fillId="0" borderId="14" xfId="6" applyNumberFormat="1" applyFont="1" applyBorder="1" applyAlignment="1">
      <alignment horizontal="center" vertical="center"/>
    </xf>
    <xf numFmtId="2" fontId="4" fillId="0" borderId="30" xfId="6" applyNumberFormat="1" applyFont="1" applyBorder="1" applyAlignment="1">
      <alignment horizontal="center" vertical="center"/>
    </xf>
    <xf numFmtId="164"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Alignment="1">
      <alignment horizontal="center" vertical="center"/>
    </xf>
    <xf numFmtId="43" fontId="4" fillId="0" borderId="0" xfId="4" applyFont="1" applyAlignment="1">
      <alignment horizontal="center" vertical="center"/>
    </xf>
    <xf numFmtId="43" fontId="4" fillId="0" borderId="0" xfId="4" applyFont="1" applyAlignment="1">
      <alignment horizontal="center"/>
    </xf>
    <xf numFmtId="0" fontId="0" fillId="0" borderId="10" xfId="0" applyBorder="1"/>
    <xf numFmtId="0" fontId="0" fillId="0" borderId="11" xfId="0" applyBorder="1"/>
    <xf numFmtId="0" fontId="0" fillId="0" borderId="12" xfId="0" applyBorder="1"/>
    <xf numFmtId="167" fontId="0" fillId="0" borderId="0" xfId="0" applyNumberFormat="1" applyAlignment="1">
      <alignment horizontal="center" vertical="center"/>
    </xf>
    <xf numFmtId="0" fontId="2" fillId="0" borderId="4" xfId="0" applyFont="1" applyBorder="1" applyAlignment="1">
      <alignment horizontal="center" vertical="center"/>
    </xf>
    <xf numFmtId="0" fontId="2" fillId="0" borderId="3" xfId="0" applyFont="1" applyBorder="1" applyAlignment="1">
      <alignment horizontal="center" vertical="center" wrapText="1"/>
    </xf>
    <xf numFmtId="1" fontId="21" fillId="0" borderId="8" xfId="0" applyNumberFormat="1" applyFont="1" applyBorder="1" applyAlignment="1">
      <alignment horizontal="center" vertical="center"/>
    </xf>
    <xf numFmtId="1" fontId="21" fillId="0" borderId="14" xfId="0" applyNumberFormat="1" applyFont="1" applyBorder="1" applyAlignment="1">
      <alignment horizontal="center" vertical="center"/>
    </xf>
    <xf numFmtId="1" fontId="21" fillId="0" borderId="21" xfId="0" applyNumberFormat="1" applyFont="1" applyBorder="1" applyAlignment="1">
      <alignment horizontal="center" vertical="center"/>
    </xf>
    <xf numFmtId="1" fontId="21" fillId="0" borderId="3" xfId="0" applyNumberFormat="1" applyFont="1" applyBorder="1" applyAlignment="1">
      <alignment horizontal="center" vertical="center"/>
    </xf>
    <xf numFmtId="0" fontId="21" fillId="6" borderId="13" xfId="0" applyFont="1" applyFill="1" applyBorder="1" applyAlignment="1">
      <alignment horizontal="center" vertical="center" wrapText="1"/>
    </xf>
    <xf numFmtId="10" fontId="22" fillId="6" borderId="3" xfId="1" applyNumberFormat="1" applyFont="1" applyFill="1" applyBorder="1" applyAlignment="1">
      <alignment horizontal="center" vertical="center"/>
    </xf>
    <xf numFmtId="10" fontId="22" fillId="4" borderId="3" xfId="1" applyNumberFormat="1" applyFont="1" applyFill="1" applyBorder="1" applyAlignment="1">
      <alignment horizontal="center" vertical="center"/>
    </xf>
    <xf numFmtId="10" fontId="22" fillId="2" borderId="4" xfId="1" applyNumberFormat="1" applyFont="1" applyFill="1" applyBorder="1" applyAlignment="1">
      <alignment horizontal="center" vertical="center"/>
    </xf>
    <xf numFmtId="0" fontId="23" fillId="0" borderId="9" xfId="0" applyFont="1" applyBorder="1" applyAlignment="1">
      <alignment horizontal="center" vertical="center"/>
    </xf>
    <xf numFmtId="4" fontId="0" fillId="0" borderId="0" xfId="0" applyNumberFormat="1" applyAlignment="1">
      <alignment horizontal="center" vertical="center"/>
    </xf>
    <xf numFmtId="2" fontId="0" fillId="0" borderId="0" xfId="0" applyNumberFormat="1"/>
    <xf numFmtId="164" fontId="0" fillId="0" borderId="33" xfId="1" applyNumberFormat="1" applyFont="1" applyBorder="1" applyAlignment="1">
      <alignment horizontal="center" vertical="center"/>
    </xf>
    <xf numFmtId="2" fontId="21" fillId="0" borderId="30" xfId="0" applyNumberFormat="1" applyFont="1" applyBorder="1" applyAlignment="1">
      <alignment horizontal="center" vertical="center"/>
    </xf>
    <xf numFmtId="164" fontId="0" fillId="0" borderId="43" xfId="1" applyNumberFormat="1" applyFont="1" applyBorder="1" applyAlignment="1">
      <alignment horizontal="center" vertical="center"/>
    </xf>
    <xf numFmtId="164" fontId="0" fillId="0" borderId="0" xfId="1" applyNumberFormat="1" applyFont="1" applyAlignment="1">
      <alignment horizontal="center" vertical="center"/>
    </xf>
    <xf numFmtId="2" fontId="21" fillId="0" borderId="0" xfId="0" applyNumberFormat="1" applyFont="1" applyAlignment="1">
      <alignment horizontal="center" vertical="center"/>
    </xf>
    <xf numFmtId="22" fontId="0" fillId="0" borderId="0" xfId="0" applyNumberFormat="1" applyAlignment="1">
      <alignment horizontal="center"/>
    </xf>
    <xf numFmtId="10" fontId="25"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1" fillId="0" borderId="14" xfId="0" applyNumberFormat="1" applyFont="1" applyBorder="1" applyAlignment="1" applyProtection="1">
      <alignment horizontal="center" vertical="center"/>
      <protection locked="0"/>
    </xf>
    <xf numFmtId="167" fontId="4" fillId="0" borderId="0" xfId="4" applyNumberFormat="1" applyFont="1" applyAlignment="1">
      <alignment horizontal="center" vertical="center"/>
    </xf>
    <xf numFmtId="167" fontId="0" fillId="0" borderId="0" xfId="4" applyNumberFormat="1" applyFont="1" applyAlignment="1">
      <alignment horizontal="center" vertical="center"/>
    </xf>
    <xf numFmtId="0" fontId="0" fillId="0" borderId="44" xfId="0" applyBorder="1" applyProtection="1">
      <protection locked="0"/>
    </xf>
    <xf numFmtId="0" fontId="0" fillId="0" borderId="14" xfId="0" applyBorder="1"/>
    <xf numFmtId="0" fontId="0" fillId="0" borderId="37" xfId="0" applyBorder="1" applyAlignment="1">
      <alignment horizontal="center" vertical="center"/>
    </xf>
    <xf numFmtId="0" fontId="0" fillId="0" borderId="32" xfId="0" applyBorder="1" applyAlignment="1">
      <alignment horizontal="center" vertical="center"/>
    </xf>
    <xf numFmtId="2" fontId="21" fillId="0" borderId="34" xfId="0" applyNumberFormat="1" applyFont="1" applyBorder="1" applyAlignment="1">
      <alignment horizontal="center" vertical="center"/>
    </xf>
    <xf numFmtId="2" fontId="21" fillId="0" borderId="4" xfId="0" applyNumberFormat="1" applyFont="1" applyBorder="1" applyAlignment="1">
      <alignment horizontal="center" vertical="center"/>
    </xf>
    <xf numFmtId="0" fontId="0" fillId="0" borderId="39" xfId="0" applyBorder="1" applyAlignment="1">
      <alignment horizontal="center" vertical="center"/>
    </xf>
    <xf numFmtId="2" fontId="9" fillId="0" borderId="14" xfId="6" applyNumberFormat="1" applyFont="1" applyBorder="1" applyAlignment="1">
      <alignment horizontal="center" vertical="center"/>
    </xf>
    <xf numFmtId="2" fontId="19" fillId="0" borderId="14" xfId="6" applyNumberFormat="1" applyFont="1" applyBorder="1" applyAlignment="1">
      <alignment horizontal="center" vertical="center"/>
    </xf>
    <xf numFmtId="43" fontId="0" fillId="0" borderId="0" xfId="4" applyFont="1" applyAlignment="1">
      <alignment horizontal="center" vertical="center"/>
    </xf>
    <xf numFmtId="43" fontId="0" fillId="0" borderId="0" xfId="4" applyFont="1" applyAlignment="1">
      <alignment horizontal="center"/>
    </xf>
    <xf numFmtId="164"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7" xfId="0" pivotButton="1" applyBorder="1"/>
    <xf numFmtId="0" fontId="0" fillId="0" borderId="9" xfId="0" pivotButton="1" applyBorder="1" applyAlignment="1">
      <alignment vertical="center"/>
    </xf>
    <xf numFmtId="0" fontId="0" fillId="0" borderId="50" xfId="0" pivotButton="1" applyBorder="1"/>
    <xf numFmtId="0" fontId="0" fillId="0" borderId="50" xfId="0" applyBorder="1"/>
    <xf numFmtId="0" fontId="0" fillId="0" borderId="48" xfId="0" pivotButton="1" applyBorder="1" applyAlignment="1">
      <alignment horizontal="center" vertical="center"/>
    </xf>
    <xf numFmtId="0" fontId="0" fillId="0" borderId="51" xfId="0" pivotButton="1" applyBorder="1" applyAlignment="1">
      <alignment horizontal="center" vertical="center"/>
    </xf>
    <xf numFmtId="0" fontId="0" fillId="0" borderId="52" xfId="0" applyBorder="1" applyAlignment="1">
      <alignment horizontal="center" vertical="center"/>
    </xf>
    <xf numFmtId="0" fontId="0" fillId="0" borderId="53" xfId="0" applyBorder="1" applyAlignment="1">
      <alignment horizontal="center" vertical="center"/>
    </xf>
    <xf numFmtId="0" fontId="0" fillId="0" borderId="51" xfId="0" pivotButton="1" applyBorder="1"/>
    <xf numFmtId="0" fontId="0" fillId="0" borderId="50" xfId="0" pivotButton="1" applyBorder="1" applyAlignment="1">
      <alignment horizontal="center" vertical="center"/>
    </xf>
    <xf numFmtId="0" fontId="24" fillId="8" borderId="9" xfId="0" applyFont="1" applyFill="1" applyBorder="1" applyAlignment="1">
      <alignment horizontal="center" vertical="center"/>
    </xf>
    <xf numFmtId="2" fontId="4" fillId="0" borderId="21" xfId="6" applyNumberFormat="1" applyFont="1" applyBorder="1" applyAlignment="1">
      <alignment horizontal="center" vertical="center"/>
    </xf>
    <xf numFmtId="2" fontId="4" fillId="0" borderId="34" xfId="6" applyNumberFormat="1" applyFont="1" applyBorder="1" applyAlignment="1">
      <alignment horizontal="center" vertical="center"/>
    </xf>
    <xf numFmtId="2" fontId="4" fillId="0" borderId="3" xfId="6" applyNumberFormat="1" applyFont="1" applyBorder="1" applyAlignment="1">
      <alignment horizontal="center" vertical="center"/>
    </xf>
    <xf numFmtId="2" fontId="4" fillId="0" borderId="4" xfId="6" applyNumberFormat="1" applyFont="1" applyBorder="1" applyAlignment="1">
      <alignment horizontal="center" vertical="center"/>
    </xf>
    <xf numFmtId="2" fontId="4" fillId="0" borderId="15" xfId="6" applyNumberFormat="1" applyFont="1" applyBorder="1" applyAlignment="1">
      <alignment horizontal="center" vertical="center"/>
    </xf>
    <xf numFmtId="2" fontId="4" fillId="0" borderId="56" xfId="6" applyNumberFormat="1" applyFont="1" applyBorder="1" applyAlignment="1">
      <alignment horizontal="center" vertical="center"/>
    </xf>
    <xf numFmtId="2" fontId="4" fillId="0" borderId="57" xfId="6" applyNumberFormat="1" applyFont="1" applyBorder="1" applyAlignment="1">
      <alignment horizontal="center" vertical="center"/>
    </xf>
    <xf numFmtId="2" fontId="4" fillId="0" borderId="27" xfId="6" applyNumberFormat="1" applyFont="1" applyBorder="1" applyAlignment="1">
      <alignment horizontal="center" vertical="center"/>
    </xf>
    <xf numFmtId="0" fontId="0" fillId="0" borderId="14" xfId="0" pivotButton="1" applyBorder="1"/>
    <xf numFmtId="2" fontId="21" fillId="0" borderId="14" xfId="0" applyNumberFormat="1" applyFont="1" applyBorder="1" applyAlignment="1">
      <alignment horizontal="center" vertical="center"/>
    </xf>
    <xf numFmtId="167" fontId="0" fillId="0" borderId="14" xfId="0" applyNumberFormat="1" applyBorder="1" applyAlignment="1">
      <alignment horizontal="center" vertical="center"/>
    </xf>
    <xf numFmtId="0" fontId="0" fillId="0" borderId="54" xfId="0" pivotButton="1" applyBorder="1"/>
    <xf numFmtId="0" fontId="0" fillId="0" borderId="4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45" xfId="0" applyNumberFormat="1" applyBorder="1" applyAlignment="1">
      <alignment horizontal="center" vertical="center"/>
    </xf>
    <xf numFmtId="0" fontId="0" fillId="0" borderId="10" xfId="0" applyBorder="1" applyAlignment="1">
      <alignment horizontal="center" vertical="center"/>
    </xf>
    <xf numFmtId="3" fontId="0" fillId="0" borderId="60" xfId="0" applyNumberFormat="1" applyBorder="1" applyAlignment="1">
      <alignment horizontal="center" vertical="center"/>
    </xf>
    <xf numFmtId="3" fontId="0" fillId="0" borderId="42" xfId="0" applyNumberFormat="1" applyBorder="1" applyAlignment="1">
      <alignment horizontal="center" vertical="center"/>
    </xf>
    <xf numFmtId="3" fontId="0" fillId="0" borderId="43"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1" fillId="0" borderId="21" xfId="0" applyNumberFormat="1" applyFont="1" applyBorder="1" applyAlignment="1">
      <alignment horizontal="center" vertical="center"/>
    </xf>
    <xf numFmtId="0" fontId="0" fillId="0" borderId="12" xfId="0" applyBorder="1" applyAlignment="1">
      <alignment horizontal="center"/>
    </xf>
    <xf numFmtId="2" fontId="21" fillId="0" borderId="3" xfId="0" applyNumberFormat="1" applyFont="1" applyBorder="1" applyAlignment="1">
      <alignment horizontal="center" vertical="center"/>
    </xf>
    <xf numFmtId="0" fontId="0" fillId="0" borderId="50" xfId="0" applyBorder="1" applyAlignment="1">
      <alignment horizontal="left"/>
    </xf>
    <xf numFmtId="0" fontId="0" fillId="0" borderId="61" xfId="0" applyBorder="1" applyProtection="1">
      <protection locked="0"/>
    </xf>
    <xf numFmtId="165" fontId="26" fillId="11" borderId="14" xfId="1" applyNumberFormat="1" applyFont="1" applyFill="1" applyBorder="1" applyAlignment="1">
      <alignment horizontal="center" vertical="center" wrapText="1"/>
    </xf>
    <xf numFmtId="0" fontId="26" fillId="11" borderId="14" xfId="0" applyFont="1" applyFill="1" applyBorder="1" applyAlignment="1">
      <alignment horizontal="center" vertical="center" wrapText="1"/>
    </xf>
    <xf numFmtId="0" fontId="27" fillId="11" borderId="0" xfId="0" applyFont="1" applyFill="1" applyAlignment="1">
      <alignment horizontal="center" vertical="center"/>
    </xf>
    <xf numFmtId="20" fontId="26" fillId="11" borderId="14" xfId="0" applyNumberFormat="1" applyFont="1" applyFill="1" applyBorder="1" applyAlignment="1">
      <alignment horizontal="center" vertical="center" wrapText="1"/>
    </xf>
    <xf numFmtId="4" fontId="26" fillId="11" borderId="14" xfId="0" applyNumberFormat="1" applyFont="1" applyFill="1" applyBorder="1" applyAlignment="1">
      <alignment horizontal="center" vertical="center" wrapText="1"/>
    </xf>
    <xf numFmtId="9" fontId="26" fillId="11" borderId="14" xfId="1" applyFont="1" applyFill="1" applyBorder="1" applyAlignment="1">
      <alignment horizontal="center" vertical="center" wrapText="1"/>
    </xf>
    <xf numFmtId="14" fontId="26" fillId="11" borderId="14" xfId="0" applyNumberFormat="1" applyFont="1" applyFill="1" applyBorder="1" applyAlignment="1">
      <alignment horizontal="center" vertical="center" wrapText="1"/>
    </xf>
    <xf numFmtId="0" fontId="28" fillId="11" borderId="14" xfId="0" applyFont="1" applyFill="1" applyBorder="1" applyAlignment="1">
      <alignment horizontal="center" vertical="center" wrapText="1"/>
    </xf>
    <xf numFmtId="0" fontId="27" fillId="11" borderId="14" xfId="0" applyFont="1" applyFill="1" applyBorder="1" applyAlignment="1">
      <alignment horizontal="center" vertical="center"/>
    </xf>
    <xf numFmtId="20" fontId="27" fillId="11" borderId="14" xfId="0" applyNumberFormat="1" applyFont="1" applyFill="1" applyBorder="1" applyAlignment="1">
      <alignment horizontal="center" vertical="center"/>
    </xf>
    <xf numFmtId="0" fontId="27" fillId="11" borderId="14" xfId="0" applyFont="1" applyFill="1" applyBorder="1" applyAlignment="1">
      <alignment horizontal="center" vertical="center" wrapText="1"/>
    </xf>
    <xf numFmtId="0" fontId="26" fillId="11" borderId="14" xfId="0" applyFont="1" applyFill="1" applyBorder="1" applyAlignment="1">
      <alignment horizontal="left" vertical="center" wrapText="1"/>
    </xf>
    <xf numFmtId="0" fontId="9" fillId="0" borderId="0" xfId="0" pivotButton="1" applyFont="1" applyAlignment="1">
      <alignment horizontal="center"/>
    </xf>
    <xf numFmtId="0" fontId="9" fillId="6" borderId="0" xfId="0" applyFont="1" applyFill="1" applyAlignment="1">
      <alignment horizontal="center" vertical="center"/>
    </xf>
    <xf numFmtId="0" fontId="9" fillId="6" borderId="13" xfId="0" applyFont="1" applyFill="1" applyBorder="1" applyAlignment="1">
      <alignment horizontal="center" vertical="center"/>
    </xf>
    <xf numFmtId="0" fontId="9" fillId="0" borderId="14" xfId="0" applyFont="1" applyBorder="1" applyAlignment="1">
      <alignment horizontal="center"/>
    </xf>
    <xf numFmtId="0" fontId="29"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2"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45" xfId="0" applyBorder="1" applyAlignment="1">
      <alignment horizontal="center" vertical="center"/>
    </xf>
    <xf numFmtId="0" fontId="0" fillId="0" borderId="60" xfId="0" applyBorder="1" applyAlignment="1">
      <alignment horizontal="center" vertical="center"/>
    </xf>
    <xf numFmtId="0" fontId="0" fillId="0" borderId="43" xfId="0" applyBorder="1" applyAlignment="1">
      <alignment horizontal="center" vertical="center"/>
    </xf>
    <xf numFmtId="0" fontId="0" fillId="0" borderId="14" xfId="0" applyBorder="1" applyAlignment="1">
      <alignment horizontal="left" vertical="center"/>
    </xf>
    <xf numFmtId="1" fontId="0" fillId="0" borderId="14" xfId="0" applyNumberFormat="1" applyBorder="1" applyAlignment="1">
      <alignment horizontal="center" vertical="center"/>
    </xf>
    <xf numFmtId="0" fontId="6" fillId="0" borderId="14" xfId="0" applyFont="1" applyBorder="1" applyAlignment="1">
      <alignment horizontal="center" vertical="center"/>
    </xf>
    <xf numFmtId="0" fontId="5"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8" fillId="0" borderId="14" xfId="2" applyFont="1" applyBorder="1" applyAlignment="1">
      <alignment horizontal="center" vertical="center"/>
    </xf>
    <xf numFmtId="15" fontId="0" fillId="0" borderId="14" xfId="0" applyNumberFormat="1" applyBorder="1"/>
    <xf numFmtId="1" fontId="0" fillId="0" borderId="30" xfId="0" applyNumberFormat="1" applyBorder="1" applyAlignment="1">
      <alignment horizontal="center" vertical="center"/>
    </xf>
    <xf numFmtId="0" fontId="0" fillId="0" borderId="49" xfId="0" applyBorder="1" applyAlignment="1">
      <alignment horizontal="center" vertical="center"/>
    </xf>
    <xf numFmtId="0" fontId="0" fillId="0" borderId="55" xfId="0" pivotButton="1" applyBorder="1"/>
    <xf numFmtId="20" fontId="0" fillId="0" borderId="0" xfId="0" applyNumberFormat="1"/>
    <xf numFmtId="0" fontId="9" fillId="0" borderId="3" xfId="0" applyFont="1" applyBorder="1" applyAlignment="1">
      <alignment horizontal="center" vertical="center"/>
    </xf>
    <xf numFmtId="2" fontId="21" fillId="0" borderId="21" xfId="0" applyNumberFormat="1" applyFont="1" applyBorder="1" applyAlignment="1" applyProtection="1">
      <alignment horizontal="center" vertical="center"/>
      <protection locked="0"/>
    </xf>
    <xf numFmtId="0" fontId="9" fillId="0" borderId="21" xfId="0" applyFont="1" applyBorder="1" applyAlignment="1">
      <alignment horizontal="center" vertical="center"/>
    </xf>
    <xf numFmtId="1" fontId="0" fillId="0" borderId="34" xfId="0" applyNumberFormat="1" applyBorder="1" applyAlignment="1">
      <alignment horizontal="center" vertical="center"/>
    </xf>
    <xf numFmtId="1" fontId="21" fillId="0" borderId="3" xfId="0" applyNumberFormat="1" applyFont="1" applyBorder="1" applyAlignment="1" applyProtection="1">
      <alignment horizontal="center" vertical="center"/>
      <protection locked="0"/>
    </xf>
    <xf numFmtId="2" fontId="21" fillId="0" borderId="3" xfId="0" applyNumberFormat="1" applyFont="1" applyBorder="1" applyAlignment="1" applyProtection="1">
      <alignment horizontal="center" vertical="center"/>
      <protection locked="0"/>
    </xf>
    <xf numFmtId="1" fontId="0" fillId="0" borderId="4" xfId="0" applyNumberFormat="1" applyBorder="1" applyAlignment="1">
      <alignment horizontal="center" vertical="center"/>
    </xf>
    <xf numFmtId="167" fontId="0" fillId="0" borderId="5" xfId="0" applyNumberFormat="1" applyBorder="1" applyAlignment="1">
      <alignment horizontal="center" vertical="center"/>
    </xf>
    <xf numFmtId="167" fontId="0" fillId="0" borderId="6" xfId="0" applyNumberFormat="1" applyBorder="1" applyAlignment="1">
      <alignment horizontal="center" vertical="center"/>
    </xf>
    <xf numFmtId="167" fontId="0" fillId="0" borderId="7" xfId="0" applyNumberFormat="1" applyBorder="1" applyAlignment="1">
      <alignment horizontal="center" vertical="center"/>
    </xf>
    <xf numFmtId="167" fontId="0" fillId="0" borderId="29" xfId="0" applyNumberFormat="1" applyBorder="1" applyAlignment="1">
      <alignment horizontal="center" vertical="center"/>
    </xf>
    <xf numFmtId="167" fontId="0" fillId="0" borderId="30" xfId="0" applyNumberFormat="1" applyBorder="1" applyAlignment="1">
      <alignment horizontal="center" vertical="center"/>
    </xf>
    <xf numFmtId="167" fontId="0" fillId="0" borderId="13" xfId="0" applyNumberFormat="1" applyBorder="1" applyAlignment="1">
      <alignment horizontal="center" vertical="center"/>
    </xf>
    <xf numFmtId="167" fontId="0" fillId="0" borderId="3" xfId="0" applyNumberFormat="1" applyBorder="1" applyAlignment="1">
      <alignment horizontal="center" vertical="center"/>
    </xf>
    <xf numFmtId="0" fontId="0" fillId="0" borderId="38" xfId="0" applyBorder="1"/>
    <xf numFmtId="0" fontId="0" fillId="0" borderId="9" xfId="0" pivotButton="1" applyBorder="1"/>
    <xf numFmtId="0" fontId="30" fillId="0" borderId="14" xfId="0" applyFont="1" applyBorder="1" applyAlignment="1">
      <alignment horizontal="center" vertical="center"/>
    </xf>
    <xf numFmtId="0" fontId="3" fillId="6" borderId="13" xfId="0" applyFont="1" applyFill="1" applyBorder="1" applyAlignment="1">
      <alignment horizontal="center" vertical="center" wrapText="1"/>
    </xf>
    <xf numFmtId="0" fontId="31" fillId="0" borderId="14" xfId="0" applyFont="1" applyBorder="1" applyAlignment="1">
      <alignment horizontal="center"/>
    </xf>
    <xf numFmtId="0" fontId="1" fillId="0" borderId="54" xfId="0" pivotButton="1" applyFont="1" applyBorder="1"/>
    <xf numFmtId="0" fontId="1" fillId="0" borderId="49" xfId="0" applyFont="1" applyBorder="1" applyAlignment="1">
      <alignment horizontal="center" vertical="center"/>
    </xf>
    <xf numFmtId="0" fontId="1" fillId="0" borderId="49" xfId="0" applyFont="1" applyBorder="1"/>
    <xf numFmtId="0" fontId="1" fillId="0" borderId="49" xfId="0" applyFont="1" applyBorder="1" applyAlignment="1">
      <alignment horizontal="center"/>
    </xf>
    <xf numFmtId="0" fontId="1" fillId="0" borderId="55" xfId="0" pivotButton="1" applyFont="1" applyBorder="1" applyAlignment="1">
      <alignment horizontal="center" vertical="center"/>
    </xf>
    <xf numFmtId="0" fontId="1" fillId="0" borderId="38" xfId="0" applyFont="1" applyBorder="1"/>
    <xf numFmtId="0" fontId="1" fillId="0" borderId="37" xfId="0" pivotButton="1" applyFont="1" applyBorder="1"/>
    <xf numFmtId="0" fontId="1" fillId="0" borderId="32" xfId="0" applyFont="1" applyBorder="1"/>
    <xf numFmtId="0" fontId="1" fillId="0" borderId="32" xfId="0" applyFont="1" applyBorder="1" applyAlignment="1">
      <alignment horizontal="left"/>
    </xf>
    <xf numFmtId="0" fontId="1" fillId="0" borderId="24" xfId="0" pivotButton="1" applyFont="1" applyBorder="1"/>
    <xf numFmtId="0" fontId="1" fillId="0" borderId="24" xfId="0" applyFont="1" applyBorder="1" applyAlignment="1">
      <alignment horizontal="center"/>
    </xf>
    <xf numFmtId="167" fontId="1" fillId="0" borderId="0" xfId="0" applyNumberFormat="1" applyFont="1" applyAlignment="1">
      <alignment horizontal="center" vertical="center"/>
    </xf>
    <xf numFmtId="3" fontId="1" fillId="0" borderId="0" xfId="0" applyNumberFormat="1" applyFont="1" applyAlignment="1">
      <alignment horizontal="center" vertical="center"/>
    </xf>
    <xf numFmtId="2" fontId="1" fillId="0" borderId="0" xfId="6" applyNumberFormat="1" applyFont="1" applyAlignment="1">
      <alignment horizontal="center" vertical="center"/>
    </xf>
    <xf numFmtId="0" fontId="0" fillId="0" borderId="0" xfId="0" applyAlignment="1">
      <alignment horizontal="center" vertical="center" wrapText="1"/>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1" fontId="21" fillId="0" borderId="8" xfId="0" applyNumberFormat="1" applyFont="1" applyBorder="1" applyAlignment="1" applyProtection="1">
      <alignment horizontal="center" vertical="center"/>
      <protection locked="0"/>
    </xf>
    <xf numFmtId="2" fontId="21" fillId="0" borderId="8" xfId="0" applyNumberFormat="1" applyFont="1" applyBorder="1" applyAlignment="1" applyProtection="1">
      <alignment horizontal="center" vertical="center"/>
      <protection locked="0"/>
    </xf>
    <xf numFmtId="0" fontId="9" fillId="0" borderId="8" xfId="0" applyFont="1" applyBorder="1" applyAlignment="1">
      <alignment horizontal="center" vertical="center"/>
    </xf>
    <xf numFmtId="1" fontId="0" fillId="0" borderId="33" xfId="0" applyNumberFormat="1" applyBorder="1" applyAlignment="1">
      <alignment horizontal="center" vertical="center"/>
    </xf>
    <xf numFmtId="9" fontId="2" fillId="0" borderId="3" xfId="0" applyNumberFormat="1" applyFont="1" applyBorder="1" applyAlignment="1" applyProtection="1">
      <alignment horizontal="center" vertical="center" wrapText="1"/>
      <protection locked="0"/>
    </xf>
    <xf numFmtId="0" fontId="2" fillId="0" borderId="3" xfId="0" applyFont="1" applyBorder="1" applyAlignment="1" applyProtection="1">
      <alignment horizontal="center" vertical="center"/>
      <protection locked="0"/>
    </xf>
    <xf numFmtId="0" fontId="1" fillId="0" borderId="4" xfId="0" applyFont="1" applyBorder="1" applyAlignment="1">
      <alignment horizontal="center" vertical="center" wrapText="1"/>
    </xf>
    <xf numFmtId="2" fontId="4" fillId="0" borderId="26" xfId="6" applyNumberFormat="1" applyFont="1" applyBorder="1" applyAlignment="1">
      <alignment horizontal="center" vertical="center"/>
    </xf>
    <xf numFmtId="2" fontId="4" fillId="0" borderId="31" xfId="6" applyNumberFormat="1" applyFont="1" applyBorder="1" applyAlignment="1">
      <alignment horizontal="center" vertical="center"/>
    </xf>
    <xf numFmtId="0" fontId="2" fillId="0" borderId="7" xfId="0" applyFont="1" applyBorder="1" applyAlignment="1">
      <alignment horizontal="center" vertical="center"/>
    </xf>
    <xf numFmtId="0" fontId="23" fillId="9" borderId="9" xfId="0" applyFont="1" applyFill="1" applyBorder="1" applyAlignment="1">
      <alignment horizontal="center" vertical="center"/>
    </xf>
    <xf numFmtId="10" fontId="18" fillId="3" borderId="39" xfId="1" applyNumberFormat="1" applyFont="1" applyFill="1" applyBorder="1" applyAlignment="1">
      <alignment horizontal="center" vertical="center"/>
    </xf>
    <xf numFmtId="10" fontId="18" fillId="10" borderId="9" xfId="1" applyNumberFormat="1" applyFont="1" applyFill="1" applyBorder="1" applyAlignment="1">
      <alignment horizontal="center" vertical="center"/>
    </xf>
    <xf numFmtId="164" fontId="0" fillId="0" borderId="4" xfId="1" applyNumberFormat="1" applyFont="1" applyBorder="1" applyAlignment="1">
      <alignment horizontal="center" vertical="center"/>
    </xf>
    <xf numFmtId="0" fontId="0" fillId="0" borderId="9" xfId="0" applyBorder="1" applyAlignment="1">
      <alignment horizontal="left" vertical="center"/>
    </xf>
    <xf numFmtId="0" fontId="0" fillId="0" borderId="65" xfId="0" pivotButton="1" applyBorder="1" applyAlignment="1">
      <alignment horizontal="center" vertical="center"/>
    </xf>
    <xf numFmtId="0" fontId="0" fillId="0" borderId="52" xfId="0" applyBorder="1" applyProtection="1">
      <protection locked="0"/>
    </xf>
    <xf numFmtId="0" fontId="0" fillId="0" borderId="52" xfId="0" applyBorder="1"/>
    <xf numFmtId="0" fontId="0" fillId="0" borderId="53"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4" xfId="0" applyFont="1" applyBorder="1" applyAlignment="1" applyProtection="1">
      <alignment horizontal="center" vertical="center"/>
      <protection locked="0"/>
    </xf>
    <xf numFmtId="165" fontId="0" fillId="0" borderId="33" xfId="0" applyNumberFormat="1" applyBorder="1" applyAlignment="1" applyProtection="1">
      <alignment horizontal="center" vertical="center"/>
      <protection locked="0"/>
    </xf>
    <xf numFmtId="165" fontId="0" fillId="0" borderId="30" xfId="0" applyNumberFormat="1" applyBorder="1" applyAlignment="1" applyProtection="1">
      <alignment horizontal="center" vertical="center"/>
      <protection locked="0"/>
    </xf>
    <xf numFmtId="1" fontId="21" fillId="0" borderId="42" xfId="0" applyNumberFormat="1" applyFont="1" applyBorder="1" applyAlignment="1">
      <alignment horizontal="center" vertical="center"/>
    </xf>
    <xf numFmtId="165" fontId="0" fillId="0" borderId="34" xfId="0" applyNumberFormat="1" applyBorder="1" applyAlignment="1" applyProtection="1">
      <alignment horizontal="center" vertical="center"/>
      <protection locked="0"/>
    </xf>
    <xf numFmtId="165" fontId="0" fillId="0" borderId="4" xfId="0" applyNumberFormat="1" applyBorder="1" applyAlignment="1" applyProtection="1">
      <alignment horizontal="center" vertical="center"/>
      <protection locked="0"/>
    </xf>
    <xf numFmtId="0" fontId="2" fillId="0" borderId="9" xfId="0" pivotButton="1" applyFont="1" applyBorder="1" applyAlignment="1">
      <alignment horizontal="center" vertical="center"/>
    </xf>
    <xf numFmtId="1" fontId="21" fillId="0" borderId="42" xfId="0" applyNumberFormat="1" applyFont="1" applyBorder="1" applyAlignment="1" applyProtection="1">
      <alignment horizontal="center" vertical="center"/>
      <protection locked="0"/>
    </xf>
    <xf numFmtId="1" fontId="21" fillId="0" borderId="0" xfId="0" applyNumberFormat="1" applyFont="1" applyAlignment="1" applyProtection="1">
      <alignment horizontal="center" vertical="center"/>
      <protection locked="0"/>
    </xf>
    <xf numFmtId="1" fontId="21" fillId="0" borderId="0" xfId="0" applyNumberFormat="1" applyFont="1" applyAlignment="1">
      <alignment horizontal="center" vertical="center"/>
    </xf>
    <xf numFmtId="2" fontId="21"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0" fontId="1" fillId="0" borderId="55" xfId="0" pivotButton="1" applyFont="1" applyBorder="1"/>
    <xf numFmtId="0" fontId="1" fillId="0" borderId="13"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9" xfId="0" applyFont="1" applyBorder="1" applyAlignment="1">
      <alignment horizontal="center" vertical="center"/>
    </xf>
    <xf numFmtId="167" fontId="1" fillId="0" borderId="3" xfId="0" applyNumberFormat="1" applyFont="1" applyBorder="1" applyAlignment="1">
      <alignment horizontal="center" vertical="center"/>
    </xf>
    <xf numFmtId="3" fontId="1" fillId="0" borderId="4" xfId="0" applyNumberFormat="1" applyFont="1" applyBorder="1" applyAlignment="1">
      <alignment horizontal="center" vertical="center"/>
    </xf>
    <xf numFmtId="3" fontId="1" fillId="0" borderId="3" xfId="0" applyNumberFormat="1" applyFont="1" applyBorder="1" applyAlignment="1">
      <alignment horizontal="center" vertical="center"/>
    </xf>
    <xf numFmtId="3" fontId="1" fillId="0" borderId="13" xfId="0" applyNumberFormat="1" applyFont="1" applyBorder="1" applyAlignment="1">
      <alignment horizontal="center" vertical="center"/>
    </xf>
    <xf numFmtId="0" fontId="1" fillId="0" borderId="9" xfId="0" pivotButton="1" applyFont="1" applyBorder="1" applyAlignment="1">
      <alignment horizontal="center" vertical="center"/>
    </xf>
    <xf numFmtId="0" fontId="14" fillId="8" borderId="9" xfId="5" applyFill="1" applyBorder="1" applyAlignment="1">
      <alignment horizontal="center" vertical="center"/>
    </xf>
    <xf numFmtId="2" fontId="1" fillId="0" borderId="3" xfId="6" applyNumberFormat="1" applyFont="1" applyBorder="1" applyAlignment="1">
      <alignment horizontal="center" vertical="center"/>
    </xf>
    <xf numFmtId="2" fontId="1" fillId="0" borderId="63" xfId="6" applyNumberFormat="1" applyFont="1" applyBorder="1" applyAlignment="1">
      <alignment horizontal="center" vertical="center"/>
    </xf>
    <xf numFmtId="2" fontId="1" fillId="0" borderId="9" xfId="6" applyNumberFormat="1" applyFont="1" applyBorder="1" applyAlignment="1">
      <alignment horizontal="center" vertical="center"/>
    </xf>
    <xf numFmtId="2" fontId="2" fillId="0" borderId="3" xfId="6" applyNumberFormat="1" applyFont="1" applyBorder="1" applyAlignment="1">
      <alignment horizontal="center" vertical="center"/>
    </xf>
    <xf numFmtId="2" fontId="2" fillId="0" borderId="63" xfId="6" applyNumberFormat="1" applyFont="1" applyBorder="1" applyAlignment="1">
      <alignment horizontal="center" vertical="center"/>
    </xf>
    <xf numFmtId="2" fontId="32" fillId="0" borderId="9" xfId="6" applyNumberFormat="1" applyFont="1" applyBorder="1" applyAlignment="1">
      <alignment horizontal="center" vertical="center"/>
    </xf>
    <xf numFmtId="1" fontId="0" fillId="0" borderId="0" xfId="0" applyNumberFormat="1" applyAlignment="1">
      <alignment horizontal="center"/>
    </xf>
    <xf numFmtId="2" fontId="33" fillId="0" borderId="3" xfId="6" applyNumberFormat="1" applyFont="1" applyBorder="1" applyAlignment="1">
      <alignment horizontal="center" vertical="center"/>
    </xf>
    <xf numFmtId="2" fontId="33" fillId="0" borderId="4" xfId="6" applyNumberFormat="1" applyFont="1" applyBorder="1" applyAlignment="1">
      <alignment horizontal="center" vertical="center"/>
    </xf>
    <xf numFmtId="0" fontId="0" fillId="0" borderId="32" xfId="0" applyBorder="1"/>
    <xf numFmtId="0" fontId="0" fillId="5" borderId="14" xfId="0" applyFill="1" applyBorder="1" applyAlignment="1">
      <alignment horizontal="center" vertical="center"/>
    </xf>
    <xf numFmtId="0" fontId="34" fillId="0" borderId="27" xfId="0" applyFont="1" applyBorder="1" applyAlignment="1">
      <alignment horizontal="center" vertical="center"/>
    </xf>
    <xf numFmtId="0" fontId="20" fillId="5" borderId="9" xfId="0" applyFont="1" applyFill="1" applyBorder="1" applyAlignment="1">
      <alignment horizontal="center" vertical="center" wrapText="1"/>
    </xf>
    <xf numFmtId="0" fontId="0" fillId="0" borderId="39" xfId="0" applyBorder="1"/>
    <xf numFmtId="0" fontId="0" fillId="0" borderId="32" xfId="0" applyBorder="1"/>
    <xf numFmtId="0" fontId="0" fillId="0" borderId="62" xfId="0" applyBorder="1" applyAlignment="1">
      <alignment horizontal="center" vertical="center" wrapText="1"/>
    </xf>
    <xf numFmtId="0" fontId="0" fillId="0" borderId="62" xfId="0" applyBorder="1"/>
    <xf numFmtId="0" fontId="0" fillId="0" borderId="0" xfId="0" applyNumberFormat="1"/>
    <xf numFmtId="0" fontId="9" fillId="0" borderId="14" xfId="0" applyNumberFormat="1" applyFont="1" applyBorder="1" applyAlignment="1">
      <alignment horizontal="center" vertical="center"/>
    </xf>
    <xf numFmtId="0" fontId="0" fillId="0" borderId="0" xfId="0" applyNumberFormat="1" applyBorder="1" applyAlignment="1">
      <alignment horizontal="center" vertical="center"/>
    </xf>
    <xf numFmtId="0" fontId="0" fillId="0" borderId="37" xfId="0" applyNumberFormat="1" applyBorder="1" applyAlignment="1">
      <alignment horizontal="center" vertical="center"/>
    </xf>
    <xf numFmtId="0" fontId="0" fillId="0" borderId="39" xfId="0" applyNumberFormat="1" applyBorder="1" applyAlignment="1">
      <alignment horizontal="center" vertical="center"/>
    </xf>
    <xf numFmtId="0" fontId="9" fillId="6" borderId="0" xfId="0" applyFont="1" applyFill="1" applyBorder="1" applyAlignment="1">
      <alignment horizontal="center" vertical="center"/>
    </xf>
    <xf numFmtId="0" fontId="9" fillId="6" borderId="0" xfId="0" applyFont="1" applyFill="1" applyBorder="1" applyAlignment="1">
      <alignment horizontal="center"/>
    </xf>
    <xf numFmtId="0" fontId="9" fillId="6" borderId="13" xfId="0" applyNumberFormat="1" applyFont="1" applyFill="1" applyBorder="1" applyAlignment="1">
      <alignment horizontal="center" vertical="center"/>
    </xf>
    <xf numFmtId="0" fontId="9" fillId="6" borderId="3" xfId="0" applyNumberFormat="1" applyFont="1" applyFill="1" applyBorder="1" applyAlignment="1">
      <alignment horizontal="center" vertical="center"/>
    </xf>
    <xf numFmtId="0" fontId="9" fillId="6" borderId="4" xfId="0" applyNumberFormat="1" applyFont="1" applyFill="1" applyBorder="1" applyAlignment="1">
      <alignment horizontal="center" vertical="center"/>
    </xf>
    <xf numFmtId="0" fontId="9" fillId="0" borderId="14" xfId="0" applyNumberFormat="1" applyFont="1" applyBorder="1" applyAlignment="1">
      <alignment horizontal="center"/>
    </xf>
    <xf numFmtId="0" fontId="9" fillId="13" borderId="14" xfId="0" applyNumberFormat="1" applyFont="1" applyFill="1" applyBorder="1" applyAlignment="1">
      <alignment horizontal="center" vertical="center"/>
    </xf>
    <xf numFmtId="0" fontId="9" fillId="0" borderId="14" xfId="0" applyNumberFormat="1" applyFont="1" applyFill="1" applyBorder="1" applyAlignment="1">
      <alignment horizontal="center" vertical="center"/>
    </xf>
    <xf numFmtId="0" fontId="9" fillId="13" borderId="14" xfId="0" applyNumberFormat="1" applyFont="1" applyFill="1" applyBorder="1" applyAlignment="1">
      <alignment horizontal="center"/>
    </xf>
    <xf numFmtId="0" fontId="9" fillId="0" borderId="14" xfId="0" applyNumberFormat="1" applyFont="1" applyFill="1" applyBorder="1" applyAlignment="1">
      <alignment horizontal="center"/>
    </xf>
    <xf numFmtId="0" fontId="0" fillId="0" borderId="46" xfId="0" applyNumberFormat="1" applyBorder="1" applyAlignment="1">
      <alignment horizontal="center" vertical="center"/>
    </xf>
    <xf numFmtId="0" fontId="0" fillId="0" borderId="47" xfId="0" applyNumberFormat="1" applyBorder="1" applyAlignment="1">
      <alignment horizontal="center" vertical="center"/>
    </xf>
    <xf numFmtId="0" fontId="0" fillId="0" borderId="40" xfId="0" applyNumberFormat="1" applyBorder="1" applyAlignment="1">
      <alignment horizontal="center" vertical="center"/>
    </xf>
    <xf numFmtId="0" fontId="0" fillId="7" borderId="3" xfId="0" applyNumberFormat="1" applyFill="1" applyBorder="1" applyAlignment="1">
      <alignment horizontal="center" vertical="center"/>
    </xf>
    <xf numFmtId="0" fontId="0" fillId="0" borderId="14" xfId="0" applyNumberFormat="1" applyBorder="1" applyAlignment="1">
      <alignment horizontal="center"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41"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66" xfId="0" applyNumberFormat="1" applyBorder="1" applyAlignment="1">
      <alignment horizontal="center" vertical="center"/>
    </xf>
    <xf numFmtId="0" fontId="0" fillId="0" borderId="0" xfId="0" pivotButton="1" applyBorder="1" applyAlignment="1">
      <alignment horizontal="center" vertical="center"/>
    </xf>
    <xf numFmtId="0" fontId="0" fillId="0" borderId="9" xfId="0" applyNumberFormat="1" applyBorder="1" applyAlignment="1">
      <alignment horizontal="center" vertical="center"/>
    </xf>
    <xf numFmtId="0" fontId="1" fillId="0" borderId="0" xfId="0" pivotButton="1" applyFont="1" applyBorder="1" applyAlignment="1">
      <alignment horizontal="center" vertical="center"/>
    </xf>
    <xf numFmtId="0" fontId="0" fillId="0" borderId="14" xfId="0" applyNumberFormat="1" applyFont="1" applyBorder="1" applyAlignment="1">
      <alignment horizontal="center" vertical="center"/>
    </xf>
    <xf numFmtId="167" fontId="0" fillId="0" borderId="14" xfId="0" applyNumberFormat="1" applyFont="1" applyBorder="1" applyAlignment="1">
      <alignment horizontal="center" vertical="center"/>
    </xf>
    <xf numFmtId="0" fontId="0" fillId="0" borderId="14" xfId="0" applyFont="1" applyBorder="1"/>
    <xf numFmtId="167" fontId="0" fillId="0" borderId="13" xfId="0" applyNumberFormat="1" applyFont="1" applyBorder="1" applyAlignment="1">
      <alignment horizontal="center" vertical="center"/>
    </xf>
    <xf numFmtId="167" fontId="0" fillId="0" borderId="3" xfId="0" applyNumberFormat="1" applyFont="1" applyBorder="1" applyAlignment="1">
      <alignment horizontal="center" vertical="center"/>
    </xf>
    <xf numFmtId="167" fontId="0" fillId="0" borderId="4"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167" fontId="0" fillId="0" borderId="7" xfId="0" applyNumberFormat="1" applyFont="1" applyBorder="1" applyAlignment="1">
      <alignment horizontal="center" vertical="center"/>
    </xf>
    <xf numFmtId="0" fontId="0" fillId="0" borderId="29" xfId="0" applyNumberFormat="1" applyFont="1" applyBorder="1" applyAlignment="1">
      <alignment horizontal="center" vertical="center"/>
    </xf>
    <xf numFmtId="167" fontId="0" fillId="0" borderId="30" xfId="0" applyNumberFormat="1" applyFont="1" applyBorder="1" applyAlignment="1">
      <alignment horizontal="center" vertical="center"/>
    </xf>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1" fillId="0" borderId="13" xfId="0" applyNumberFormat="1" applyFont="1" applyBorder="1" applyAlignment="1">
      <alignment horizontal="center" vertical="center"/>
    </xf>
    <xf numFmtId="0" fontId="1" fillId="0" borderId="3" xfId="0" applyNumberFormat="1" applyFont="1" applyBorder="1" applyAlignment="1">
      <alignment horizontal="center" vertical="center"/>
    </xf>
    <xf numFmtId="0" fontId="1"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9" xfId="0" pivotButton="1" applyFont="1" applyBorder="1" applyAlignment="1">
      <alignment horizontal="center" vertical="center"/>
    </xf>
    <xf numFmtId="0" fontId="0" fillId="0" borderId="64" xfId="0" applyNumberFormat="1" applyBorder="1" applyAlignment="1">
      <alignment horizontal="center" vertical="center"/>
    </xf>
    <xf numFmtId="0" fontId="1" fillId="0" borderId="0" xfId="0" pivotButton="1" applyFont="1" applyBorder="1" applyAlignment="1">
      <alignment vertical="center"/>
    </xf>
    <xf numFmtId="0" fontId="0" fillId="0" borderId="7"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59" xfId="0" pivotButton="1" applyFont="1" applyBorder="1" applyAlignment="1">
      <alignment horizontal="center" vertical="center"/>
    </xf>
    <xf numFmtId="0" fontId="0" fillId="0" borderId="57" xfId="0" applyFont="1" applyBorder="1" applyAlignment="1">
      <alignment horizontal="center" vertical="center"/>
    </xf>
    <xf numFmtId="0" fontId="0" fillId="0" borderId="58" xfId="0" pivotButton="1" applyFont="1" applyBorder="1" applyAlignment="1">
      <alignment horizontal="center" vertical="center"/>
    </xf>
    <xf numFmtId="0" fontId="0" fillId="0" borderId="59" xfId="0" applyFont="1" applyBorder="1" applyAlignment="1">
      <alignment horizontal="center" vertical="center"/>
    </xf>
    <xf numFmtId="0" fontId="0" fillId="12" borderId="9" xfId="0" applyFont="1" applyFill="1" applyBorder="1" applyAlignment="1">
      <alignment horizontal="center" vertical="center"/>
    </xf>
    <xf numFmtId="0" fontId="0" fillId="10" borderId="3" xfId="0" applyFont="1" applyFill="1" applyBorder="1" applyAlignment="1">
      <alignment horizontal="center" vertical="center"/>
    </xf>
    <xf numFmtId="0" fontId="0" fillId="0" borderId="25" xfId="0" applyFont="1" applyBorder="1" applyAlignment="1">
      <alignment horizontal="center" vertical="center"/>
    </xf>
    <xf numFmtId="4" fontId="0" fillId="0" borderId="5" xfId="0" applyNumberFormat="1" applyFont="1" applyFill="1" applyBorder="1" applyAlignment="1">
      <alignment horizontal="center" vertical="center"/>
    </xf>
    <xf numFmtId="4" fontId="0" fillId="0" borderId="6" xfId="0" applyNumberFormat="1" applyFont="1" applyBorder="1" applyAlignment="1">
      <alignment horizontal="center" vertical="center"/>
    </xf>
    <xf numFmtId="4" fontId="0" fillId="0" borderId="7" xfId="0" applyNumberFormat="1" applyFont="1" applyBorder="1" applyAlignment="1">
      <alignment horizontal="center" vertical="center"/>
    </xf>
    <xf numFmtId="0" fontId="0" fillId="0" borderId="27" xfId="0" applyFont="1" applyBorder="1" applyAlignment="1">
      <alignment horizontal="center" vertical="center"/>
    </xf>
    <xf numFmtId="4" fontId="0" fillId="0" borderId="29" xfId="0" applyNumberFormat="1" applyFont="1" applyBorder="1" applyAlignment="1">
      <alignment horizontal="center" vertical="center"/>
    </xf>
    <xf numFmtId="4" fontId="0" fillId="0" borderId="14" xfId="0" applyNumberFormat="1" applyFont="1" applyBorder="1" applyAlignment="1">
      <alignment horizontal="center" vertical="center"/>
    </xf>
    <xf numFmtId="4" fontId="0" fillId="0" borderId="30" xfId="0" applyNumberFormat="1" applyFont="1" applyBorder="1" applyAlignment="1">
      <alignment horizontal="center" vertical="center"/>
    </xf>
    <xf numFmtId="0" fontId="0" fillId="0" borderId="28" xfId="0" applyFont="1" applyBorder="1" applyAlignment="1">
      <alignment horizontal="center" vertical="center"/>
    </xf>
    <xf numFmtId="4" fontId="0" fillId="14" borderId="13" xfId="0" applyNumberFormat="1" applyFont="1" applyFill="1" applyBorder="1" applyAlignment="1">
      <alignment horizontal="center" vertical="center"/>
    </xf>
    <xf numFmtId="4" fontId="0" fillId="14" borderId="3" xfId="0" applyNumberFormat="1" applyFont="1" applyFill="1" applyBorder="1" applyAlignment="1">
      <alignment horizontal="center" vertical="center"/>
    </xf>
    <xf numFmtId="4" fontId="0" fillId="14" borderId="4" xfId="0" applyNumberFormat="1" applyFont="1" applyFill="1" applyBorder="1" applyAlignment="1">
      <alignment horizontal="center" vertical="center"/>
    </xf>
    <xf numFmtId="0" fontId="0" fillId="0" borderId="25" xfId="0" applyNumberFormat="1" applyBorder="1" applyAlignment="1">
      <alignment horizontal="center" vertical="center"/>
    </xf>
    <xf numFmtId="0" fontId="0" fillId="0" borderId="27" xfId="0" applyNumberFormat="1" applyBorder="1" applyAlignment="1">
      <alignment horizontal="center" vertical="center"/>
    </xf>
    <xf numFmtId="0" fontId="0" fillId="0" borderId="0" xfId="0" pivotButton="1" applyFont="1" applyBorder="1" applyAlignment="1">
      <alignment horizontal="center" vertical="center"/>
    </xf>
    <xf numFmtId="0" fontId="0" fillId="0" borderId="0" xfId="0" applyFont="1" applyBorder="1" applyAlignment="1">
      <alignment horizontal="center" vertical="center"/>
    </xf>
    <xf numFmtId="0" fontId="0" fillId="15" borderId="4" xfId="0" applyFont="1" applyFill="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5155">
    <dxf>
      <fill>
        <patternFill>
          <bgColor theme="7" tint="0.59996337778862885"/>
        </patternFill>
      </fill>
    </dxf>
    <dxf>
      <fill>
        <patternFill>
          <bgColor theme="7" tint="0.59996337778862885"/>
        </patternFill>
      </fill>
    </dxf>
    <dxf>
      <font>
        <color rgb="FF9C0006"/>
      </font>
      <fill>
        <patternFill>
          <bgColor rgb="FFFFC7CE"/>
        </patternFill>
      </fill>
    </dxf>
    <dxf>
      <fill>
        <patternFill>
          <bgColor theme="5" tint="0.39994506668294322"/>
        </patternFill>
      </fill>
    </dxf>
    <dxf>
      <font>
        <color rgb="FF9C0006"/>
      </font>
      <fill>
        <patternFill>
          <bgColor rgb="FFFFC7CE"/>
        </patternFill>
      </fill>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dxf>
    <dxf>
      <alignment vertical="center"/>
    </dxf>
    <dxf>
      <alignment vertical="bottom"/>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horizontal="center"/>
    </dxf>
    <dxf>
      <alignment horizontal="center"/>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left"/>
    </dxf>
    <dxf>
      <alignment horizontal="left"/>
    </dxf>
    <dxf>
      <alignment vertical="center"/>
    </dxf>
    <dxf>
      <alignment vertical="center"/>
    </dxf>
    <dxf>
      <alignment vertical="bottom"/>
    </dxf>
    <dxf>
      <alignment vertical="bottom"/>
    </dxf>
    <dxf>
      <alignment vertical="top"/>
    </dxf>
    <dxf>
      <alignment vertical="top"/>
    </dxf>
    <dxf>
      <alignment horizontal="center"/>
    </dxf>
    <dxf>
      <alignment horizontal="center"/>
    </dxf>
    <dxf>
      <alignment horizontal="left"/>
    </dxf>
    <dxf>
      <alignment horizontal="left"/>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alignment horizontal="center"/>
    </dxf>
    <dxf>
      <alignment horizontal="center"/>
    </dxf>
    <dxf>
      <alignment horizontal="right"/>
    </dxf>
    <dxf>
      <alignment horizontal="right"/>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vertical="center"/>
    </dxf>
    <dxf>
      <alignment vertical="center"/>
    </dxf>
    <dxf>
      <alignment horizontal="general"/>
    </dxf>
    <dxf>
      <alignment horizontal="general"/>
    </dxf>
    <dxf>
      <alignment horizontal="center"/>
    </dxf>
    <dxf>
      <alignment horizontal="center"/>
    </dxf>
    <dxf>
      <alignment horizontal="general"/>
    </dxf>
    <dxf>
      <alignment horizontal="general"/>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7" formatCode="#,##0.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
    </dxf>
    <dxf>
      <numFmt numFmtId="167" formatCode="#,##0.0"/>
    </dxf>
    <dxf>
      <alignment horizontal="center"/>
    </dxf>
    <dxf>
      <alignment horizontal="cent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horizont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alignment horizontal="general"/>
    </dxf>
    <dxf>
      <alignment horizontal="general"/>
    </dxf>
    <dxf>
      <alignment horizontal="general"/>
    </dxf>
    <dxf>
      <border>
        <bottom style="medium">
          <color indexed="64"/>
        </bottom>
      </border>
    </dxf>
    <dxf>
      <border>
        <bottom style="medium">
          <color indexed="64"/>
        </bottom>
      </border>
    </dxf>
    <dxf>
      <alignment vertical="center"/>
    </dxf>
    <dxf>
      <alignment vertical="center"/>
    </dxf>
    <dxf>
      <alignment vertical="bottom"/>
    </dxf>
    <dxf>
      <alignment vertical="bottom"/>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alignment horizontal="center"/>
    </dxf>
    <dxf>
      <alignment horizontal="center"/>
    </dxf>
    <dxf>
      <alignment horizontal="general"/>
    </dxf>
    <dxf>
      <alignment horizontal="general"/>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alignment horizontal="center"/>
    </dxf>
    <dxf>
      <alignment horizontal="center"/>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left"/>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
    </dxf>
    <dxf>
      <numFmt numFmtId="167" formatCode="#,##0.0"/>
    </dxf>
    <dxf>
      <alignment horizontal="center"/>
    </dxf>
    <dxf>
      <alignment horizontal="cent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horizontal="center"/>
    </dxf>
    <dxf>
      <border>
        <left style="medium">
          <color indexed="64"/>
        </left>
        <right style="medium">
          <color indexed="64"/>
        </right>
        <top style="medium">
          <color indexed="64"/>
        </top>
        <bottom style="medium">
          <color indexed="64"/>
        </bottom>
      </border>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general"/>
    </dxf>
    <dxf>
      <alignment horizontal="general"/>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vertical="center"/>
    </dxf>
    <dxf>
      <alignment horizontal="center"/>
    </dxf>
    <dxf>
      <numFmt numFmtId="3" formatCode="#,##0"/>
    </dxf>
    <dxf>
      <numFmt numFmtId="3" formatCode="#,##0"/>
    </dxf>
    <dxf>
      <numFmt numFmtId="3" formatCode="#,##0"/>
    </dxf>
    <dxf>
      <numFmt numFmtId="167" formatCode="#,##0.0"/>
    </dxf>
    <dxf>
      <numFmt numFmtId="4" formatCode="#,##0.00"/>
    </dxf>
    <dxf>
      <numFmt numFmtId="167" formatCode="#,##0.0"/>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b/>
      </font>
    </dxf>
    <dxf>
      <font>
        <b/>
      </font>
    </dxf>
    <dxf>
      <font>
        <b/>
      </font>
    </dxf>
    <dxf>
      <font>
        <b/>
      </font>
    </dxf>
    <dxf>
      <font>
        <b/>
      </fon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dxf>
    <dxf>
      <alignment vertical="center"/>
    </dxf>
    <dxf>
      <alignment horizontal="center"/>
    </dxf>
    <dxf>
      <alignment horizontal="center"/>
    </dxf>
    <dxf>
      <alignment horizontal="general"/>
    </dxf>
    <dxf>
      <alignment horizontal="general"/>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7"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hidden="0"/>
    </dxf>
    <dxf>
      <border>
        <right style="medium">
          <color indexed="64"/>
        </right>
        <top style="medium">
          <color indexed="64"/>
        </top>
        <bottom style="medium">
          <color indexed="64"/>
        </bottom>
      </border>
    </dxf>
    <dxf>
      <alignment vertical="center"/>
    </dxf>
    <dxf>
      <alignment horizontal="general"/>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vertical="center"/>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bottom"/>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numFmt numFmtId="4" formatCode="#,##0.00"/>
      <fill>
        <patternFill patternType="solid">
          <fgColor indexed="64"/>
          <bgColor theme="0"/>
        </patternFill>
      </fill>
      <alignment horizontal="center" vertical="center"/>
    </dxf>
    <dxf>
      <numFmt numFmtId="0" formatCode="General"/>
      <fill>
        <patternFill patternType="none">
          <fgColor indexed="64"/>
          <bgColor indexed="65"/>
        </patternFill>
      </fill>
      <alignment horizontal="general" vertical="bottom" textRotation="0" wrapText="0" indent="0" justifyLastLine="0" shrinkToFit="0" readingOrder="0"/>
    </dxf>
    <dxf>
      <fill>
        <patternFill patternType="solid">
          <bgColor theme="0"/>
        </patternFill>
      </fill>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alignment horizontal="left"/>
    </dxf>
    <dxf>
      <alignment horizontal="general"/>
    </dxf>
    <dxf>
      <alignment horizontal="left"/>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general"/>
    </dxf>
    <dxf>
      <alignment horizontal="general"/>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numFmt numFmtId="35" formatCode="_ * #,##0.00_ ;_ * \-#,##0.00_ ;_ * &quot;-&quot;??_ ;_ @_ "/>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alignment vertical="center"/>
    </dxf>
    <dxf>
      <alignment vertical="center"/>
    </dxf>
    <dxf>
      <alignment vertical="center"/>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horizontal="general"/>
    </dxf>
    <dxf>
      <alignment horizontal="general"/>
    </dxf>
    <dxf>
      <alignment horizontal="center"/>
    </dxf>
    <dxf>
      <alignment horizontal="left"/>
    </dxf>
    <dxf>
      <border>
        <right style="medium">
          <color indexed="64"/>
        </right>
      </border>
    </dxf>
    <dxf>
      <border>
        <right style="medium">
          <color indexed="64"/>
        </right>
      </border>
    </dxf>
    <dxf>
      <border>
        <right style="medium">
          <color indexed="64"/>
        </right>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font>
        <b/>
      </font>
    </dxf>
    <dxf>
      <font>
        <b/>
      </font>
    </dxf>
    <dxf>
      <font>
        <b/>
      </font>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alignment horizontal="lef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b/>
      </font>
    </dxf>
    <dxf>
      <font>
        <b/>
      </font>
    </dxf>
    <dxf>
      <alignment horizontal="center"/>
    </dxf>
    <dxf>
      <font>
        <b/>
      </font>
    </dxf>
    <dxf>
      <font>
        <b/>
      </font>
    </dxf>
    <dxf>
      <font>
        <b/>
      </font>
    </dxf>
    <dxf>
      <font>
        <b/>
      </font>
    </dxf>
    <dxf>
      <font>
        <b/>
      </font>
    </dxf>
    <dxf>
      <font>
        <b/>
      </font>
    </dxf>
    <dxf>
      <font>
        <b/>
      </font>
    </dxf>
    <dxf>
      <font>
        <b/>
      </fon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dxf>
    <dxf>
      <alignment horizontal="left"/>
    </dxf>
    <dxf>
      <alignment vertical="top"/>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indexed="65"/>
        </patternFill>
      </fill>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vertical="center"/>
    </dxf>
    <dxf>
      <alignment horizontal="center"/>
    </dxf>
    <dxf>
      <alignment horizontal="cent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dxf>
    <dxf>
      <border>
        <left/>
        <right/>
        <top/>
        <bottom/>
        <vertic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font>
        <sz val="12"/>
      </font>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dxf>
    <dxf>
      <border>
        <horizontal style="thin">
          <color indexed="64"/>
        </horizontal>
      </border>
    </dxf>
    <dxf>
      <alignment horizontal="center"/>
    </dxf>
    <dxf>
      <alignment horizontal="general"/>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79998168889431442"/>
        </patternFill>
      </fill>
    </dxf>
    <dxf>
      <fill>
        <patternFill>
          <bgColor auto="1"/>
        </patternFill>
      </fill>
    </dxf>
    <dxf>
      <fill>
        <patternFill>
          <bgColor theme="9" tint="0.59999389629810485"/>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horizontal="center"/>
    </dxf>
    <dxf>
      <alignment vertical="center"/>
    </dxf>
    <dxf>
      <alignment horizontal="center"/>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dxf>
    <dxf>
      <fill>
        <patternFill>
          <bgColor auto="1"/>
        </patternFill>
      </fill>
    </dxf>
    <dxf>
      <fill>
        <patternFill>
          <bgColor auto="1"/>
        </patternFill>
      </fill>
    </dxf>
    <dxf>
      <alignment vertical="center"/>
    </dxf>
    <dxf>
      <alignment horizontal="center"/>
    </dxf>
    <dxf>
      <border>
        <left/>
        <top/>
        <vertical/>
        <horizontal/>
      </bord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vertical="center"/>
    </dxf>
    <dxf>
      <alignment vertical="bottom"/>
    </dxf>
    <dxf>
      <alignment vertical="center"/>
    </dxf>
    <dxf>
      <alignment horizontal="center"/>
    </dxf>
    <dxf>
      <alignment horizontal="center"/>
    </dxf>
    <dxf>
      <alignment horizontal="general"/>
    </dxf>
    <dxf>
      <alignment vertical="center"/>
    </dxf>
    <dxf>
      <alignment vertical="bottom"/>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dxf>
    <dxf>
      <border>
        <horizontal style="thin">
          <color indexed="64"/>
        </horizontal>
      </border>
    </dxf>
    <dxf>
      <alignment horizontal="center"/>
    </dxf>
    <dxf>
      <alignment horizontal="general"/>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79998168889431442"/>
        </patternFill>
      </fill>
    </dxf>
    <dxf>
      <fill>
        <patternFill>
          <bgColor auto="1"/>
        </patternFill>
      </fill>
    </dxf>
    <dxf>
      <fill>
        <patternFill>
          <bgColor theme="9" tint="0.59999389629810485"/>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horizontal="center"/>
    </dxf>
    <dxf>
      <alignment vertical="center"/>
    </dxf>
    <dxf>
      <alignment horizontal="center"/>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dxf>
    <dxf>
      <fill>
        <patternFill>
          <bgColor auto="1"/>
        </patternFill>
      </fill>
    </dxf>
    <dxf>
      <fill>
        <patternFill>
          <bgColor auto="1"/>
        </patternFill>
      </fill>
    </dxf>
    <dxf>
      <alignment vertical="center"/>
    </dxf>
    <dxf>
      <alignment horizontal="center"/>
    </dxf>
    <dxf>
      <border>
        <left/>
        <top/>
        <vertical/>
        <horizontal/>
      </bord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font>
        <sz val="12"/>
      </font>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font>
        <b/>
      </font>
    </dxf>
    <dxf>
      <font>
        <b/>
      </font>
    </dxf>
    <dxf>
      <font>
        <b/>
      </font>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alignment horizontal="lef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b/>
      </font>
    </dxf>
    <dxf>
      <font>
        <b/>
      </font>
    </dxf>
    <dxf>
      <alignment horizontal="center"/>
    </dxf>
    <dxf>
      <font>
        <b/>
      </font>
    </dxf>
    <dxf>
      <font>
        <b/>
      </font>
    </dxf>
    <dxf>
      <font>
        <b/>
      </font>
    </dxf>
    <dxf>
      <font>
        <b/>
      </font>
    </dxf>
    <dxf>
      <font>
        <b/>
      </font>
    </dxf>
    <dxf>
      <font>
        <b/>
      </font>
    </dxf>
    <dxf>
      <font>
        <b/>
      </font>
    </dxf>
    <dxf>
      <font>
        <b/>
      </fon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dxf>
    <dxf>
      <alignment horizontal="left"/>
    </dxf>
    <dxf>
      <alignment vertical="top"/>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indexed="65"/>
        </patternFill>
      </fill>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vertical="center"/>
    </dxf>
    <dxf>
      <alignment horizontal="center"/>
    </dxf>
    <dxf>
      <alignment horizontal="cent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dxf>
    <dxf>
      <border>
        <left/>
        <right/>
        <top/>
        <bottom/>
        <vertic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general"/>
    </dxf>
    <dxf>
      <alignment horizontal="left"/>
    </dxf>
    <dxf>
      <alignment horizontal="left"/>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dxf>
    <dxf>
      <alignment horizontal="general"/>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dxf>
    <dxf>
      <alignment horizontal="left"/>
    </dxf>
    <dxf>
      <alignment horizontal="left"/>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dxf>
    <dxf>
      <alignment horizontal="general"/>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00000000-000A-0000-FFFF-FFFF00000000}">
  <cacheSource type="worksheet">
    <worksheetSource ref="A1:FF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1"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1"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00000000-000A-0000-FFFF-FFFF01000000}">
  <cacheSource type="worksheet">
    <worksheetSource ref="A1:FF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1"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74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1"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BAJAJ1" refreshedDate="46113.55178263889" createdVersion="8" refreshedVersion="8" minRefreshableVersion="3" recordCount="850" xr:uid="{00000000-000A-0000-FFFF-FFFF02000000}">
  <cacheSource type="worksheet">
    <worksheetSource ref="A1:EX758" sheet="MAIN"/>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00000000-000A-0000-FFFF-FFFF03000000}">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9" maxValue="18906.990000000009"/>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899E-2" maxValue="1.5993514142029899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31.703986458335" createdVersion="8" refreshedVersion="8" minRefreshableVersion="3" recordCount="726" xr:uid="{00000000-000A-0000-FFFF-FFFF04000000}">
  <cacheSource type="worksheet">
    <worksheetSource ref="A1:FG727" sheet="MAIN"/>
  </cacheSource>
  <cacheFields count="164">
    <cacheField name="LOAN NO" numFmtId="0">
      <sharedItems containsSemiMixedTypes="0" containsString="0" containsNumber="1" containsInteger="1" minValue="94397306" maxValue="468181316"/>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6" maxValue="3575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SemiMixedTypes="0" containsString="0" containsNumber="1" containsInteger="1" minValue="574" maxValue="15705"/>
    </cacheField>
    <cacheField name="TOTAL EMI DUE" numFmtId="0">
      <sharedItems containsSemiMixedTypes="0" containsString="0" containsNumber="1" minValue="0" maxValue="45430"/>
    </cacheField>
    <cacheField name="STAB AMOUNTWITH DPIC" numFmtId="1">
      <sharedItems containsSemiMixedTypes="0" containsString="0" containsNumber="1" minValue="-9335" maxValue="15890"/>
    </cacheField>
    <cacheField name="RB AMOUNTWITH DPIC" numFmtId="1">
      <sharedItems containsSemiMixedTypes="0" containsString="0" containsNumber="1" minValue="-6771" maxValue="54516"/>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9">
        <s v="NITIN KADAM"/>
        <s v="SAGAR DONGRE"/>
        <s v="ANWAR SHAIKH"/>
        <s v="SUNNY SHINDE"/>
        <s v="AKSHAY KARALE"/>
        <s v="AMIT GADE"/>
        <s v="VIKRAM GAIKWAD"/>
        <s v="UDAY SOHANE"/>
        <s v="SACHIN INGALE"/>
        <s v="AMOL DHUMAL"/>
        <s v="HARIDAS DIVATE"/>
        <s v="HEMANT WALUNJ"/>
        <s v="TANAJI SURVASE"/>
        <s v="SWAPNIL JADHAV"/>
        <s v="PARMESHWAR KOTULE"/>
        <s v="SACHIN KHAPRE"/>
        <s v="KIRAN KHAIRNAR"/>
        <s v="MAHESH SHINDE"/>
        <s v="SANDEEP KHAIRNAR"/>
      </sharedItems>
    </cacheField>
    <cacheField name="POS 1" numFmtId="167">
      <sharedItems containsSemiMixedTypes="0" containsString="0" containsNumber="1" minValue="0" maxValue="273457"/>
    </cacheField>
    <cacheField name="DPIC CHARGES" numFmtId="3">
      <sharedItems containsSemiMixedTypes="0" containsString="0" containsNumber="1" minValue="0" maxValue="2610"/>
    </cacheField>
    <cacheField name="CBC COLL" numFmtId="3">
      <sharedItems containsSemiMixedTypes="0" containsString="0" containsNumber="1" containsInteger="1" minValue="0" maxValue="6247"/>
    </cacheField>
    <cacheField name="CBC" numFmtId="3">
      <sharedItems containsSemiMixedTypes="0" containsString="0" containsNumber="1" minValue="0" maxValue="7200"/>
    </cacheField>
    <cacheField name="LST  MONTH PAID DATE" numFmtId="0">
      <sharedItems/>
    </cacheField>
    <cacheField name="DRA CASE%" numFmtId="164">
      <sharedItems containsMixedTypes="1" containsNumber="1" minValue="0" maxValue="1"/>
    </cacheField>
    <cacheField name="AGENCY CASE%" numFmtId="164">
      <sharedItems containsSemiMixedTypes="0" containsString="0" containsNumber="1" minValue="0" maxValue="8.2656033792572331E-2"/>
    </cacheField>
    <cacheField name="PROJECTION" numFmtId="164">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0" maxValue="31"/>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emiMixedTypes="0" containsString="0" containsNumber="1" minValue="0" maxValue="45430"/>
    </cacheField>
    <cacheField name="POS" numFmtId="167">
      <sharedItems containsSemiMixedTypes="0" containsString="0" containsNumber="1" minValue="0" maxValue="273457"/>
    </cacheField>
    <cacheField name="DPD" numFmtId="1">
      <sharedItems containsSemiMixedTypes="0" containsString="0" containsNumber="1" containsInteger="1" minValue="21" maxValue="177"/>
    </cacheField>
    <cacheField name="CURRENT DPD " numFmtId="1">
      <sharedItems containsMixedTypes="1" containsNumber="1" containsInteger="1" minValue="0" maxValue="20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5-07T00:00:00"/>
    </cacheField>
    <cacheField name="TENURE  " numFmtId="0">
      <sharedItems containsSemiMixedTypes="0" containsString="0" containsNumber="1" containsInteger="1" minValue="0" maxValue="80"/>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3"/>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4"/>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3"/>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ontainsBlank="1"/>
    </cacheField>
    <cacheField name="Allocated" numFmtId="0">
      <sharedItems containsBlank="1"/>
    </cacheField>
    <cacheField name="CODE" numFmtId="0">
      <sharedItems containsBlank="1"/>
    </cacheField>
    <cacheField name="REMARK3" numFmtId="0">
      <sharedItems containsBlank="1"/>
    </cacheField>
    <cacheField name="DATE3" numFmtId="15">
      <sharedItems containsDate="1" containsBlank="1" containsMixedTypes="1" minDate="2026-07-01T00:00:00" maxDate="2026-07-3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VYMO"/>
        <s v="DID"/>
        <e v="#N/A" u="1"/>
        <s v="DIGICOLLTC" u="1"/>
        <s v="OTGNGDID" u="1"/>
      </sharedItems>
    </cacheField>
    <cacheField name="RB DPIC" numFmtId="0">
      <sharedItems containsNonDate="0" containsString="0" containsBlank="1"/>
    </cacheField>
    <cacheField name="STABLE AMOUNT" numFmtId="0">
      <sharedItems containsSemiMixedTypes="0" containsString="0" containsNumber="1" minValue="-9335" maxValue="15890"/>
    </cacheField>
    <cacheField name="RB AMOUNT" numFmtId="0">
      <sharedItems containsSemiMixedTypes="0" containsString="0" containsNumber="1" minValue="1158" maxValue="54516"/>
    </cacheField>
    <cacheField name="a" numFmtId="0">
      <sharedItems/>
    </cacheField>
    <cacheField name="a2" numFmtId="0">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35.581170949074" createdVersion="8" refreshedVersion="8" minRefreshableVersion="3" recordCount="726" xr:uid="{00000000-000A-0000-FFFF-FFFF35000000}">
  <cacheSource type="worksheet">
    <worksheetSource ref="A1:FF727" sheet="MAIN"/>
  </cacheSource>
  <cacheFields count="162">
    <cacheField name="LOAN NO" numFmtId="0">
      <sharedItems containsSemiMixedTypes="0" containsString="0" containsNumber="1" containsInteger="1" minValue="94397306" maxValue="468181316"/>
    </cacheField>
    <cacheField name="CUSTOMER NAME" numFmtId="0">
      <sharedItems/>
    </cacheField>
    <cacheField name="Mode Of Payment" numFmtId="0">
      <sharedItems containsBlank="1"/>
    </cacheField>
    <cacheField name="Payment Date" numFmtId="0">
      <sharedItems containsBlank="1" containsMixedTypes="1" containsNumber="1" minValue="307.26" maxValue="307.26" count="35">
        <s v="16.07.26"/>
        <s v="09.07.26"/>
        <m/>
        <s v="18.07.26"/>
        <s v="23.07.26"/>
        <s v="21.07.26"/>
        <s v="11.07.26"/>
        <s v="13.07.26"/>
        <s v="17.07.26"/>
        <s v="24.07.26"/>
        <s v="30.07.26"/>
        <s v="15.07.26"/>
        <s v="25.07.26"/>
        <s v="31.07.26"/>
        <s v="22.07.26"/>
        <s v="26.07.26"/>
        <s v="14.07.26"/>
        <s v="10.07.26"/>
        <s v="02.07.26"/>
        <s v="28.07.26"/>
        <s v="27.07.26"/>
        <s v="10.07.26 15.05.26"/>
        <s v="29.07.26"/>
        <s v="03.07.26"/>
        <s v="04.07.26"/>
        <s v="19.07.26"/>
        <s v="08.07.26"/>
        <s v="07.07.26"/>
        <s v="20.07.26"/>
        <s v="04.07.26 29.07.26"/>
        <s v="09.07.26 22.07.26"/>
        <s v="06.07.26"/>
        <s v="12.07.26"/>
        <s v="01.07.26"/>
        <n v="307.26" u="1"/>
      </sharedItems>
    </cacheField>
    <cacheField name="Paid Amount" numFmtId="0">
      <sharedItems containsString="0" containsBlank="1" containsNumber="1" containsInteger="1" minValue="16" maxValue="3575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containsInteger="1" minValue="140" maxValue="140"/>
    </cacheField>
    <cacheField name="EMI" numFmtId="0">
      <sharedItems containsSemiMixedTypes="0" containsString="0" containsNumber="1" containsInteger="1" minValue="574" maxValue="15705"/>
    </cacheField>
    <cacheField name="TOTAL EMI DUE" numFmtId="0">
      <sharedItems containsSemiMixedTypes="0" containsString="0" containsNumber="1" minValue="0" maxValue="45430"/>
    </cacheField>
    <cacheField name="STAB AMOUNTWITH DPIC" numFmtId="1">
      <sharedItems containsSemiMixedTypes="0" containsString="0" containsNumber="1" minValue="-9335" maxValue="15890"/>
    </cacheField>
    <cacheField name="RB AMOUNTWITH DPIC" numFmtId="1">
      <sharedItems containsSemiMixedTypes="0" containsString="0" containsNumber="1" minValue="-6771" maxValue="54516"/>
    </cacheField>
    <cacheField name="BUCKET" numFmtId="0">
      <sharedItems containsSemiMixedTypes="0" containsString="0" containsNumber="1" containsInteger="1" minValue="1" maxValue="6" count="6">
        <n v="1"/>
        <n v="2"/>
        <n v="4"/>
        <n v="3"/>
        <n v="5"/>
        <n v="6"/>
      </sharedItems>
    </cacheField>
    <cacheField name="POS STATUS" numFmtId="0">
      <sharedItems count="3">
        <s v="STABLE "/>
        <s v="FLOW"/>
        <s v="RB"/>
      </sharedItems>
    </cacheField>
    <cacheField name="RECEIPT CUT" numFmtId="0">
      <sharedItems containsMixedTypes="1" containsNumber="1" containsInteger="1" minValue="63810078" maxValue="63810078" count="3">
        <s v="PAID"/>
        <s v="UNPAID"/>
        <n v="63810078" u="1"/>
      </sharedItems>
    </cacheField>
    <cacheField name="TEAM" numFmtId="0">
      <sharedItems count="19">
        <s v="NITIN KADAM"/>
        <s v="SAGAR DONGRE"/>
        <s v="ANWAR SHAIKH"/>
        <s v="SUNNY SHINDE"/>
        <s v="AKSHAY KARALE"/>
        <s v="AMIT GADE"/>
        <s v="VIKRAM GAIKWAD"/>
        <s v="UDAY SOHANE"/>
        <s v="SACHIN INGALE"/>
        <s v="AMOL DHUMAL"/>
        <s v="HARIDAS DIVATE"/>
        <s v="HEMANT WALUNJ"/>
        <s v="TANAJI SURVASE"/>
        <s v="SWAPNIL JADHAV"/>
        <s v="PARMESHWAR KOTULE"/>
        <s v="SACHIN KHAPRE"/>
        <s v="KIRAN KHAIRNAR"/>
        <s v="MAHESH SHINDE"/>
        <s v="SANDEEP KHAIRNAR"/>
      </sharedItems>
    </cacheField>
    <cacheField name="POS 1" numFmtId="167">
      <sharedItems containsSemiMixedTypes="0" containsString="0" containsNumber="1" minValue="0" maxValue="273457"/>
    </cacheField>
    <cacheField name="DPIC CHARGES" numFmtId="3">
      <sharedItems containsSemiMixedTypes="0" containsString="0" containsNumber="1" minValue="0" maxValue="2610"/>
    </cacheField>
    <cacheField name="CBC COLL" numFmtId="3">
      <sharedItems containsSemiMixedTypes="0" containsString="0" containsNumber="1" containsInteger="1" minValue="0" maxValue="6247"/>
    </cacheField>
    <cacheField name="CBC" numFmtId="3">
      <sharedItems containsSemiMixedTypes="0" containsString="0" containsNumber="1" minValue="0" maxValue="7200"/>
    </cacheField>
    <cacheField name="LST  MONTH PAID DATE" numFmtId="0">
      <sharedItems/>
    </cacheField>
    <cacheField name="DRA CASE%" numFmtId="164">
      <sharedItems containsMixedTypes="1" containsNumber="1" minValue="0" maxValue="1"/>
    </cacheField>
    <cacheField name="AGENCY CASE%" numFmtId="164">
      <sharedItems containsSemiMixedTypes="0" containsString="0" containsNumber="1" minValue="0" maxValue="8.2656033792572331E-2"/>
    </cacheField>
    <cacheField name="PROJECTION" numFmtId="164">
      <sharedItems count="3">
        <s v="STABLE "/>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0" maxValue="31"/>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emiMixedTypes="0" containsString="0" containsNumber="1" minValue="0" maxValue="45430"/>
    </cacheField>
    <cacheField name="POS" numFmtId="167">
      <sharedItems containsSemiMixedTypes="0" containsString="0" containsNumber="1" minValue="0" maxValue="273457"/>
    </cacheField>
    <cacheField name="DPD" numFmtId="1">
      <sharedItems containsSemiMixedTypes="0" containsString="0" containsNumber="1" containsInteger="1" minValue="21" maxValue="177"/>
    </cacheField>
    <cacheField name="CURRENT DPD " numFmtId="1">
      <sharedItems containsMixedTypes="1" containsNumber="1" containsInteger="1" minValue="0" maxValue="206"/>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5-07T00:00:00"/>
    </cacheField>
    <cacheField name="TENURE  " numFmtId="0">
      <sharedItems containsSemiMixedTypes="0" containsString="0" containsNumber="1" containsInteger="1" minValue="0" maxValue="80"/>
    </cacheField>
    <cacheField name="ALLO DATE" numFmtId="0">
      <sharedItems count="3">
        <s v="02.07.26"/>
        <s v="10.07.26"/>
        <s v="06.07.26"/>
      </sharedItems>
    </cacheField>
    <cacheField name="CLM" numFmtId="0">
      <sharedItems containsBlank="1" count="4">
        <s v="KAILASH ATKARI"/>
        <s v="VIJAY NIKAM"/>
        <m u="1"/>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3"/>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4"/>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3"/>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5"/>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3"/>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2" count="11">
        <n v="1"/>
        <n v="3"/>
        <n v="9"/>
        <n v="2"/>
        <n v="4"/>
        <n v="0"/>
        <n v="6"/>
        <n v="7"/>
        <n v="12"/>
        <n v="5"/>
        <n v="8" u="1"/>
      </sharedItems>
    </cacheField>
    <cacheField name="INT" numFmtId="0">
      <sharedItems containsMixedTypes="1" containsNumber="1" containsInteger="1" minValue="1" maxValue="1" count="2">
        <n v="1"/>
        <s v=""/>
      </sharedItems>
    </cacheField>
    <cacheField name="VYMO ID" numFmtId="0">
      <sharedItems/>
    </cacheField>
    <cacheField name="LEAD ID" numFmtId="0">
      <sharedItems containsBlank="1"/>
    </cacheField>
    <cacheField name="Allocated" numFmtId="0">
      <sharedItems containsBlank="1"/>
    </cacheField>
    <cacheField name="CODE" numFmtId="0">
      <sharedItems containsBlank="1"/>
    </cacheField>
    <cacheField name="REMARK3" numFmtId="0">
      <sharedItems containsBlank="1"/>
    </cacheField>
    <cacheField name="DATE3" numFmtId="15">
      <sharedItems containsDate="1" containsBlank="1" containsMixedTypes="1" minDate="2026-07-01T00:00:00" maxDate="2026-07-3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NonDate="0" containsString="0" containsBlank="1"/>
    </cacheField>
    <cacheField name="STABLE AMOUNT" numFmtId="0">
      <sharedItems containsSemiMixedTypes="0" containsString="0" containsNumber="1" minValue="-9335" maxValue="15890"/>
    </cacheField>
    <cacheField name="RB AMOUNT" numFmtId="0">
      <sharedItems containsSemiMixedTypes="0" containsString="0" containsNumber="1" minValue="1158" maxValue="5451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569">
  <r>
    <n v="131831706"/>
    <s v="ROHIT RAMCHANDRA JADHAV"/>
    <m/>
    <x v="0"/>
    <m/>
    <m/>
    <m/>
    <m/>
    <n v="19627"/>
    <n v="18781.99"/>
    <n v="19045.99"/>
    <n v="38408.99000000001"/>
    <x v="0"/>
    <x v="0"/>
    <x v="0"/>
    <x v="0"/>
    <n v="292262.3"/>
    <n v="264"/>
    <n v="0"/>
    <n v="4750"/>
    <s v="18.05.26"/>
    <n v="0.2476102465441058"/>
    <n v="0.01639039950464481"/>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
    <n v="38408.99000000001"/>
    <x v="0"/>
  </r>
  <r>
    <n v="466697046"/>
    <s v="VAISHNAVI PRDEEP DAKHINKAR"/>
    <m/>
    <x v="0"/>
    <m/>
    <m/>
    <m/>
    <m/>
    <n v="9106"/>
    <n v="8874"/>
    <n v="9030"/>
    <n v="17980"/>
    <x v="0"/>
    <x v="0"/>
    <x v="0"/>
    <x v="1"/>
    <n v="278730"/>
    <n v="156"/>
    <n v="0"/>
    <n v="3150"/>
    <s v="-"/>
    <n v="0.1131047649146901"/>
    <n v="0.01563149285395225"/>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0.09671993300665954"/>
    <n v="0.01336704906083029"/>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4"/>
    <n v="0.0120655182383335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6"/>
    <n v="0.01187899240605051"/>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4"/>
    <n v="0.0112328256473118"/>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
    <n v="0.01093273553049087"/>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9"/>
    <n v="0.05131567903757025"/>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6"/>
    <n v="0.04991805710016591"/>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8"/>
    <n v="9479.279999999999"/>
    <n v="35566.28"/>
    <x v="1"/>
    <x v="0"/>
    <x v="0"/>
    <x v="7"/>
    <n v="188157"/>
    <n v="610"/>
    <n v="0"/>
    <n v="3150"/>
    <s v="FLOW"/>
    <n v="0.5377178690875025"/>
    <n v="0.04981480410611634"/>
    <s v="FLOW"/>
    <s v="-"/>
    <s v="OS "/>
    <s v="-"/>
    <m/>
    <m/>
    <m/>
    <m/>
    <s v="REPO"/>
    <s v="-"/>
    <s v="MAVAL"/>
    <s v="-"/>
    <s v="-"/>
    <s v="-"/>
    <n v="30427.28"/>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9"/>
    <n v="35566.28"/>
    <x v="1"/>
  </r>
  <r>
    <n v="463274645"/>
    <s v="GOVIND VILAS THORAT"/>
    <s v="ONLINE"/>
    <x v="2"/>
    <n v="24311"/>
    <m/>
    <m/>
    <s v="CBC COLL"/>
    <n v="7682"/>
    <n v="22946"/>
    <n v="8047"/>
    <n v="6317"/>
    <x v="1"/>
    <x v="2"/>
    <x v="1"/>
    <x v="8"/>
    <n v="185359"/>
    <n v="465"/>
    <n v="3150"/>
    <n v="3150"/>
    <s v="FLOW"/>
    <n v="0.574486981071054"/>
    <n v="0.04907403006162735"/>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
    <n v="0.06070945062024907"/>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
    <n v="0.009959784037923809"/>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0.07581390984904701"/>
    <n v="0.009858894088351607"/>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0.07106045356556775"/>
    <n v="0.009820815002326301"/>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4"/>
    <n v="0.009717233158602089"/>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9"/>
    <n v="0.009492347834652932"/>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0.07256351627843848"/>
    <n v="0.00943621062535789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
    <n v="0.04449356839482825"/>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
    <n v="0.00937182949022232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1"/>
    <n v="0.00936700651319997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4"/>
    <n v="0.0548148128157174"/>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0.06681998862329921"/>
    <n v="0.009234767212982487"/>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
    <n v="0.009012517702057174"/>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0.06519238050048207"/>
    <n v="0.009009825807905164"/>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4"/>
    <x v="0"/>
    <x v="0"/>
    <x v="0"/>
    <x v="12"/>
    <n v="160069"/>
    <n v="117"/>
    <n v="0"/>
    <n v="2700"/>
    <s v="-"/>
    <n v="0.1581854604131865"/>
    <n v="0.008976850104543044"/>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4"/>
    <x v="2"/>
  </r>
  <r>
    <n v="464088878"/>
    <s v="LALITA RAMDAS SURYAVANSHI"/>
    <m/>
    <x v="0"/>
    <m/>
    <m/>
    <m/>
    <m/>
    <n v="6045"/>
    <n v="17219"/>
    <n v="5509"/>
    <n v="23264"/>
    <x v="1"/>
    <x v="0"/>
    <x v="0"/>
    <x v="6"/>
    <n v="155641"/>
    <n v="380"/>
    <n v="0"/>
    <n v="1800"/>
    <s v="FLOW"/>
    <n v="0.2357110448921401"/>
    <n v="0.04120615191504995"/>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
    <n v="0.008632568058726616"/>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8"/>
    <n v="0.05036904638421671"/>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
    <n v="0.0635967496182042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0.06125584936125267"/>
    <n v="0.008465782783558338"/>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8"/>
    <n v="0.06307922132777437"/>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4"/>
    <n v="0.04873237659165848"/>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0.05556388747175977"/>
    <n v="0.007679132798761624"/>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
    <n v="35286.52"/>
    <x v="3"/>
    <x v="0"/>
    <x v="0"/>
    <x v="10"/>
    <n v="135822.52"/>
    <n v="2413"/>
    <n v="0"/>
    <n v="6300"/>
    <s v="FLOW"/>
    <n v="0.4332730839083058"/>
    <n v="0.05705519202717087"/>
    <s v="FLOW"/>
    <s v="-"/>
    <s v="NC"/>
    <s v="-"/>
    <m/>
    <m/>
    <m/>
    <m/>
    <s v="-"/>
    <s v="-"/>
    <s v="VASULI"/>
    <s v="-"/>
    <s v="-"/>
    <s v="-"/>
    <n v="38607.52"/>
    <n v="135822.52"/>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
    <n v="35286.52"/>
    <x v="0"/>
  </r>
  <r>
    <n v="465588808"/>
    <s v="SHAKEEL AHMAD KHAN"/>
    <m/>
    <x v="0"/>
    <m/>
    <m/>
    <m/>
    <m/>
    <n v="9371"/>
    <n v="56226"/>
    <n v="11626"/>
    <n v="65597"/>
    <x v="3"/>
    <x v="0"/>
    <x v="0"/>
    <x v="1"/>
    <n v="132206"/>
    <n v="2255"/>
    <n v="0"/>
    <n v="3471"/>
    <s v="FLOW"/>
    <n v="0.5198615862529983"/>
    <n v="0.05553599445176067"/>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
    <n v="0.03498793891186455"/>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0.05298714561688845"/>
    <n v="0.007323017634901986"/>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1"/>
    <n v="0.05443330633294707"/>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9"/>
    <n v="0.04229207274996898"/>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0.07409303237931039"/>
    <n v="0.007178608729872291"/>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
    <n v="0.00712735057872777"/>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
    <n v="0.00710172150315551"/>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
    <n v="0.0415139569208089"/>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8"/>
    <n v="0.03284451265590215"/>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7"/>
    <n v="0.02743419878991018"/>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0.07704065992976995"/>
    <n v="0.006939478799368748"/>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
    <n v="0.0268191179686556"/>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
    <n v="0.00671801442423777"/>
    <s v="FLOW"/>
    <s v="-"/>
    <s v="PAID"/>
    <s v="-"/>
    <m/>
    <m/>
    <m/>
    <m/>
    <s v="-"/>
    <s v="-"/>
    <s v="JOVN"/>
    <s v="-"/>
    <s v="-"/>
    <s v="-"/>
    <n v="9156.059999999999"/>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0.09935601085664024"/>
    <n v="0.00657680663000384"/>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9"/>
    <n v="0.006543265628869797"/>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6"/>
    <n v="0.03813292873148801"/>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0.0471292172047747"/>
    <n v="0.006513430468685021"/>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0.06675515722327997"/>
    <n v="0.00646766826810085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1"/>
    <x v="0"/>
    <x v="0"/>
    <x v="0"/>
    <x v="10"/>
    <n v="114092.54"/>
    <n v="0"/>
    <n v="0"/>
    <n v="450"/>
    <s v="-"/>
    <n v="0.1126912168303297"/>
    <n v="0.006398438358623976"/>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1"/>
    <x v="2"/>
  </r>
  <r>
    <n v="466677362"/>
    <s v="VINAYAK SATHE"/>
    <m/>
    <x v="0"/>
    <m/>
    <m/>
    <m/>
    <m/>
    <n v="4313"/>
    <n v="21565"/>
    <n v="4921"/>
    <n v="25878"/>
    <x v="5"/>
    <x v="0"/>
    <x v="0"/>
    <x v="7"/>
    <n v="112838"/>
    <n v="608"/>
    <n v="0"/>
    <n v="3150"/>
    <s v="FLOW"/>
    <n v="0.3113173905876137"/>
    <n v="0.05492564263094364"/>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
    <n v="0.0063074444849281"/>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4"/>
    <n v="0.03685182832415357"/>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0.04546549411737747"/>
    <n v="0.006283497843200846"/>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4"/>
    <n v="0.04700727945127584"/>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
    <n v="0.00624267078189536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6"/>
    <n v="0.02445975827416717"/>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0.0636641851215838"/>
    <n v="0.006168195043689757"/>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
    <n v="6620.830000000002"/>
    <n v="27426.83"/>
    <x v="1"/>
    <x v="0"/>
    <x v="0"/>
    <x v="12"/>
    <n v="108923.83"/>
    <n v="1064"/>
    <n v="0"/>
    <n v="5400"/>
    <s v="FLOW"/>
    <n v="0.4759802928714057"/>
    <n v="0.0288377219765298"/>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2"/>
    <n v="27426.83"/>
    <x v="0"/>
  </r>
  <r>
    <n v="460026902"/>
    <s v="ANANAD VAIJINATH KALVATKAR"/>
    <m/>
    <x v="0"/>
    <m/>
    <m/>
    <m/>
    <m/>
    <n v="6829"/>
    <n v="5977.14"/>
    <n v="6130.14"/>
    <n v="12806.14"/>
    <x v="0"/>
    <x v="0"/>
    <x v="0"/>
    <x v="13"/>
    <n v="108653.97"/>
    <n v="153"/>
    <n v="0"/>
    <n v="5850"/>
    <s v="31.05.26"/>
    <n v="0.1666450590701791"/>
    <n v="0.006093437217409472"/>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4"/>
    <n v="0.02403486983068713"/>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2"/>
    <n v="0.0286863292596391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0.02352894482112388"/>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6"/>
    <x v="0"/>
    <x v="1"/>
    <x v="1"/>
    <x v="12"/>
    <n v="105541.34"/>
    <n v="112"/>
    <n v="1800"/>
    <n v="1350"/>
    <s v="-"/>
    <n v="0.104299429999092"/>
    <n v="0.00591887741544342"/>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
    <n v="0.05113227928683135"/>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
    <n v="0.0508475214841487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0.06502209284433037"/>
    <n v="0.00585689991746108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0.06413911996642187"/>
    <n v="0.005777365661494826"/>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
    <n v="0.0057292547832630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0.05900167945132861"/>
    <n v="0.005716461556305602"/>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
    <n v="0.005714330473435262"/>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0.04351611559536334"/>
    <n v="0.005658866237678225"/>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
    <n v="0.02664721500279346"/>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4"/>
    <n v="0.0415102216521159"/>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5"/>
    <n v="0.04131740875819763"/>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5"/>
    <n v="0.0322684962671600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5"/>
    <n v="0.005416988331894506"/>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
    <x v="0"/>
    <x v="0"/>
    <x v="0"/>
    <x v="10"/>
    <n v="96329"/>
    <n v="0"/>
    <n v="0"/>
    <n v="450"/>
    <s v="-"/>
    <n v="0.09514585463737442"/>
    <n v="0.005402238995186618"/>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
    <x v="2"/>
  </r>
  <r>
    <n v="464384033"/>
    <s v="LAXMAN RAJU PAWAR"/>
    <m/>
    <x v="0"/>
    <m/>
    <m/>
    <m/>
    <m/>
    <n v="4881"/>
    <n v="24293"/>
    <n v="5638"/>
    <n v="29174"/>
    <x v="5"/>
    <x v="0"/>
    <x v="0"/>
    <x v="1"/>
    <n v="96129"/>
    <n v="869"/>
    <n v="0"/>
    <n v="5400"/>
    <s v="FLOW"/>
    <n v="0.9553191597198351"/>
    <n v="0.04679227831466334"/>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5"/>
    <n v="0.00532703420231484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
    <n v="0.03099954365969011"/>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0.0799783443982003"/>
    <n v="0.00529411458008089"/>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0.02086647294366298"/>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5"/>
    <n v="0.04570630454067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0.0403571487777028"/>
    <n v="0.005248071973855887"/>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6"/>
    <n v="0.03060523264246594"/>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4"/>
    <n v="0.02063554087146408"/>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0.04011090030631929"/>
    <n v="0.00521604964967260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
    <n v="0.02454085392418219"/>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
    <n v="0.03033535449412435"/>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3"/>
    <n v="0.02442065684905781"/>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0.05283246958992826"/>
    <n v="0.005118748892303081"/>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
    <n v="0.02410110207003773"/>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9"/>
    <n v="0.04426207137732268"/>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0.02979461324069538"/>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
    <n v="4690.77"/>
    <n v="9790.77"/>
    <x v="0"/>
    <x v="0"/>
    <x v="0"/>
    <x v="6"/>
    <n v="90702"/>
    <n v="54"/>
    <n v="0"/>
    <n v="450"/>
    <s v="-"/>
    <n v="0.05647116483715851"/>
    <n v="0.005086670486991629"/>
    <s v="FLOW"/>
    <s v="-"/>
    <s v="-"/>
    <s v="-"/>
    <m/>
    <m/>
    <m/>
    <m/>
    <m/>
    <m/>
    <s v="SHIKRAPUR"/>
    <m/>
    <m/>
    <m/>
    <n v="5140.77"/>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
    <n v="9790.77"/>
    <x v="2"/>
  </r>
  <r>
    <n v="462681261"/>
    <s v="LAXMAN KAMLU MARGALE"/>
    <s v="ONLINE"/>
    <x v="2"/>
    <n v="8153"/>
    <m/>
    <m/>
    <m/>
    <n v="7736"/>
    <n v="7459"/>
    <n v="7673"/>
    <n v="7042"/>
    <x v="0"/>
    <x v="1"/>
    <x v="1"/>
    <x v="2"/>
    <n v="90625"/>
    <n v="214"/>
    <n v="0"/>
    <n v="5629"/>
    <s v="25.05.26"/>
    <n v="0.103253521010579"/>
    <n v="0.00508235224012278"/>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
    <n v="0.02395495937076756"/>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
    <n v="0.04400457244122164"/>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4"/>
    <n v="0.03791650856394431"/>
    <s v="FLOW"/>
    <s v="-"/>
    <s v="MPTP"/>
    <s v="-"/>
    <m/>
    <m/>
    <m/>
    <m/>
    <s v="REPO"/>
    <s v="-"/>
    <s v="TALWADE"/>
    <s v="-"/>
    <s v="-"/>
    <s v="-"/>
    <n v="29274.56"/>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0.08910892428884352"/>
    <n v="0.005059471139830697"/>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
    <n v="0.005054255594911177"/>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
    <n v="0.0196681945402685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0.07465696029035085"/>
    <n v="0.004941869014064766"/>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0.01943770529083511"/>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0.03772129823988148"/>
    <n v="0.004905304118499965"/>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
    <n v="0.01922404330649001"/>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0.08575068423894087"/>
    <n v="0.004868795304063331"/>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8"/>
    <n v="0.00486171057514201"/>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0.01911975854521899"/>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0.03714125586858408"/>
    <n v="0.00482987500111552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
    <n v="0.00475814723819009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6"/>
    <n v="0.004738631005588021"/>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
    <n v="6490.799999999999"/>
    <x v="4"/>
    <x v="1"/>
    <x v="1"/>
    <x v="9"/>
    <n v="84494"/>
    <n v="281"/>
    <n v="0"/>
    <n v="2700"/>
    <s v="31.05.26"/>
    <n v="0.372840773196943"/>
    <n v="0.01870793337332067"/>
    <s v="STABLE"/>
    <s v="PAID"/>
    <s v="BPTP"/>
    <s v="-"/>
    <m/>
    <m/>
    <m/>
    <m/>
    <s v="-"/>
    <s v="-"/>
    <s v="DHOLWAD"/>
    <s v="-"/>
    <s v="-"/>
    <s v="-"/>
    <n v="9471.799999999999"/>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
    <n v="9960.799999999999"/>
    <x v="0"/>
  </r>
  <r>
    <n v="464441982"/>
    <s v="VRUSHBH SHIVAJI HANDE"/>
    <m/>
    <x v="0"/>
    <m/>
    <m/>
    <m/>
    <m/>
    <n v="12645"/>
    <n v="12645"/>
    <n v="12650"/>
    <n v="25290"/>
    <x v="0"/>
    <x v="0"/>
    <x v="0"/>
    <x v="13"/>
    <n v="84432"/>
    <n v="5"/>
    <n v="0"/>
    <n v="2250"/>
    <s v="-"/>
    <n v="0.1294952741019344"/>
    <n v="0.004735041813385341"/>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
    <n v="22811.77"/>
    <x v="5"/>
    <x v="0"/>
    <x v="0"/>
    <x v="7"/>
    <n v="84252"/>
    <n v="680"/>
    <n v="0"/>
    <n v="2700"/>
    <s v="FLOW"/>
    <n v="0.232449288287524"/>
    <n v="0.04101096477199404"/>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
    <n v="22811.77"/>
    <x v="0"/>
  </r>
  <r>
    <n v="466116116"/>
    <s v="SHWETA VINAYAK LANDGE"/>
    <s v="ONLINE"/>
    <x v="4"/>
    <n v="4348"/>
    <m/>
    <m/>
    <m/>
    <n v="3988"/>
    <n v="7579"/>
    <n v="3779"/>
    <n v="7219"/>
    <x v="4"/>
    <x v="1"/>
    <x v="1"/>
    <x v="12"/>
    <n v="84161"/>
    <n v="188"/>
    <n v="0"/>
    <n v="4038"/>
    <s v="27.05.26"/>
    <n v="0.21666576561965"/>
    <n v="0.01863420338286791"/>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0.03627873933133888"/>
    <n v="0.004717712744781778"/>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0.07082159874661029"/>
    <n v="0.004687989746853336"/>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
    <n v="0.004679745821012805"/>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
    <n v="0.02709254856812683"/>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1"/>
    <n v="862"/>
    <n v="0"/>
    <n v="5400"/>
    <s v="FLOW"/>
    <n v="0.2271747045998346"/>
    <n v="0.04008037140517248"/>
    <s v="FLOW"/>
    <s v="-"/>
    <s v="NC"/>
    <s v="-"/>
    <m/>
    <m/>
    <m/>
    <m/>
    <s v="REPO"/>
    <s v="-"/>
    <s v="KUSGAON"/>
    <s v="-"/>
    <s v="-"/>
    <s v="-"/>
    <n v="27028"/>
    <n v="82340.21000000001"/>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0.06971767206415083"/>
    <n v="0.004614916036851902"/>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0.09125193160380152"/>
    <n v="0.01806318342677879"/>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0.03518204955423161"/>
    <n v="0.004575098435853422"/>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0.0350996792249247"/>
    <n v="0.00456438694037355"/>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0.03508156637764255"/>
    <n v="0.004562031532990541"/>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
    <n v="0.03412242129189688"/>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0.03492545088440117"/>
    <n v="0.00454173016459413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9"/>
    <n v="0.02647957715334124"/>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7"/>
    <n v="0.02637090359239103"/>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
    <n v="0.004390703686440747"/>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0.04867059567391229"/>
    <n v="0.004384030032188889"/>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0.04524685359878062"/>
    <n v="0.004383805707676222"/>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0.08561539086536771"/>
    <n v="0.004371804346248512"/>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6"/>
    <n v="0.0172366547350065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0.06557731159049054"/>
    <n v="0.004340847563500397"/>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0.03299729516538953"/>
    <n v="0.004290991440560049"/>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0.03714312631025705"/>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
    <n v="0.02479070465325708"/>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
    <n v="0.01998554362772849"/>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0.03048549375290038"/>
    <n v="0.004213206915792597"/>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7"/>
    <n v="0.004189765004218845"/>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0.01650821128578853"/>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8"/>
    <n v="0.01967763790444733"/>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
    <n v="0.01956644237239395"/>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
    <n v="0.01635410896340077"/>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4"/>
    <n v="0.03094079850641335"/>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
    <n v="0.01626023053711857"/>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5"/>
    <n v="0.0240966384664029"/>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0.03154869864108622"/>
    <n v="0.004102614931047526"/>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1"/>
    <n v="196"/>
    <n v="0"/>
    <n v="5989"/>
    <s v="FLOW"/>
    <n v="0.1384921092604729"/>
    <n v="0.01926183544989704"/>
    <s v="FLOW"/>
    <s v="-"/>
    <s v="NC"/>
    <s v="-"/>
    <m/>
    <m/>
    <m/>
    <m/>
    <s v="REPO"/>
    <s v="-"/>
    <s v="YERWADA"/>
    <s v="-"/>
    <s v="-"/>
    <s v="-"/>
    <n v="18743"/>
    <n v="72754.46000000001"/>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0.0294257183776731"/>
    <n v="0.004066742076604304"/>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0.03117134765604145"/>
    <n v="0.004053543943901512"/>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0.04490012342132876"/>
    <n v="0.00404440272001031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0.08049502657286628"/>
    <n v="0.01593387015895829"/>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6"/>
    <n v="0.02362550082300851"/>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4"/>
    <n v="0.02357132820199103"/>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0.03004352543144731"/>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0.04124711254583669"/>
    <n v="0.003996285112043136"/>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
    <n v="0.01577591085028318"/>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6"/>
    <n v="0.03462022085503647"/>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
    <n v="0.00397463779657072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1"/>
    <n v="28587.86"/>
    <x v="3"/>
    <x v="0"/>
    <x v="0"/>
    <x v="11"/>
    <n v="69544"/>
    <n v="1180"/>
    <n v="0"/>
    <n v="6300"/>
    <s v="FLOW"/>
    <n v="0.6243289343747195"/>
    <n v="0.02921346382277086"/>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1"/>
    <n v="28587.86"/>
    <x v="0"/>
  </r>
  <r>
    <n v="464273873"/>
    <s v="SABA HABIB MULANI"/>
    <s v="ONLINE"/>
    <x v="6"/>
    <n v="4216"/>
    <m/>
    <m/>
    <m/>
    <n v="4216"/>
    <n v="8428"/>
    <n v="4419"/>
    <n v="8428"/>
    <x v="4"/>
    <x v="0"/>
    <x v="0"/>
    <x v="10"/>
    <n v="69517"/>
    <n v="207"/>
    <n v="0"/>
    <n v="3600"/>
    <s v="30.05.26"/>
    <n v="0.2403877159204154"/>
    <n v="0.01539185509400825"/>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0.04320789363557544"/>
    <n v="0.003891974213652754"/>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0.07021274984382915"/>
    <n v="0.003868251896438167"/>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
    <n v="0.00386640121920866"/>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0.02770139519128273"/>
    <n v="0.003828434295439688"/>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6"/>
    <n v="0.02858881725794197"/>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0.02750742942645934"/>
    <n v="0.00380162751617592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3"/>
    <n v="0.01497958709934445"/>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0.0666563126206163"/>
    <n v="0.00378267209485552"/>
    <s v="FLOW"/>
    <s v="-"/>
    <s v="PTP"/>
    <s v="-"/>
    <m/>
    <m/>
    <m/>
    <m/>
    <s v="-"/>
    <s v="-"/>
    <s v="NERE"/>
    <s v="-"/>
    <s v="-"/>
    <s v="-"/>
    <n v="8934.200000000001"/>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0.07501087295254023"/>
    <n v="0.0148482901493790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0.02718685839254622"/>
    <n v="0.003757323424924094"/>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0.0288899914150279"/>
    <n v="0.003756874775898759"/>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0.01480112952485518"/>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
    <n v="0.003742293682575372"/>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
    <n v="130"/>
    <n v="0"/>
    <n v="5351"/>
    <s v="09.05.26"/>
    <n v="0.1118715493719974"/>
    <n v="0.003737564921848341"/>
    <s v="FLOW"/>
    <s v="-"/>
    <s v="PTP"/>
    <s v="-"/>
    <m/>
    <m/>
    <m/>
    <m/>
    <s v="-"/>
    <s v="-"/>
    <s v="PIMPARI"/>
    <s v="-"/>
    <s v="-"/>
    <s v="-"/>
    <n v="11391"/>
    <n v="66645.67999999999"/>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
    <n v="1227"/>
    <n v="0"/>
    <n v="6300"/>
    <s v="FLOW"/>
    <n v="0.7701528667508305"/>
    <n v="0.0323821462173197"/>
    <s v="FLOW"/>
    <s v="-"/>
    <s v="NC"/>
    <s v="-"/>
    <m/>
    <m/>
    <m/>
    <m/>
    <s v="REPO"/>
    <s v="-"/>
    <s v="BHOR"/>
    <s v="-"/>
    <s v="-"/>
    <s v="-"/>
    <n v="29481"/>
    <n v="66525.14999999999"/>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0.09753579199756075"/>
    <n v="0.003725693668637978"/>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0.09750496062157935"/>
    <n v="0.003724515964946474"/>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0.0413014890719343"/>
    <n v="0.003720253799205792"/>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0.00366417267103892"/>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0.06426782509618123"/>
    <n v="0.003649030766433864"/>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0.0263838076632879"/>
    <n v="0.003646338872281854"/>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0.07135988738986937"/>
    <n v="0.003643871302642512"/>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0.04027108425389834"/>
    <n v="0.003627439532089619"/>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0.03721379913673201"/>
    <n v="0.003605511810976372"/>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0.03711539740315742"/>
    <n v="0.00359597801918800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8"/>
    <n v="0.03110305310890733"/>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
    <n v="0.01412183940260569"/>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0.07213692598391121"/>
    <n v="0.00355072896092656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0.02566881252182597"/>
    <n v="0.003547523924451826"/>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0.09697115075290064"/>
    <n v="0.00354578540947865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0.02654768904105994"/>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0.0623565110459343"/>
    <n v="0.00353866310620146"/>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1"/>
    <n v="0.00353221377646227"/>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0.02555072876123265"/>
    <n v="0.003531204316155266"/>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9"/>
    <n v="0.0206029968891487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
    <n v="0.03047186918555599"/>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0.038884551607514"/>
    <n v="0.003502546859661994"/>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0.06145379977348911"/>
    <n v="0.003487435238866149"/>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0.03597220079251136"/>
    <n v="0.003485217791058431"/>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0.01620913155818209"/>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0.06231768362095832"/>
    <n v="0.003433286666375907"/>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8"/>
    <n v="10388.98"/>
    <x v="1"/>
    <x v="0"/>
    <x v="0"/>
    <x v="6"/>
    <n v="60471"/>
    <n v="188"/>
    <n v="0"/>
    <n v="1800"/>
    <s v="FLOW"/>
    <n v="0.09158051281906827"/>
    <n v="0.01600977385428637"/>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8"/>
    <n v="10388.98"/>
    <x v="1"/>
  </r>
  <r>
    <n v="466641805"/>
    <s v="SARIKA SUMIT SHINDE"/>
    <m/>
    <x v="0"/>
    <m/>
    <m/>
    <m/>
    <m/>
    <n v="4241"/>
    <n v="4150"/>
    <n v="4257"/>
    <n v="8391"/>
    <x v="0"/>
    <x v="0"/>
    <x v="0"/>
    <x v="9"/>
    <n v="60129"/>
    <n v="107"/>
    <n v="0"/>
    <n v="2250"/>
    <s v="21.05.26"/>
    <n v="0.02593112843400825"/>
    <n v="0.00337210215554585"/>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0.03476880547426672"/>
    <n v="0.003368625125599504"/>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6"/>
    <n v="0.0132304371756903"/>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0.06076432221609745"/>
    <n v="0.003347706864793261"/>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0.0256020783750492"/>
    <n v="0.003329312254754527"/>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0.0585419318507441"/>
    <n v="0.003322189951477334"/>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
    <n v="0.01944074792913746"/>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0.01566956847645637"/>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
    <n v="0.0130096900270975"/>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0.02532434805005625"/>
    <n v="0.003293196008215061"/>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
    <n v="0.01553772234559307"/>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0.0252488778530473"/>
    <n v="0.003283381810785858"/>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0.0984905093877193"/>
    <n v="0.01545882646808853"/>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0.02835944331981609"/>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
    <n v="0.02831125353782364"/>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1"/>
    <n v="0.01286599403969857"/>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2"/>
    <n v="0.0190418404470997"/>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0.0249073213042982"/>
    <n v="0.003238965557277696"/>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3"/>
    <n v="0.01524623120085313"/>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8"/>
    <n v="7582.99"/>
    <x v="4"/>
    <x v="0"/>
    <x v="0"/>
    <x v="1"/>
    <n v="57586.99"/>
    <n v="209"/>
    <n v="0"/>
    <n v="6300"/>
    <s v="30.05.26"/>
    <n v="0.1020940370508857"/>
    <n v="0.0127504150837939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8"/>
    <n v="7582.99"/>
    <x v="0"/>
  </r>
  <r>
    <n v="464693708"/>
    <s v="ARCHANA DINESH PAWALE"/>
    <m/>
    <x v="0"/>
    <m/>
    <m/>
    <m/>
    <m/>
    <n v="3546"/>
    <n v="3471"/>
    <n v="3508"/>
    <n v="7017"/>
    <x v="0"/>
    <x v="0"/>
    <x v="0"/>
    <x v="7"/>
    <n v="57341"/>
    <n v="37"/>
    <n v="0"/>
    <n v="2690"/>
    <s v="-"/>
    <n v="0.06297571839665254"/>
    <n v="0.003215747970216611"/>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
    <n v="0.02393904400569518"/>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0.05631346654370941"/>
    <n v="0.003195727007461037"/>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2"/>
    <n v="0.02772664820274359"/>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0.09528078767375942"/>
    <n v="0.003183276997007992"/>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0.02382184401135271"/>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0.03529712407789275"/>
    <n v="0.003179407399164477"/>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0.06209946620497872"/>
    <n v="0.003171003642108672"/>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0.06301128085813727"/>
    <n v="0.01247298883533324"/>
    <s v="RB"/>
    <s v="PAID"/>
    <s v="PTP"/>
    <s v="-"/>
    <m/>
    <m/>
    <m/>
    <m/>
    <s v="-"/>
    <s v="-"/>
    <s v="SHIRUR"/>
    <s v="-"/>
    <s v="-"/>
    <s v="-"/>
    <n v="9391.629999999999"/>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0.03497835231545503"/>
    <n v="0.003150693861543039"/>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0.0561398655566722"/>
    <n v="0.003092930299531161"/>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
    <n v="0.01216126596368597"/>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
    <n v="20078.89"/>
    <x v="5"/>
    <x v="0"/>
    <x v="0"/>
    <x v="4"/>
    <n v="54802.89"/>
    <n v="916"/>
    <n v="0"/>
    <n v="6300"/>
    <s v="FLOW"/>
    <n v="1"/>
    <n v="0.0266761547642010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
    <n v="20078.89"/>
    <x v="0"/>
  </r>
  <r>
    <n v="466131426"/>
    <s v="MANISH MANGALSING PAWAR"/>
    <m/>
    <x v="0"/>
    <m/>
    <m/>
    <m/>
    <m/>
    <n v="4457"/>
    <n v="8914"/>
    <n v="4593"/>
    <n v="13371"/>
    <x v="4"/>
    <x v="0"/>
    <x v="0"/>
    <x v="6"/>
    <n v="54723"/>
    <n v="136"/>
    <n v="0"/>
    <n v="1350"/>
    <s v="-"/>
    <n v="0.06120932868959857"/>
    <n v="0.01211629509773744"/>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0.08012634169339307"/>
    <n v="0.003060683650835209"/>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6"/>
    <n v="0.02281176909236951"/>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8"/>
    <n v="0.01436725699509779"/>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
    <n v="10467.81"/>
    <x v="4"/>
    <x v="0"/>
    <x v="0"/>
    <x v="14"/>
    <n v="54266"/>
    <n v="173"/>
    <n v="0"/>
    <n v="6300"/>
    <s v="21.05.26"/>
    <n v="0.1814785832631238"/>
    <n v="0.01201511009582478"/>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
    <n v="10467.81"/>
    <x v="0"/>
  </r>
  <r>
    <n v="464516010"/>
    <s v="RUBINA IRFAN SHAIKH"/>
    <m/>
    <x v="0"/>
    <m/>
    <m/>
    <m/>
    <m/>
    <n v="3325"/>
    <n v="3325"/>
    <n v="3377"/>
    <n v="6650"/>
    <x v="0"/>
    <x v="0"/>
    <x v="0"/>
    <x v="15"/>
    <n v="54242"/>
    <n v="52"/>
    <n v="0"/>
    <n v="2541.87"/>
    <s v="-"/>
    <n v="0.0796359759992126"/>
    <n v="0.003041952554027474"/>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0.02337764822549384"/>
    <n v="0.0030400457956698"/>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0.03135252881804746"/>
    <n v="0.003037634307158625"/>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2"/>
    <n v="0.026361271046291"/>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0.06054939586561481"/>
    <n v="0.01198566238192023"/>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0.03123271023657722"/>
    <n v="0.00302602551362808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0.06099505928056661"/>
    <n v="0.003002303196413496"/>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5"/>
    <n v="0.01184528756526241"/>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0.03315786670340842"/>
    <n v="0.002986712642783105"/>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0.03307132515071538"/>
    <n v="0.00297891736596791"/>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0.03074301690361187"/>
    <n v="0.002978580879198909"/>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0.02282693141646278"/>
    <n v="0.002968430195000705"/>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
    <n v="0.00295233491121681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0.05773261450744149"/>
    <n v="0.002948017785970527"/>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
    <n v="0.002941230847839772"/>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
    <n v="4911.35"/>
    <n v="9714.35"/>
    <x v="0"/>
    <x v="0"/>
    <x v="0"/>
    <x v="17"/>
    <n v="52337"/>
    <n v="70"/>
    <n v="0"/>
    <n v="900"/>
    <s v="-"/>
    <n v="0.08785297530886062"/>
    <n v="0.00293511800486958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
    <n v="9714.35"/>
    <x v="2"/>
  </r>
  <r>
    <n v="467110513"/>
    <s v="SONALI BALASAHEB ABHYANKAR"/>
    <m/>
    <x v="0"/>
    <m/>
    <m/>
    <m/>
    <m/>
    <n v="9172"/>
    <n v="8584"/>
    <n v="8722"/>
    <n v="17756"/>
    <x v="0"/>
    <x v="0"/>
    <x v="0"/>
    <x v="3"/>
    <n v="52239"/>
    <n v="138"/>
    <n v="0"/>
    <n v="900"/>
    <s v="-"/>
    <n v="0.07260662898981342"/>
    <n v="0.002929622054309229"/>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0.0324979095389866"/>
    <n v="0.002927266646926221"/>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0.01709162609047064"/>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4"/>
    <n v="0.01704303489101254"/>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0.031794370297669"/>
    <n v="0.002863894972097655"/>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0.07433591565193268"/>
    <n v="0.002839499681345066"/>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0.07661771301995143"/>
    <n v="0.01339403133836388"/>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0.07020211381623856"/>
    <n v="0.002832601702580541"/>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0.01117507530970531"/>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0.03140213160560697"/>
    <n v="0.002828563861352526"/>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0.02434752227757644"/>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1"/>
    <n v="0.01104599247356729"/>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7"/>
    <n v="4747.169999999998"/>
    <n v="22749.17"/>
    <x v="2"/>
    <x v="0"/>
    <x v="0"/>
    <x v="4"/>
    <n v="49791"/>
    <n v="446"/>
    <n v="0"/>
    <n v="1800"/>
    <s v="FLOW"/>
    <n v="0.2023701009403741"/>
    <n v="0.01634732710958207"/>
    <s v="FLOW"/>
    <s v="-"/>
    <s v="NC"/>
    <s v="-"/>
    <m/>
    <m/>
    <m/>
    <m/>
    <s v="REPO"/>
    <s v="-"/>
    <s v="BHOSARI GAON"/>
    <s v="-"/>
    <s v="-"/>
    <s v="-"/>
    <n v="20383.17"/>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
    <n v="22749.17"/>
    <x v="0"/>
  </r>
  <r>
    <n v="462848842"/>
    <s v="RAMESH MANIK RAUT"/>
    <m/>
    <x v="0"/>
    <m/>
    <m/>
    <m/>
    <m/>
    <n v="4230"/>
    <n v="3897"/>
    <n v="4008"/>
    <n v="8127"/>
    <x v="0"/>
    <x v="0"/>
    <x v="0"/>
    <x v="1"/>
    <n v="49284"/>
    <n v="111"/>
    <n v="0"/>
    <n v="5400"/>
    <s v="28.05.26"/>
    <n v="0.01999876308275244"/>
    <n v="0.002763902320576122"/>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
    <n v="0.01615000744151237"/>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0.02116110578967158"/>
    <n v="0.002751805060419246"/>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0.04846335479074228"/>
    <n v="0.002751676634635744"/>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0.05477666145107215"/>
    <n v="0.01084295823559377"/>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5"/>
    <n v="0.0159021266604930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
    <n v="0.02014873737862654"/>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0.02983193163516185"/>
    <n v="0.002687127256115675"/>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5"/>
    <n v="0.01060781934712279"/>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0.0524293695265264"/>
    <n v="0.002677216599146025"/>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0.07304967796808123"/>
    <n v="0.002671088053459949"/>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0.01925942077415786"/>
    <n v="0.002661722505056082"/>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0.04678225933046748"/>
    <n v="0.002656226554495728"/>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
    <x v="0"/>
    <x v="0"/>
    <x v="0"/>
    <x v="5"/>
    <n v="47229.77"/>
    <n v="0"/>
    <n v="0"/>
    <n v="450"/>
    <s v="-"/>
    <n v="0.02733818379017361"/>
    <n v="0.002648698784661889"/>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
    <x v="2"/>
  </r>
  <r>
    <n v="462898206"/>
    <s v="FAIZAN AHMED MEMAN"/>
    <s v="COLLECT"/>
    <x v="9"/>
    <n v="4000"/>
    <m/>
    <m/>
    <m/>
    <n v="3689"/>
    <n v="9341"/>
    <n v="2483"/>
    <n v="9030"/>
    <x v="1"/>
    <x v="1"/>
    <x v="1"/>
    <x v="11"/>
    <n v="47141"/>
    <n v="520"/>
    <n v="0"/>
    <n v="0"/>
    <s v="04.05.26"/>
    <n v="0.4420669237989941"/>
    <n v="0.01248063946792535"/>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0.03963282331045144"/>
    <n v="0.002623469006722176"/>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
    <n v="15565.35"/>
    <x v="4"/>
    <x v="0"/>
    <x v="0"/>
    <x v="2"/>
    <n v="46778.35"/>
    <n v="192"/>
    <n v="0"/>
    <n v="1350"/>
    <s v="FLOW"/>
    <n v="0.2158207047085222"/>
    <n v="0.0103572591558439"/>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
    <n v="15565.35"/>
    <x v="0"/>
  </r>
  <r>
    <n v="464050687"/>
    <s v="BHARAT NIMBA RENGADE"/>
    <m/>
    <x v="0"/>
    <m/>
    <m/>
    <m/>
    <m/>
    <n v="5587"/>
    <n v="27732.35"/>
    <n v="6242.349999999999"/>
    <n v="33319.35"/>
    <x v="5"/>
    <x v="0"/>
    <x v="0"/>
    <x v="9"/>
    <n v="46757"/>
    <n v="858"/>
    <n v="0"/>
    <n v="2250"/>
    <s v="FLOW"/>
    <n v="0.2747388990372004"/>
    <n v="0.02275969329919914"/>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9"/>
    <n v="33319.35"/>
    <x v="0"/>
  </r>
  <r>
    <n v="460714153"/>
    <s v="MANGESH MUKUNDRAO AAGJAL"/>
    <m/>
    <x v="0"/>
    <m/>
    <m/>
    <m/>
    <m/>
    <n v="2812"/>
    <n v="2812"/>
    <n v="2844"/>
    <n v="5624"/>
    <x v="0"/>
    <x v="0"/>
    <x v="0"/>
    <x v="12"/>
    <n v="46560.01"/>
    <n v="32"/>
    <n v="0"/>
    <n v="2697"/>
    <s v="-"/>
    <n v="0.04601213613312115"/>
    <n v="0.002611137888260845"/>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0.09417607052382716"/>
    <n v="0.002608889595832635"/>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0.07831336478597417"/>
    <n v="0.01229187181470139"/>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0.0472558801956478"/>
    <n v="0.002603482253454785"/>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0.01027725215269043"/>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0.04707417966434527"/>
    <n v="0.002593471772076998"/>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0.06976481129009275"/>
    <n v="0.01219603185612204"/>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3"/>
    <n v="0.01004742713740524"/>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0.07600372615997461"/>
    <n v="0.00253924132113963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9"/>
    <n v="0.01000115215841237"/>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6"/>
    <n v="0.01892968940879908"/>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3"/>
    <n v="0.0188977639623115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0.0260388352050192"/>
    <n v="0.002522809550586739"/>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0.06209625688427983"/>
    <n v="0.00250553656311134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0.08467012221526811"/>
    <n v="0.0117761363469871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0.04867628424788611"/>
    <n v="0.002485571681483936"/>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0.02549820450408583"/>
    <n v="0.002470429776878881"/>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0.04901846792926133"/>
    <n v="0.00970313243724294"/>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0.02536565158062358"/>
    <n v="0.002457587198528667"/>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5"/>
    <n v="0.01800007081568117"/>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0.01799671024236669"/>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
    <n v="2"/>
    <n v="0"/>
    <n v="803"/>
    <s v="-"/>
    <n v="0.05952456536094914"/>
    <n v="0.002401770773286743"/>
    <s v="FLOW"/>
    <s v="-"/>
    <s v="-"/>
    <s v="-"/>
    <m/>
    <m/>
    <m/>
    <m/>
    <m/>
    <m/>
    <s v="CHAKAN"/>
    <m/>
    <m/>
    <m/>
    <n v="4706"/>
    <n v="42826.72"/>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0.08683735937979704"/>
    <n v="0.01794126078267778"/>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7"/>
    <n v="0.020736496412621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0.0465555309958686"/>
    <n v="0.002377279022993707"/>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0.09916621048338888"/>
    <n v="0.009310127232877611"/>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
    <n v="0.00928643621492432"/>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
    <n v="0.01757831886471398"/>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
    <n v="0.01107322173364964"/>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6"/>
    <n v="41"/>
    <n v="0"/>
    <n v="900"/>
    <s v="-"/>
    <n v="0.04239776785019912"/>
    <n v="0.002335832826033261"/>
    <s v="FLOW"/>
    <s v="-"/>
    <s v="-"/>
    <s v="-"/>
    <m/>
    <m/>
    <m/>
    <m/>
    <m/>
    <m/>
    <s v="BANNER"/>
    <m/>
    <m/>
    <m/>
    <n v="3371"/>
    <n v="41650.96"/>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0.08400919813190902"/>
    <n v="0.01735694109762264"/>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0.07288785444894871"/>
    <n v="0.009102886178632004"/>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
    <n v="111"/>
    <n v="0"/>
    <n v="6300"/>
    <s v="19.05.26"/>
    <n v="0.02352436991865025"/>
    <n v="0.002279192008207284"/>
    <s v="FLOW"/>
    <s v="-"/>
    <s v="PAID"/>
    <s v="-"/>
    <m/>
    <m/>
    <m/>
    <m/>
    <s v="-"/>
    <s v="-"/>
    <s v="VIMAN NAGAR"/>
    <s v="-"/>
    <s v="-"/>
    <s v="-"/>
    <n v="11847"/>
    <n v="40640.98"/>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0.0679999855640257"/>
    <n v="0.00227184089392717"/>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8"/>
    <n v="0.008961404305060486"/>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2"/>
    <n v="0.01063876490484106"/>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0.04455329533037462"/>
    <n v="0.008819258197340744"/>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
    <n v="63"/>
    <n v="0"/>
    <n v="5886"/>
    <s v="22.05.26"/>
    <n v="0.0392981506327122"/>
    <n v="0.002230126629174088"/>
    <s v="FLOW"/>
    <s v="-"/>
    <s v="PTP"/>
    <s v="-"/>
    <m/>
    <m/>
    <m/>
    <m/>
    <s v="-"/>
    <s v="-"/>
    <s v="HINJEWADI"/>
    <s v="-"/>
    <s v="-"/>
    <s v="-"/>
    <n v="8144"/>
    <n v="39766.08"/>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
    <n v="0.008799032267527351"/>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0.03912513080745471"/>
    <n v="0.002220307945254631"/>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0.01679229133779989"/>
    <n v="0.002183681360448848"/>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
    <s v="-"/>
    <n v="0.4945587095305413"/>
    <n v="0.008609581617884988"/>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0.05387364892655215"/>
    <n v="0.002173760608876128"/>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
    <n v="10390.89"/>
    <x v="4"/>
    <x v="0"/>
    <x v="0"/>
    <x v="4"/>
    <n v="38649.92"/>
    <n v="216"/>
    <n v="0"/>
    <n v="900"/>
    <s v="FLOW"/>
    <n v="0.2851573555403865"/>
    <n v="0.008557532230030225"/>
    <s v="FLOW"/>
    <s v="-"/>
    <s v="NC"/>
    <s v="-"/>
    <m/>
    <m/>
    <m/>
    <m/>
    <s v="-"/>
    <s v="-"/>
    <s v="BHOSARI"/>
    <s v="-"/>
    <s v="-"/>
    <s v="-"/>
    <n v="7039.89"/>
    <n v="38649.92"/>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
    <n v="10390.89"/>
    <x v="0"/>
  </r>
  <r>
    <n v="462702660"/>
    <s v="SHAMRAO BHIKAJI ZENDE"/>
    <m/>
    <x v="0"/>
    <m/>
    <m/>
    <m/>
    <m/>
    <n v="3151"/>
    <n v="6178"/>
    <n v="3235"/>
    <n v="9329"/>
    <x v="4"/>
    <x v="0"/>
    <x v="0"/>
    <x v="6"/>
    <n v="38588"/>
    <n v="208"/>
    <n v="0"/>
    <n v="0"/>
    <s v="FLOW"/>
    <n v="0.04316184374895802"/>
    <n v="0.008543822437210902"/>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0.0187492325533835"/>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6"/>
    <n v="0.01605471893826181"/>
    <s v="FLOW"/>
    <s v="-"/>
    <s v="-"/>
    <s v="-"/>
    <m/>
    <m/>
    <m/>
    <m/>
    <s v="REPO"/>
    <s v="-"/>
    <s v="KHADAKI"/>
    <s v="-"/>
    <s v="-"/>
    <s v="-"/>
    <n v="35659.34"/>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6"/>
    <n v="33914.98"/>
    <x v="5"/>
    <x v="1"/>
    <x v="0"/>
    <x v="8"/>
    <n v="38136.98"/>
    <n v="1003"/>
    <n v="0"/>
    <n v="6300"/>
    <s v="FLOW"/>
    <n v="0.3960268322675899"/>
    <n v="0.0185637651722243"/>
    <s v="STABLE"/>
    <s v="PAID"/>
    <s v="LMCB"/>
    <s v="-"/>
    <m/>
    <m/>
    <m/>
    <m/>
    <s v="REPO"/>
    <s v="-"/>
    <s v="AWASARI BK"/>
    <s v="-"/>
    <s v="-"/>
    <s v="-"/>
    <n v="35229.98"/>
    <n v="38136.98"/>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6"/>
    <n v="33914.98"/>
    <x v="0"/>
  </r>
  <r>
    <n v="460523159"/>
    <s v="ASHUTOSH BABA LONDHE"/>
    <m/>
    <x v="0"/>
    <m/>
    <m/>
    <m/>
    <m/>
    <n v="5730"/>
    <n v="5724"/>
    <n v="5861"/>
    <n v="11454"/>
    <x v="0"/>
    <x v="0"/>
    <x v="0"/>
    <x v="15"/>
    <n v="38057.32"/>
    <n v="137"/>
    <n v="0"/>
    <n v="5850"/>
    <s v="29.05.26"/>
    <n v="0.05587426389355764"/>
    <n v="0.00213429744060766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0.02361463706542949"/>
    <n v="0.00212710111024129"/>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3"/>
    <n v="0.0158652666176580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0.03824974321694102"/>
    <n v="0.002107304471998384"/>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1"/>
    <n v="0.009932673276302061"/>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0.01519060336017445"/>
    <n v="0.002099397032926855"/>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0.01604237633449206"/>
    <n v="0.002086161886679474"/>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
    <n v="0.01219573442615203"/>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0.01803799518006774"/>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0.04195688739096371"/>
    <n v="0.002065204929894795"/>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
    <n v="0.00202705237759159"/>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
    <x v="0"/>
    <x v="0"/>
    <x v="0"/>
    <x v="13"/>
    <n v="35599.05"/>
    <n v="1"/>
    <n v="0"/>
    <n v="900"/>
    <s v="-"/>
    <n v="0.05459907070208534"/>
    <n v="0.001996434885668887"/>
    <s v="FLOW"/>
    <s v="-"/>
    <s v="-"/>
    <s v="-"/>
    <m/>
    <m/>
    <m/>
    <m/>
    <m/>
    <m/>
    <s v="TALEGAON DABHADE"/>
    <m/>
    <m/>
    <m/>
    <n v="1427.22"/>
    <n v="35599.05"/>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
    <x v="2"/>
  </r>
  <r>
    <n v="461265756"/>
    <s v="RAHILA RAFIK SHAIKH"/>
    <m/>
    <x v="0"/>
    <m/>
    <m/>
    <m/>
    <m/>
    <n v="3909"/>
    <n v="7818"/>
    <n v="3981"/>
    <n v="11727"/>
    <x v="4"/>
    <x v="0"/>
    <x v="0"/>
    <x v="0"/>
    <n v="35419"/>
    <n v="72"/>
    <n v="0"/>
    <n v="900"/>
    <s v="-"/>
    <n v="0.4933678319827553"/>
    <n v="0.007842169765304574"/>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0.03947181258569969"/>
    <n v="0.007813386285548242"/>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7"/>
    <n v="0.00920143027741765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4"/>
    <n v="0.009150333282926455"/>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0.01468736285447985"/>
    <n v="0.001909954981979162"/>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0.03734876014570662"/>
    <n v="0.001907150925570818"/>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0.05648158880318975"/>
    <n v="0.001887017800558911"/>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0.01364780453620268"/>
    <n v="0.001886176583636408"/>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0.09144655207257764"/>
    <n v="0.01613389033452286"/>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0.03707144675473504"/>
    <n v="0.007338237458185988"/>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0.01414712993395901"/>
    <n v="0.00183970271353580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0.0203131266382775"/>
    <n v="0.001829715786231846"/>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
    <n v="0.008597003135327465"/>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0.01996342405326576"/>
    <n v="0.001798216138163077"/>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9"/>
    <n v="0.001793474478776569"/>
    <s v="FLOW"/>
    <s v="-"/>
    <s v="-"/>
    <s v="-"/>
    <m/>
    <m/>
    <m/>
    <m/>
    <m/>
    <m/>
    <s v="PARGAON"/>
    <m/>
    <m/>
    <m/>
    <n v="8759.959999999999"/>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0.05358767953379189"/>
    <n v="0.001790333935599224"/>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3"/>
    <n v="0.01337592193495729"/>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4"/>
    <n v="19"/>
    <n v="0"/>
    <n v="880"/>
    <s v="-"/>
    <n v="0.01291643186698285"/>
    <n v="0.001785098201473564"/>
    <s v="FLOW"/>
    <s v="-"/>
    <s v="-"/>
    <s v="-"/>
    <m/>
    <m/>
    <m/>
    <m/>
    <m/>
    <m/>
    <s v="TALWADE"/>
    <m/>
    <m/>
    <m/>
    <n v="4733"/>
    <n v="31830.64"/>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0.06045880736688693"/>
    <n v="0.00840876498463709"/>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0.05329793610050258"/>
    <n v="0.00178065377206634"/>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0.01835655398147769"/>
    <n v="0.00177850081755601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0.04649665130148341"/>
    <n v="0.001776089329044838"/>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0.09152031875502831"/>
    <n v="0.01532386390812259"/>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0.02663572599373968"/>
    <n v="0.001763134588438291"/>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
    <n v="0.00691822006512625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
    <n v="0.008209142529474585"/>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
    <n v="0.006830762568943546"/>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
    <n v="3338.76"/>
    <x v="4"/>
    <x v="2"/>
    <x v="1"/>
    <x v="1"/>
    <n v="30804.04"/>
    <n v="152"/>
    <n v="0"/>
    <n v="2250"/>
    <s v="11.05.26"/>
    <n v="0.0546114461109526"/>
    <n v="0.006820365090410027"/>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
    <n v="8805.76"/>
    <x v="0"/>
  </r>
  <r>
    <n v="463646816"/>
    <s v="DOULATRAO BAPURAO KOLEKAR"/>
    <m/>
    <x v="0"/>
    <m/>
    <m/>
    <m/>
    <m/>
    <n v="4722"/>
    <n v="18211"/>
    <n v="4965"/>
    <n v="22933"/>
    <x v="2"/>
    <x v="0"/>
    <x v="0"/>
    <x v="6"/>
    <n v="30797"/>
    <n v="920"/>
    <n v="0"/>
    <n v="3831.06"/>
    <s v="13.05.26"/>
    <n v="0.160429175262141"/>
    <n v="0.01011123763318269"/>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0.07246498488722895"/>
    <n v="0.006803307557483658"/>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0.02564041281910164"/>
    <n v="0.001697250479067849"/>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
    <n v="0.01269834634042535"/>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1"/>
    <n v="15904.53"/>
    <x v="1"/>
    <x v="0"/>
    <x v="0"/>
    <x v="11"/>
    <n v="30067"/>
    <n v="470"/>
    <n v="0"/>
    <n v="6300"/>
    <s v="08.05.26"/>
    <n v="0.2819546933214051"/>
    <n v="0.007960276338688435"/>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1"/>
    <n v="15904.53"/>
    <x v="0"/>
  </r>
  <r>
    <n v="460476205"/>
    <s v="MACHHINDRA LAXMAN CHATE"/>
    <m/>
    <x v="0"/>
    <m/>
    <m/>
    <m/>
    <m/>
    <n v="2867"/>
    <n v="15378"/>
    <n v="2096"/>
    <n v="18245"/>
    <x v="3"/>
    <x v="0"/>
    <x v="0"/>
    <x v="6"/>
    <n v="29708"/>
    <n v="1053"/>
    <n v="0"/>
    <n v="4950"/>
    <s v="-"/>
    <n v="0.06040187947682066"/>
    <n v="0.01247948900331987"/>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1"/>
    <n v="0.001663870991582927"/>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0.05631857544651354"/>
    <n v="0.007832930979360629"/>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4"/>
    <n v="67"/>
    <n v="0"/>
    <n v="0"/>
    <s v="-"/>
    <n v="0.1141016202411245"/>
    <n v="0.001658467014072767"/>
    <s v="FLOW"/>
    <s v="-"/>
    <s v="-"/>
    <s v="-"/>
    <m/>
    <m/>
    <m/>
    <m/>
    <m/>
    <m/>
    <s v="WAGHOLI"/>
    <m/>
    <m/>
    <m/>
    <n v="3308"/>
    <n v="29572.64"/>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6"/>
    <n v="0.007740718113136358"/>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0.03324165218212032"/>
    <n v="0.001636222995396659"/>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0.01656911543278148"/>
    <n v="0.00160532229377671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0.0394396084192834"/>
    <n v="0.001591358092863162"/>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0.03172822794088689"/>
    <n v="0.00628055528283208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0.0176605097540268"/>
    <n v="0.001590779896431761"/>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0.01622565865258252"/>
    <n v="0.001572045995567617"/>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7"/>
    <n v="0.006200404362279831"/>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0.01617956033457145"/>
    <n v="0.001567579694520408"/>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
    <n v="0.009069481715070901"/>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
    <n v="0.006105418879083929"/>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0.0308340637055973"/>
    <n v="0.006103556809355076"/>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0.03825819922995471"/>
    <n v="0.00154368913392132"/>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
    <n v="0.009011697585985596"/>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0.02691946561579819"/>
    <n v="0.001527649931265595"/>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0.01168580530486656"/>
    <n v="0.001519630329937732"/>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1"/>
    <n v="0.008884309846865718"/>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0.027379267173357"/>
    <n v="0.001508414104304358"/>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0.02999786170579727"/>
    <n v="0.005938031873731709"/>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
    <s v="18.05.26 30.05.26"/>
    <n v="0.02930734924799583"/>
    <n v="0.001496529952434516"/>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0.0114805263690022"/>
    <n v="0.001492935712930301"/>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0.02626624363444567"/>
    <n v="0.001490580305547292"/>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0.08880297608021577"/>
    <n v="0.005879357857305336"/>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0.05051844364817897"/>
    <n v="0.007026233869439997"/>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0.09807893531534283"/>
    <n v="0.01106426756625966"/>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
    <n v="0.008636429065846368"/>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0.02227254685738803"/>
    <n v="0.0014743167783789"/>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2"/>
    <n v="0.001467587042998875"/>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0.02661242985545147"/>
    <n v="0.001466166508022408"/>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0.09012919824937629"/>
    <n v="0.01091514212542963"/>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0.0255922687610986"/>
    <n v="0.001452332976137486"/>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0.02180806737589028"/>
    <n v="0.00144357086067269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
    <n v="0.006765332086065404"/>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
    <n v="0.00141067927900282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2"/>
    <n v="16524.33"/>
    <x v="2"/>
    <x v="0"/>
    <x v="0"/>
    <x v="12"/>
    <n v="24935"/>
    <n v="373"/>
    <n v="0"/>
    <n v="2250"/>
    <s v="FLOW"/>
    <n v="0.1133357729197454"/>
    <n v="0.008186632151943705"/>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2"/>
    <n v="16524.33"/>
    <x v="0"/>
  </r>
  <r>
    <n v="460917311"/>
    <s v="RUPALI ARVIND SHELAR"/>
    <m/>
    <x v="0"/>
    <m/>
    <m/>
    <m/>
    <m/>
    <n v="3364"/>
    <n v="2461"/>
    <n v="2523"/>
    <n v="5825"/>
    <x v="0"/>
    <x v="0"/>
    <x v="0"/>
    <x v="6"/>
    <n v="24727"/>
    <n v="62"/>
    <n v="0"/>
    <n v="6300"/>
    <s v="18.05.26"/>
    <n v="0.01539505736288526"/>
    <n v="0.001386718056182245"/>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
    <n v="0.005441848965009059"/>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0.0411723555456257"/>
    <n v="0.001375545013017559"/>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0.0628287212598182"/>
    <n v="0.00540354479579486"/>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0.07069632830865533"/>
    <n v="0.0118371628130531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7"/>
    <n v="0.005351488765598616"/>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0.07658219657083891"/>
    <n v="0.01008466044508886"/>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0.06847412977394399"/>
    <n v="0.006343522425271557"/>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0.03298408283229538"/>
    <n v="0.001330882563356744"/>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
    <n v="28209.99000000001"/>
    <x v="5"/>
    <x v="0"/>
    <x v="1"/>
    <x v="0"/>
    <n v="23675.99"/>
    <n v="2504"/>
    <n v="0"/>
    <n v="5400"/>
    <s v="STABLE"/>
    <n v="0.7280110646904953"/>
    <n v="0.01152465451065949"/>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5"/>
    <n v="33257.99000000001"/>
    <x v="0"/>
  </r>
  <r>
    <n v="454743569"/>
    <s v="ASHWINI RAJU KHUDE"/>
    <m/>
    <x v="0"/>
    <m/>
    <m/>
    <m/>
    <m/>
    <n v="2833"/>
    <n v="14164"/>
    <n v="3301"/>
    <n v="16997"/>
    <x v="5"/>
    <x v="0"/>
    <x v="0"/>
    <x v="15"/>
    <n v="23515.41"/>
    <n v="469"/>
    <n v="0"/>
    <n v="2680"/>
    <s v="FLOW"/>
    <n v="0.1522326045155876"/>
    <n v="0.01144648971073679"/>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5"/>
    <n v="0.005201174791969558"/>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1"/>
    <x v="0"/>
    <x v="1"/>
    <x v="1"/>
    <x v="15"/>
    <n v="23192"/>
    <n v="48"/>
    <n v="0"/>
    <n v="6050"/>
    <s v="STABLE"/>
    <n v="0.0340495843695612"/>
    <n v="0.001300633524446097"/>
    <s v="STABLE"/>
    <s v="PAID"/>
    <s v="PTP"/>
    <s v="-"/>
    <m/>
    <m/>
    <m/>
    <m/>
    <s v="-"/>
    <s v="-"/>
    <s v="DECCAN JYMKHANA"/>
    <s v="-"/>
    <s v="-"/>
    <s v="-"/>
    <n v="9195.780000000001"/>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1"/>
    <x v="0"/>
  </r>
  <r>
    <n v="464448758"/>
    <s v="LAXMAN DASHRATH MANE"/>
    <m/>
    <x v="0"/>
    <m/>
    <m/>
    <m/>
    <m/>
    <n v="3489"/>
    <n v="3489"/>
    <n v="3544"/>
    <n v="6978"/>
    <x v="0"/>
    <x v="0"/>
    <x v="0"/>
    <x v="12"/>
    <n v="22956"/>
    <n v="55"/>
    <n v="0"/>
    <n v="450.43"/>
    <s v="-"/>
    <n v="0.02268587564890834"/>
    <n v="0.001287398378198715"/>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0.07904919927414439"/>
    <n v="0.005061464209459967"/>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0.075787415033483"/>
    <n v="0.006016207786621745"/>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0.03153389610292859"/>
    <n v="0.00127236863584999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0.01397149862917246"/>
    <n v="0.001258490239062537"/>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0.06184245830324325"/>
    <n v="0.01091084811475391"/>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0.03748821097068582"/>
    <n v="0.001252459835350754"/>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0.06900436027929219"/>
    <n v="0.005894514866839986"/>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0.01287615625509953"/>
    <n v="0.001247524696072069"/>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4"/>
    <n v="284"/>
    <n v="0"/>
    <n v="6300"/>
    <s v="26.05.26"/>
    <n v="0.09794556323495388"/>
    <n v="0.004914588754604877"/>
    <s v="FLOW"/>
    <s v="-"/>
    <s v="PTP"/>
    <s v="-"/>
    <m/>
    <m/>
    <m/>
    <m/>
    <s v="-"/>
    <s v="-"/>
    <s v="OTUR"/>
    <s v="-"/>
    <s v="-"/>
    <s v="-"/>
    <n v="13261"/>
    <n v="22196.64"/>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0.009523752351284769"/>
    <n v="0.001238475445231062"/>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
    <n v="0.0107098139737147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
    <n v="0.004835846010446856"/>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
    <n v="0.007093356429649727"/>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0.08320622318036219"/>
    <n v="0.001209402427578074"/>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0.01335936345512728"/>
    <n v="0.001203351834660151"/>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0.01331307928946397"/>
    <n v="0.001199182763592225"/>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0.01793054820228081"/>
    <n v="0.00118690099652368"/>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
    <n v="0.005600797163946304"/>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0.009077335354520086"/>
    <n v="0.001180423065409125"/>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
    <n v="16595.68"/>
    <x v="5"/>
    <x v="0"/>
    <x v="0"/>
    <x v="7"/>
    <n v="21019.68"/>
    <n v="628"/>
    <n v="0"/>
    <n v="5850"/>
    <s v="FLOW"/>
    <n v="0.05799280320979326"/>
    <n v="0.01023165451263576"/>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
    <n v="16595.68"/>
    <x v="0"/>
  </r>
  <r>
    <n v="460122210"/>
    <s v="ABHIJIT BHAGWAN ELBHAR"/>
    <m/>
    <x v="0"/>
    <m/>
    <m/>
    <m/>
    <m/>
    <n v="3674"/>
    <n v="3674"/>
    <n v="3758"/>
    <n v="7348"/>
    <x v="0"/>
    <x v="0"/>
    <x v="0"/>
    <x v="8"/>
    <n v="20991.4"/>
    <n v="84"/>
    <n v="0"/>
    <n v="4489"/>
    <s v="29.05.26 26.05.26"/>
    <n v="0.2245876593085858"/>
    <n v="0.001177221393802078"/>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6"/>
    <n v="0.006884601413761602"/>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0.07434335903019847"/>
    <n v="0.006756803275997652"/>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8"/>
    <n v="0.009930989214240878"/>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
    <n v="0.005397672049524116"/>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0.0890317414166952"/>
    <n v="0.00446732226267120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0.008637253541721467"/>
    <n v="0.001123194517359959"/>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
    <n v="0.008388847939136187"/>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0.07694408119143095"/>
    <n v="0.001118382195751959"/>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0.05694767655365818"/>
    <n v="0.005275698493399556"/>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0.008058681022816863"/>
    <n v="0.001113739239151024"/>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
    <n v="0.009664241734121086"/>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0.005204745153898824"/>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
    <n v="123"/>
    <n v="0"/>
    <n v="6300"/>
    <s v="11.05.26"/>
    <n v="0.06763786296195413"/>
    <n v="0.004330804432300738"/>
    <s v="STABLE"/>
    <s v="PAID"/>
    <s v="PAID"/>
    <s v="-"/>
    <m/>
    <m/>
    <m/>
    <m/>
    <s v="-"/>
    <s v="-"/>
    <s v="AMBOLI "/>
    <s v="-"/>
    <s v="-"/>
    <s v="-"/>
    <n v="10465"/>
    <n v="19559.99"/>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0.008416867628707261"/>
    <n v="0.001094535378432842"/>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0.01650703347442047"/>
    <n v="0.001092672363355138"/>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0.05537679288587002"/>
    <n v="0.005130170017068354"/>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4"/>
    <n v="51"/>
    <n v="0"/>
    <n v="1350"/>
    <s v="-"/>
    <n v="0.008274742153699997"/>
    <n v="0.001076053281834168"/>
    <s v="STABLE"/>
    <s v="PAID"/>
    <s v="-"/>
    <s v="-"/>
    <m/>
    <m/>
    <m/>
    <m/>
    <m/>
    <m/>
    <s v="JUNNAR"/>
    <m/>
    <m/>
    <m/>
    <n v="3800"/>
    <n v="19187.44"/>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0.01868649689167137"/>
    <n v="0.001060438052507384"/>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0.09824733326932907"/>
    <n v="0.006192153839159641"/>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0.0185066384943852"/>
    <n v="0.00105023128718101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0.004133086281626825"/>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0.0107624812295799"/>
    <n v="0.001042738287646637"/>
    <s v="FLOW"/>
    <s v="-"/>
    <s v="PTP"/>
    <s v="-"/>
    <m/>
    <m/>
    <m/>
    <m/>
    <s v="-"/>
    <s v="-"/>
    <s v="YERWADA"/>
    <s v="-"/>
    <s v="-"/>
    <s v="-"/>
    <n v="8200.440000000001"/>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0.03757722774971116"/>
    <n v="0.001040973975354507"/>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0.01150146574307114"/>
    <n v="0.001036000700908669"/>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0.03274711084391257"/>
    <n v="0.004089751645796749"/>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0.06292418347014443"/>
    <n v="0.006020203373671874"/>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0.07493048661377344"/>
    <n v="0.001025952084363729"/>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0.03013761428234869"/>
    <n v="0.001006880575108021"/>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0.01113389450653213"/>
    <n v="0.001002891524461511"/>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5"/>
    <n v="0.003894630650642389"/>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
    <n v="383"/>
    <n v="0"/>
    <n v="6300"/>
    <s v="STABLE"/>
    <n v="0.02662559044942057"/>
    <n v="0.004654589373988692"/>
    <s v="STABLE"/>
    <s v="PAID"/>
    <s v="PAID"/>
    <s v="-"/>
    <m/>
    <m/>
    <m/>
    <m/>
    <s v="REPO"/>
    <s v="-"/>
    <s v="SHIRUR"/>
    <s v="-"/>
    <s v="-"/>
    <s v="-"/>
    <n v="15555.99"/>
    <n v="17580.99"/>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2"/>
    <n v="24"/>
    <n v="0"/>
    <n v="1787"/>
    <s v="-"/>
    <n v="0.01770274175820641"/>
    <n v="0.0009753024134598185"/>
    <s v="FLOW"/>
    <s v="-"/>
    <s v="-"/>
    <s v="-"/>
    <m/>
    <m/>
    <m/>
    <m/>
    <s v="-"/>
    <s v="-"/>
    <s v="SUTARWADI"/>
    <s v="-"/>
    <s v="-"/>
    <s v="-"/>
    <n v="5193"/>
    <n v="17390.92"/>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1"/>
    <n v="158"/>
    <n v="0"/>
    <n v="5850"/>
    <s v="-"/>
    <n v="0.05779019041138544"/>
    <n v="0.003826101613570212"/>
    <s v="FLOW"/>
    <s v="-"/>
    <s v="-"/>
    <s v="-"/>
    <m/>
    <m/>
    <m/>
    <m/>
    <s v="-"/>
    <s v="-"/>
    <s v="DAPODI"/>
    <s v="-"/>
    <s v="-"/>
    <s v="-"/>
    <n v="10794"/>
    <n v="17280.51"/>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3"/>
    <n v="0.00722579552216124"/>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0.007415054670696965"/>
    <n v="0.0009642589177011982"/>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1"/>
    <n v="6"/>
    <n v="0"/>
    <n v="0"/>
    <s v="-"/>
    <n v="0.01918615987986717"/>
    <n v="0.003797871662270731"/>
    <s v="RB"/>
    <s v="PAID"/>
    <s v="-"/>
    <s v="-"/>
    <m/>
    <m/>
    <m/>
    <m/>
    <s v="-"/>
    <s v="-"/>
    <s v="SHIRUR"/>
    <s v="-"/>
    <s v="-"/>
    <s v="-"/>
    <n v="3076"/>
    <n v="17153.01"/>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0.01725798771822488"/>
    <n v="0.0009507994469411489"/>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
    <n v="805"/>
    <n v="0"/>
    <n v="6300"/>
    <s v="27.05.26"/>
    <n v="0.06110261894169808"/>
    <n v="0.005553399539958878"/>
    <s v="FLOW"/>
    <s v="-"/>
    <s v="LMCB"/>
    <s v="-"/>
    <m/>
    <m/>
    <m/>
    <m/>
    <s v="REPO"/>
    <s v="-"/>
    <s v="DIGHI"/>
    <s v="-"/>
    <s v="-"/>
    <s v="-"/>
    <n v="24490"/>
    <n v="16914.65"/>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0.07674869726756645"/>
    <n v="0.00368317835189705"/>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0.01680455073408643"/>
    <n v="0.0009258181083992156"/>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0.006682891591791452"/>
    <n v="0.0009236000997802159"/>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
    <n v="5997.65"/>
    <x v="4"/>
    <x v="0"/>
    <x v="0"/>
    <x v="6"/>
    <n v="16448.14"/>
    <n v="15"/>
    <n v="0"/>
    <n v="1800"/>
    <s v="-"/>
    <n v="0.01839774149064441"/>
    <n v="0.003641805420918061"/>
    <s v="FLOW"/>
    <s v="-"/>
    <s v="-"/>
    <s v="-"/>
    <m/>
    <m/>
    <m/>
    <m/>
    <s v="-"/>
    <s v="-"/>
    <s v="SHIRUR"/>
    <s v="-"/>
    <s v="-"/>
    <s v="-"/>
    <n v="4967.65"/>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
    <n v="5997.65"/>
    <x v="0"/>
  </r>
  <r>
    <n v="465971898"/>
    <s v="SOMNATH LAXMAN MADGE"/>
    <s v="ONLINE"/>
    <x v="7"/>
    <n v="6720"/>
    <m/>
    <m/>
    <m/>
    <n v="2240"/>
    <n v="4480"/>
    <n v="2284"/>
    <n v="0"/>
    <x v="4"/>
    <x v="2"/>
    <x v="1"/>
    <x v="10"/>
    <n v="16438"/>
    <n v="44"/>
    <n v="0"/>
    <n v="900"/>
    <s v="FLOW"/>
    <n v="0.05684211450867828"/>
    <n v="0.003639560309497066"/>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0.007073498121947866"/>
    <n v="0.0009198426641930355"/>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0.009479316835429885"/>
    <n v="0.0009184170819150336"/>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0.0416335210085548"/>
    <n v="0.00358066488168795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0.06610966121178853"/>
    <n v="0.0009051768883661167"/>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0.01004504612337893"/>
    <n v="0.0009048129218443137"/>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0.06577752554380918"/>
    <n v="0.0009006292696830651"/>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0.05442588668125459"/>
    <n v="0.005207137995982642"/>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0.006829837200176098"/>
    <n v="0.0008881568267787527"/>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1"/>
    <n v="25132.19"/>
    <x v="3"/>
    <x v="0"/>
    <x v="0"/>
    <x v="12"/>
    <n v="15777.82"/>
    <n v="1013"/>
    <n v="0"/>
    <n v="1800"/>
    <s v="FLOW"/>
    <n v="0.09341554958579162"/>
    <n v="0.006627815106582746"/>
    <s v="FLOW"/>
    <s v="-"/>
    <s v="LMCB"/>
    <s v="-"/>
    <m/>
    <m/>
    <m/>
    <m/>
    <s v="REPO"/>
    <s v="-"/>
    <s v="MULSHI"/>
    <s v="-"/>
    <s v="-"/>
    <s v="-"/>
    <n v="18690.1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1"/>
    <n v="25132.19"/>
    <x v="0"/>
  </r>
  <r>
    <n v="459748188"/>
    <s v="MUKESH ANANT GURAV"/>
    <m/>
    <x v="0"/>
    <m/>
    <m/>
    <m/>
    <s v="BANK STABLE 11"/>
    <n v="3283"/>
    <n v="3288"/>
    <n v="152"/>
    <n v="6571"/>
    <x v="4"/>
    <x v="1"/>
    <x v="0"/>
    <x v="7"/>
    <n v="15648.83"/>
    <n v="147"/>
    <n v="0"/>
    <n v="1350"/>
    <s v="-"/>
    <n v="0.04259401774144897"/>
    <n v="0.003464829088579327"/>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0.005059722803032061"/>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0.02574639232832039"/>
    <n v="0.0008601723438234837"/>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0.008708553421351871"/>
    <n v="0.0008437405732705901"/>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0.00930539601834768"/>
    <n v="0.0008381885415820698"/>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0.006033228015468777"/>
    <n v="0.0008338142135850537"/>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
    <n v="0.003903227926340626"/>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0.04009725009337361"/>
    <n v="0.00326172842719098"/>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0.05093590136956023"/>
    <n v="0.003261389667775386"/>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
    <n v="0.003243233934390621"/>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0.02436993896352558"/>
    <n v="0.0008141858187266486"/>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0.04498663960339853"/>
    <n v="0.003842864637511646"/>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0.02188572985516085"/>
    <n v="0.003825984096740874"/>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0.02395382298021925"/>
    <n v="0.0037597327397384"/>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0.05896802855688399"/>
    <n v="0.003733522364325816"/>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0.004585347935133229"/>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0.003658121203542949"/>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0.01143237655649108"/>
    <n v="0.0007567587434837716"/>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0.0624968407182161"/>
    <n v="0.004302803243041001"/>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
    <n v="0.002900743736997657"/>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0.02493548424123987"/>
    <n v="0.003468090686776381"/>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0.02485471640658174"/>
    <n v="0.003456857290526321"/>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0.01321782296338033"/>
    <n v="0.0007282134492468337"/>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0.01450062564428039"/>
    <n v="0.002870377165854725"/>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0.005567121614814501"/>
    <n v="0.0007239524051287148"/>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0.008034667176286418"/>
    <n v="0.0007237269589934839"/>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
    <n v="0.00334248474327141"/>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0.002786462251795874"/>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0.06549049513005745"/>
    <n v="0.004127615553048795"/>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0.03876167419349136"/>
    <n v="0.003077005410493952"/>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0.005573630185246098"/>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0.04650063187285114"/>
    <n v="0.0006366890480784985"/>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0.04608332709110589"/>
    <n v="0.003722581640052329"/>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0.006397548189991567"/>
    <n v="0.00061983554744179"/>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0.01213255368981742"/>
    <n v="0.0006195282228594356"/>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0.07830731780707836"/>
    <n v="0.002430432748348297"/>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0.01113521931630762"/>
    <n v="0.0006134759475076668"/>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0.02175041792221481"/>
    <n v="0.0006025356410248733"/>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1"/>
    <x v="0"/>
    <x v="0"/>
    <x v="0"/>
    <x v="12"/>
    <n v="10409.19"/>
    <n v="43"/>
    <n v="0"/>
    <n v="450"/>
    <s v="-"/>
    <n v="0.01028670456289686"/>
    <n v="0.000583759118503323"/>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1"/>
    <x v="2"/>
  </r>
  <r>
    <n v="467233620"/>
    <s v="RAJEEV TANAJI JADHAV"/>
    <m/>
    <x v="0"/>
    <m/>
    <m/>
    <m/>
    <m/>
    <n v="1415"/>
    <n v="2830"/>
    <n v="1499"/>
    <n v="4245"/>
    <x v="4"/>
    <x v="0"/>
    <x v="0"/>
    <x v="12"/>
    <n v="10383"/>
    <n v="84"/>
    <n v="0"/>
    <n v="1350"/>
    <s v="28.05.26"/>
    <n v="0.02673020335343955"/>
    <n v="0.002298914387000124"/>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0.00627876397618837"/>
    <n v="0.0005655630356582996"/>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
    <n v="129"/>
    <n v="0"/>
    <n v="6232"/>
    <s v="FLOW"/>
    <n v="0.0112545055655211"/>
    <n v="0.002227812549660497"/>
    <s v="FLOW"/>
    <s v="-"/>
    <s v="PTP"/>
    <s v="-"/>
    <m/>
    <m/>
    <m/>
    <m/>
    <s v="-"/>
    <s v="-"/>
    <s v="TALEGAON DHAMDHERE"/>
    <s v="-"/>
    <s v="-"/>
    <s v="-"/>
    <n v="11578"/>
    <n v="10061.87"/>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0.03461428192188037"/>
    <n v="0.00221632794123772"/>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0.02346906134037039"/>
    <n v="0.002203370947119714"/>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
    <n v="0.0021787433590174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0.02384427848016538"/>
    <n v="0.002050712226947428"/>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0.03083055797557841"/>
    <n v="0.002041191537489564"/>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7"/>
    <n v="0.002391762944214964"/>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0.01248632762094656"/>
    <n v="0.0005038137878676019"/>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0.04216508608792503"/>
    <n v="0.002902995848706086"/>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0.02940256705947341"/>
    <n v="0.001946648877059144"/>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
    <n v="103"/>
    <n v="0"/>
    <n v="6319"/>
    <s v="26.05.26"/>
    <n v="0.01440779059175661"/>
    <n v="0.0004813561000931779"/>
    <s v="FLOW"/>
    <s v="-"/>
    <s v="PTP"/>
    <s v="-"/>
    <m/>
    <m/>
    <m/>
    <m/>
    <s v="-"/>
    <s v="-"/>
    <s v="PIMPARI"/>
    <s v="-"/>
    <s v="-"/>
    <s v="-"/>
    <n v="10542"/>
    <n v="8583.209999999999"/>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0.003539103771811292"/>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2.xml><?xml version="1.0" encoding="utf-8"?>
<pivotCacheRecords xmlns="http://schemas.openxmlformats.org/spreadsheetml/2006/main" count="569">
  <r>
    <n v="131831706"/>
    <s v="ROHIT RAMCHANDRA JADHAV"/>
    <m/>
    <x v="0"/>
    <m/>
    <m/>
    <m/>
    <m/>
    <n v="19627"/>
    <n v="18781.99"/>
    <n v="19045.99"/>
    <n v="38408.99000000001"/>
    <x v="0"/>
    <x v="0"/>
    <x v="0"/>
    <x v="0"/>
    <n v="292262.3"/>
    <n v="264"/>
    <n v="0"/>
    <n v="4750"/>
    <s v="18.05.26"/>
    <n v="0.2476102465441058"/>
    <n v="0.01639039950464481"/>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
    <n v="38408.99000000001"/>
    <x v="0"/>
  </r>
  <r>
    <n v="466697046"/>
    <s v="VAISHNAVI PRDEEP DAKHINKAR"/>
    <m/>
    <x v="0"/>
    <m/>
    <m/>
    <m/>
    <m/>
    <n v="9106"/>
    <n v="8874"/>
    <n v="9030"/>
    <n v="17980"/>
    <x v="0"/>
    <x v="0"/>
    <x v="0"/>
    <x v="1"/>
    <n v="278730"/>
    <n v="156"/>
    <n v="0"/>
    <n v="3150"/>
    <s v="-"/>
    <n v="0.1131047649146901"/>
    <n v="0.01563149285395225"/>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0.09671993300665954"/>
    <n v="0.01336704906083029"/>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4"/>
    <n v="0.0120655182383335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6"/>
    <n v="0.01187899240605051"/>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4"/>
    <n v="0.0112328256473118"/>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
    <n v="0.01093273553049087"/>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9"/>
    <n v="0.05131567903757025"/>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6"/>
    <n v="0.04991805710016591"/>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8"/>
    <n v="9479.279999999999"/>
    <n v="35566.28"/>
    <x v="1"/>
    <x v="0"/>
    <x v="0"/>
    <x v="7"/>
    <n v="188157"/>
    <n v="610"/>
    <n v="0"/>
    <n v="3150"/>
    <s v="FLOW"/>
    <n v="0.5377178690875025"/>
    <n v="0.04981480410611634"/>
    <s v="FLOW"/>
    <s v="-"/>
    <s v="OS "/>
    <s v="-"/>
    <m/>
    <m/>
    <m/>
    <m/>
    <s v="REPO"/>
    <s v="-"/>
    <s v="MAVAL"/>
    <s v="-"/>
    <s v="-"/>
    <s v="-"/>
    <n v="30427.28"/>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9"/>
    <n v="35566.28"/>
    <x v="1"/>
  </r>
  <r>
    <n v="463274645"/>
    <s v="GOVIND VILAS THORAT"/>
    <s v="ONLINE"/>
    <x v="2"/>
    <n v="24311"/>
    <m/>
    <m/>
    <s v="CBC COLL"/>
    <n v="7682"/>
    <n v="22946"/>
    <n v="8047"/>
    <n v="6317"/>
    <x v="1"/>
    <x v="2"/>
    <x v="1"/>
    <x v="8"/>
    <n v="185359"/>
    <n v="465"/>
    <n v="3150"/>
    <n v="3150"/>
    <s v="FLOW"/>
    <n v="0.574486981071054"/>
    <n v="0.04907403006162735"/>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
    <n v="0.06070945062024907"/>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
    <n v="0.009959784037923809"/>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0.07581390984904701"/>
    <n v="0.009858894088351607"/>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0.07106045356556775"/>
    <n v="0.009820815002326301"/>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4"/>
    <n v="0.009717233158602089"/>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9"/>
    <n v="0.009492347834652932"/>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0.07256351627843848"/>
    <n v="0.00943621062535789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
    <n v="0.04449356839482825"/>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
    <n v="0.00937182949022232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1"/>
    <n v="0.00936700651319997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4"/>
    <n v="0.0548148128157174"/>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0.06681998862329921"/>
    <n v="0.009234767212982487"/>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
    <n v="0.009012517702057174"/>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0.06519238050048207"/>
    <n v="0.009009825807905164"/>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4"/>
    <x v="0"/>
    <x v="0"/>
    <x v="0"/>
    <x v="12"/>
    <n v="160069"/>
    <n v="117"/>
    <n v="0"/>
    <n v="2700"/>
    <s v="-"/>
    <n v="0.1581854604131865"/>
    <n v="0.008976850104543044"/>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4"/>
    <x v="2"/>
  </r>
  <r>
    <n v="464088878"/>
    <s v="LALITA RAMDAS SURYAVANSHI"/>
    <m/>
    <x v="0"/>
    <m/>
    <m/>
    <m/>
    <m/>
    <n v="6045"/>
    <n v="17219"/>
    <n v="5509"/>
    <n v="23264"/>
    <x v="1"/>
    <x v="0"/>
    <x v="0"/>
    <x v="6"/>
    <n v="155641"/>
    <n v="380"/>
    <n v="0"/>
    <n v="1800"/>
    <s v="FLOW"/>
    <n v="0.2357110448921401"/>
    <n v="0.04120615191504995"/>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
    <n v="0.008632568058726616"/>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8"/>
    <n v="0.05036904638421671"/>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
    <n v="0.0635967496182042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0.06125584936125267"/>
    <n v="0.008465782783558338"/>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8"/>
    <n v="0.06307922132777437"/>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4"/>
    <n v="0.04873237659165848"/>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0.05556388747175977"/>
    <n v="0.007679132798761624"/>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
    <n v="35286.52"/>
    <x v="3"/>
    <x v="0"/>
    <x v="0"/>
    <x v="10"/>
    <n v="135822.52"/>
    <n v="2413"/>
    <n v="0"/>
    <n v="6300"/>
    <s v="FLOW"/>
    <n v="0.4332730839083058"/>
    <n v="0.05705519202717087"/>
    <s v="FLOW"/>
    <s v="-"/>
    <s v="NC"/>
    <s v="-"/>
    <m/>
    <m/>
    <m/>
    <m/>
    <s v="-"/>
    <s v="-"/>
    <s v="VASULI"/>
    <s v="-"/>
    <s v="-"/>
    <s v="-"/>
    <n v="38607.52"/>
    <n v="135822.52"/>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
    <n v="35286.52"/>
    <x v="0"/>
  </r>
  <r>
    <n v="465588808"/>
    <s v="SHAKEEL AHMAD KHAN"/>
    <m/>
    <x v="0"/>
    <m/>
    <m/>
    <m/>
    <m/>
    <n v="9371"/>
    <n v="56226"/>
    <n v="11626"/>
    <n v="65597"/>
    <x v="3"/>
    <x v="0"/>
    <x v="0"/>
    <x v="1"/>
    <n v="132206"/>
    <n v="2255"/>
    <n v="0"/>
    <n v="3471"/>
    <s v="FLOW"/>
    <n v="0.5198615862529983"/>
    <n v="0.05553599445176067"/>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
    <n v="0.03498793891186455"/>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0.05298714561688845"/>
    <n v="0.007323017634901986"/>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1"/>
    <n v="0.05443330633294707"/>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9"/>
    <n v="0.04229207274996898"/>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0.07409303237931039"/>
    <n v="0.007178608729872291"/>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
    <n v="0.00712735057872777"/>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
    <n v="0.00710172150315551"/>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
    <n v="0.0415139569208089"/>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8"/>
    <n v="0.03284451265590215"/>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7"/>
    <n v="0.02743419878991018"/>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0.07704065992976995"/>
    <n v="0.006939478799368748"/>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
    <n v="0.0268191179686556"/>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
    <n v="0.00671801442423777"/>
    <s v="FLOW"/>
    <s v="-"/>
    <s v="PAID"/>
    <s v="-"/>
    <m/>
    <m/>
    <m/>
    <m/>
    <s v="-"/>
    <s v="-"/>
    <s v="JOVN"/>
    <s v="-"/>
    <s v="-"/>
    <s v="-"/>
    <n v="9156.059999999999"/>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0.09935601085664024"/>
    <n v="0.00657680663000384"/>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9"/>
    <n v="0.006543265628869797"/>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6"/>
    <n v="0.03813292873148801"/>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0.0471292172047747"/>
    <n v="0.006513430468685021"/>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0.06675515722327997"/>
    <n v="0.00646766826810085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1"/>
    <x v="0"/>
    <x v="0"/>
    <x v="0"/>
    <x v="10"/>
    <n v="114092.54"/>
    <n v="0"/>
    <n v="0"/>
    <n v="450"/>
    <s v="-"/>
    <n v="0.1126912168303297"/>
    <n v="0.006398438358623976"/>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1"/>
    <x v="2"/>
  </r>
  <r>
    <n v="466677362"/>
    <s v="VINAYAK SATHE"/>
    <m/>
    <x v="0"/>
    <m/>
    <m/>
    <m/>
    <m/>
    <n v="4313"/>
    <n v="21565"/>
    <n v="4921"/>
    <n v="25878"/>
    <x v="5"/>
    <x v="0"/>
    <x v="0"/>
    <x v="7"/>
    <n v="112838"/>
    <n v="608"/>
    <n v="0"/>
    <n v="3150"/>
    <s v="FLOW"/>
    <n v="0.3113173905876137"/>
    <n v="0.05492564263094364"/>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
    <n v="0.0063074444849281"/>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4"/>
    <n v="0.03685182832415357"/>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0.04546549411737747"/>
    <n v="0.006283497843200846"/>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4"/>
    <n v="0.04700727945127584"/>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
    <n v="0.00624267078189536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6"/>
    <n v="0.02445975827416717"/>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0.0636641851215838"/>
    <n v="0.006168195043689757"/>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
    <n v="6620.830000000002"/>
    <n v="27426.83"/>
    <x v="1"/>
    <x v="0"/>
    <x v="0"/>
    <x v="12"/>
    <n v="108923.83"/>
    <n v="1064"/>
    <n v="0"/>
    <n v="5400"/>
    <s v="FLOW"/>
    <n v="0.4759802928714057"/>
    <n v="0.0288377219765298"/>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2"/>
    <n v="27426.83"/>
    <x v="0"/>
  </r>
  <r>
    <n v="460026902"/>
    <s v="ANANAD VAIJINATH KALVATKAR"/>
    <m/>
    <x v="0"/>
    <m/>
    <m/>
    <m/>
    <m/>
    <n v="6829"/>
    <n v="5977.14"/>
    <n v="6130.14"/>
    <n v="12806.14"/>
    <x v="0"/>
    <x v="0"/>
    <x v="0"/>
    <x v="13"/>
    <n v="108653.97"/>
    <n v="153"/>
    <n v="0"/>
    <n v="5850"/>
    <s v="31.05.26"/>
    <n v="0.1666450590701791"/>
    <n v="0.006093437217409472"/>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4"/>
    <n v="0.02403486983068713"/>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2"/>
    <n v="0.0286863292596391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0.02352894482112388"/>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6"/>
    <x v="0"/>
    <x v="1"/>
    <x v="1"/>
    <x v="12"/>
    <n v="105541.34"/>
    <n v="112"/>
    <n v="1800"/>
    <n v="1350"/>
    <s v="-"/>
    <n v="0.104299429999092"/>
    <n v="0.00591887741544342"/>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
    <n v="0.05113227928683135"/>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
    <n v="0.0508475214841487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0.06502209284433037"/>
    <n v="0.00585689991746108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0.06413911996642187"/>
    <n v="0.005777365661494826"/>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
    <n v="0.0057292547832630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0.05900167945132861"/>
    <n v="0.005716461556305602"/>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
    <n v="0.005714330473435262"/>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0.04351611559536334"/>
    <n v="0.005658866237678225"/>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
    <n v="0.02664721500279346"/>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4"/>
    <n v="0.0415102216521159"/>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5"/>
    <n v="0.04131740875819763"/>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5"/>
    <n v="0.0322684962671600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5"/>
    <n v="0.005416988331894506"/>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
    <x v="0"/>
    <x v="0"/>
    <x v="0"/>
    <x v="10"/>
    <n v="96329"/>
    <n v="0"/>
    <n v="0"/>
    <n v="450"/>
    <s v="-"/>
    <n v="0.09514585463737442"/>
    <n v="0.005402238995186618"/>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
    <x v="2"/>
  </r>
  <r>
    <n v="464384033"/>
    <s v="LAXMAN RAJU PAWAR"/>
    <m/>
    <x v="0"/>
    <m/>
    <m/>
    <m/>
    <m/>
    <n v="4881"/>
    <n v="24293"/>
    <n v="5638"/>
    <n v="29174"/>
    <x v="5"/>
    <x v="0"/>
    <x v="0"/>
    <x v="1"/>
    <n v="96129"/>
    <n v="869"/>
    <n v="0"/>
    <n v="5400"/>
    <s v="FLOW"/>
    <n v="0.9553191597198351"/>
    <n v="0.04679227831466334"/>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5"/>
    <n v="0.00532703420231484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
    <n v="0.03099954365969011"/>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0.0799783443982003"/>
    <n v="0.00529411458008089"/>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0.02086647294366298"/>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5"/>
    <n v="0.04570630454067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0.0403571487777028"/>
    <n v="0.005248071973855887"/>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6"/>
    <n v="0.03060523264246594"/>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4"/>
    <n v="0.02063554087146408"/>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0.04011090030631929"/>
    <n v="0.00521604964967260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
    <n v="0.02454085392418219"/>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
    <n v="0.03033535449412435"/>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3"/>
    <n v="0.02442065684905781"/>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0.05283246958992826"/>
    <n v="0.005118748892303081"/>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
    <n v="0.02410110207003773"/>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9"/>
    <n v="0.04426207137732268"/>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0.02979461324069538"/>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
    <n v="4690.77"/>
    <n v="9790.77"/>
    <x v="0"/>
    <x v="0"/>
    <x v="0"/>
    <x v="6"/>
    <n v="90702"/>
    <n v="54"/>
    <n v="0"/>
    <n v="450"/>
    <s v="-"/>
    <n v="0.05647116483715851"/>
    <n v="0.005086670486991629"/>
    <s v="FLOW"/>
    <s v="-"/>
    <s v="-"/>
    <s v="-"/>
    <m/>
    <m/>
    <m/>
    <m/>
    <m/>
    <m/>
    <s v="SHIKRAPUR"/>
    <m/>
    <m/>
    <m/>
    <n v="5140.77"/>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
    <n v="9790.77"/>
    <x v="2"/>
  </r>
  <r>
    <n v="462681261"/>
    <s v="LAXMAN KAMLU MARGALE"/>
    <s v="ONLINE"/>
    <x v="2"/>
    <n v="8153"/>
    <m/>
    <m/>
    <m/>
    <n v="7736"/>
    <n v="7459"/>
    <n v="7673"/>
    <n v="7042"/>
    <x v="0"/>
    <x v="1"/>
    <x v="1"/>
    <x v="2"/>
    <n v="90625"/>
    <n v="214"/>
    <n v="0"/>
    <n v="5629"/>
    <s v="25.05.26"/>
    <n v="0.103253521010579"/>
    <n v="0.00508235224012278"/>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
    <n v="0.02395495937076756"/>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
    <n v="0.04400457244122164"/>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4"/>
    <n v="0.03791650856394431"/>
    <s v="FLOW"/>
    <s v="-"/>
    <s v="MPTP"/>
    <s v="-"/>
    <m/>
    <m/>
    <m/>
    <m/>
    <s v="REPO"/>
    <s v="-"/>
    <s v="TALWADE"/>
    <s v="-"/>
    <s v="-"/>
    <s v="-"/>
    <n v="29274.56"/>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0.08910892428884352"/>
    <n v="0.005059471139830697"/>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
    <n v="0.005054255594911177"/>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
    <n v="0.0196681945402685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0.07465696029035085"/>
    <n v="0.004941869014064766"/>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0.01943770529083511"/>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0.03772129823988148"/>
    <n v="0.004905304118499965"/>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
    <n v="0.01922404330649001"/>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0.08575068423894087"/>
    <n v="0.004868795304063331"/>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8"/>
    <n v="0.00486171057514201"/>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0.01911975854521899"/>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0.03714125586858408"/>
    <n v="0.00482987500111552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
    <n v="0.00475814723819009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6"/>
    <n v="0.004738631005588021"/>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
    <n v="6490.799999999999"/>
    <x v="4"/>
    <x v="1"/>
    <x v="1"/>
    <x v="9"/>
    <n v="84494"/>
    <n v="281"/>
    <n v="0"/>
    <n v="2700"/>
    <s v="31.05.26"/>
    <n v="0.372840773196943"/>
    <n v="0.01870793337332067"/>
    <s v="STABLE"/>
    <s v="PAID"/>
    <s v="BPTP"/>
    <s v="-"/>
    <m/>
    <m/>
    <m/>
    <m/>
    <s v="-"/>
    <s v="-"/>
    <s v="DHOLWAD"/>
    <s v="-"/>
    <s v="-"/>
    <s v="-"/>
    <n v="9471.799999999999"/>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
    <n v="9960.799999999999"/>
    <x v="0"/>
  </r>
  <r>
    <n v="464441982"/>
    <s v="VRUSHBH SHIVAJI HANDE"/>
    <m/>
    <x v="0"/>
    <m/>
    <m/>
    <m/>
    <m/>
    <n v="12645"/>
    <n v="12645"/>
    <n v="12650"/>
    <n v="25290"/>
    <x v="0"/>
    <x v="0"/>
    <x v="0"/>
    <x v="13"/>
    <n v="84432"/>
    <n v="5"/>
    <n v="0"/>
    <n v="2250"/>
    <s v="-"/>
    <n v="0.1294952741019344"/>
    <n v="0.004735041813385341"/>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
    <n v="22811.77"/>
    <x v="5"/>
    <x v="0"/>
    <x v="0"/>
    <x v="7"/>
    <n v="84252"/>
    <n v="680"/>
    <n v="0"/>
    <n v="2700"/>
    <s v="FLOW"/>
    <n v="0.232449288287524"/>
    <n v="0.04101096477199404"/>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
    <n v="22811.77"/>
    <x v="0"/>
  </r>
  <r>
    <n v="466116116"/>
    <s v="SHWETA VINAYAK LANDGE"/>
    <s v="ONLINE"/>
    <x v="4"/>
    <n v="4348"/>
    <m/>
    <m/>
    <m/>
    <n v="3988"/>
    <n v="7579"/>
    <n v="3779"/>
    <n v="7219"/>
    <x v="4"/>
    <x v="1"/>
    <x v="1"/>
    <x v="12"/>
    <n v="84161"/>
    <n v="188"/>
    <n v="0"/>
    <n v="4038"/>
    <s v="27.05.26"/>
    <n v="0.21666576561965"/>
    <n v="0.01863420338286791"/>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0.03627873933133888"/>
    <n v="0.004717712744781778"/>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0.07082159874661029"/>
    <n v="0.004687989746853336"/>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
    <n v="0.004679745821012805"/>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
    <n v="0.02709254856812683"/>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1"/>
    <n v="862"/>
    <n v="0"/>
    <n v="5400"/>
    <s v="FLOW"/>
    <n v="0.2271747045998346"/>
    <n v="0.04008037140517248"/>
    <s v="FLOW"/>
    <s v="-"/>
    <s v="NC"/>
    <s v="-"/>
    <m/>
    <m/>
    <m/>
    <m/>
    <s v="REPO"/>
    <s v="-"/>
    <s v="KUSGAON"/>
    <s v="-"/>
    <s v="-"/>
    <s v="-"/>
    <n v="27028"/>
    <n v="82340.21000000001"/>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0.06971767206415083"/>
    <n v="0.004614916036851902"/>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0.09125193160380152"/>
    <n v="0.01806318342677879"/>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0.03518204955423161"/>
    <n v="0.004575098435853422"/>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0.0350996792249247"/>
    <n v="0.00456438694037355"/>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0.03508156637764255"/>
    <n v="0.004562031532990541"/>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
    <n v="0.03412242129189688"/>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0.03492545088440117"/>
    <n v="0.00454173016459413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9"/>
    <n v="0.02647957715334124"/>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7"/>
    <n v="0.02637090359239103"/>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
    <n v="0.004390703686440747"/>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0.04867059567391229"/>
    <n v="0.004384030032188889"/>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0.04524685359878062"/>
    <n v="0.004383805707676222"/>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0.08561539086536771"/>
    <n v="0.004371804346248512"/>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6"/>
    <n v="0.0172366547350065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0.06557731159049054"/>
    <n v="0.004340847563500397"/>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0.03299729516538953"/>
    <n v="0.004290991440560049"/>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0.03714312631025705"/>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
    <n v="0.02479070465325708"/>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
    <n v="0.01998554362772849"/>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0.03048549375290038"/>
    <n v="0.004213206915792597"/>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7"/>
    <n v="0.004189765004218845"/>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0.01650821128578853"/>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8"/>
    <n v="0.01967763790444733"/>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
    <n v="0.01956644237239395"/>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
    <n v="0.01635410896340077"/>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4"/>
    <n v="0.03094079850641335"/>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
    <n v="0.01626023053711857"/>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5"/>
    <n v="0.0240966384664029"/>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0.03154869864108622"/>
    <n v="0.004102614931047526"/>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1"/>
    <n v="196"/>
    <n v="0"/>
    <n v="5989"/>
    <s v="FLOW"/>
    <n v="0.1384921092604729"/>
    <n v="0.01926183544989704"/>
    <s v="FLOW"/>
    <s v="-"/>
    <s v="NC"/>
    <s v="-"/>
    <m/>
    <m/>
    <m/>
    <m/>
    <s v="REPO"/>
    <s v="-"/>
    <s v="YERWADA"/>
    <s v="-"/>
    <s v="-"/>
    <s v="-"/>
    <n v="18743"/>
    <n v="72754.46000000001"/>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0.0294257183776731"/>
    <n v="0.004066742076604304"/>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0.03117134765604145"/>
    <n v="0.004053543943901512"/>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0.04490012342132876"/>
    <n v="0.00404440272001031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0.08049502657286628"/>
    <n v="0.01593387015895829"/>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6"/>
    <n v="0.02362550082300851"/>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4"/>
    <n v="0.02357132820199103"/>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0.03004352543144731"/>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0.04124711254583669"/>
    <n v="0.003996285112043136"/>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
    <n v="0.01577591085028318"/>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6"/>
    <n v="0.03462022085503647"/>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
    <n v="0.00397463779657072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1"/>
    <n v="28587.86"/>
    <x v="3"/>
    <x v="0"/>
    <x v="0"/>
    <x v="11"/>
    <n v="69544"/>
    <n v="1180"/>
    <n v="0"/>
    <n v="6300"/>
    <s v="FLOW"/>
    <n v="0.6243289343747195"/>
    <n v="0.02921346382277086"/>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1"/>
    <n v="28587.86"/>
    <x v="0"/>
  </r>
  <r>
    <n v="464273873"/>
    <s v="SABA HABIB MULANI"/>
    <s v="ONLINE"/>
    <x v="6"/>
    <n v="4216"/>
    <m/>
    <m/>
    <m/>
    <n v="4216"/>
    <n v="8428"/>
    <n v="4419"/>
    <n v="8428"/>
    <x v="4"/>
    <x v="0"/>
    <x v="0"/>
    <x v="10"/>
    <n v="69517"/>
    <n v="207"/>
    <n v="0"/>
    <n v="3600"/>
    <s v="30.05.26"/>
    <n v="0.2403877159204154"/>
    <n v="0.01539185509400825"/>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0.04320789363557544"/>
    <n v="0.003891974213652754"/>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0.07021274984382915"/>
    <n v="0.003868251896438167"/>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
    <n v="0.00386640121920866"/>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0.02770139519128273"/>
    <n v="0.003828434295439688"/>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6"/>
    <n v="0.02858881725794197"/>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0.02750742942645934"/>
    <n v="0.00380162751617592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3"/>
    <n v="0.01497958709934445"/>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0.0666563126206163"/>
    <n v="0.00378267209485552"/>
    <s v="FLOW"/>
    <s v="-"/>
    <s v="PTP"/>
    <s v="-"/>
    <m/>
    <m/>
    <m/>
    <m/>
    <s v="-"/>
    <s v="-"/>
    <s v="NERE"/>
    <s v="-"/>
    <s v="-"/>
    <s v="-"/>
    <n v="8934.200000000001"/>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0.07501087295254023"/>
    <n v="0.0148482901493790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0.02718685839254622"/>
    <n v="0.003757323424924094"/>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0.0288899914150279"/>
    <n v="0.003756874775898759"/>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0.01480112952485518"/>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
    <n v="0.003742293682575372"/>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
    <n v="130"/>
    <n v="0"/>
    <n v="5351"/>
    <s v="09.05.26"/>
    <n v="0.1118715493719974"/>
    <n v="0.003737564921848341"/>
    <s v="FLOW"/>
    <s v="-"/>
    <s v="PTP"/>
    <s v="-"/>
    <m/>
    <m/>
    <m/>
    <m/>
    <s v="-"/>
    <s v="-"/>
    <s v="PIMPARI"/>
    <s v="-"/>
    <s v="-"/>
    <s v="-"/>
    <n v="11391"/>
    <n v="66645.67999999999"/>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
    <n v="1227"/>
    <n v="0"/>
    <n v="6300"/>
    <s v="FLOW"/>
    <n v="0.7701528667508305"/>
    <n v="0.0323821462173197"/>
    <s v="FLOW"/>
    <s v="-"/>
    <s v="NC"/>
    <s v="-"/>
    <m/>
    <m/>
    <m/>
    <m/>
    <s v="REPO"/>
    <s v="-"/>
    <s v="BHOR"/>
    <s v="-"/>
    <s v="-"/>
    <s v="-"/>
    <n v="29481"/>
    <n v="66525.14999999999"/>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0.09753579199756075"/>
    <n v="0.003725693668637978"/>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0.09750496062157935"/>
    <n v="0.003724515964946474"/>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0.0413014890719343"/>
    <n v="0.003720253799205792"/>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0.00366417267103892"/>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0.06426782509618123"/>
    <n v="0.003649030766433864"/>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0.0263838076632879"/>
    <n v="0.003646338872281854"/>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0.07135988738986937"/>
    <n v="0.003643871302642512"/>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0.04027108425389834"/>
    <n v="0.003627439532089619"/>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0.03721379913673201"/>
    <n v="0.003605511810976372"/>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0.03711539740315742"/>
    <n v="0.00359597801918800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8"/>
    <n v="0.03110305310890733"/>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
    <n v="0.01412183940260569"/>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0.07213692598391121"/>
    <n v="0.00355072896092656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0.02566881252182597"/>
    <n v="0.003547523924451826"/>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0.09697115075290064"/>
    <n v="0.00354578540947865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0.02654768904105994"/>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0.0623565110459343"/>
    <n v="0.00353866310620146"/>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1"/>
    <n v="0.00353221377646227"/>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0.02555072876123265"/>
    <n v="0.003531204316155266"/>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9"/>
    <n v="0.0206029968891487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
    <n v="0.03047186918555599"/>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0.038884551607514"/>
    <n v="0.003502546859661994"/>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0.06145379977348911"/>
    <n v="0.003487435238866149"/>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0.03597220079251136"/>
    <n v="0.003485217791058431"/>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0.01620913155818209"/>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0.06231768362095832"/>
    <n v="0.003433286666375907"/>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8"/>
    <n v="10388.98"/>
    <x v="1"/>
    <x v="0"/>
    <x v="0"/>
    <x v="6"/>
    <n v="60471"/>
    <n v="188"/>
    <n v="0"/>
    <n v="1800"/>
    <s v="FLOW"/>
    <n v="0.09158051281906827"/>
    <n v="0.01600977385428637"/>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8"/>
    <n v="10388.98"/>
    <x v="1"/>
  </r>
  <r>
    <n v="466641805"/>
    <s v="SARIKA SUMIT SHINDE"/>
    <m/>
    <x v="0"/>
    <m/>
    <m/>
    <m/>
    <m/>
    <n v="4241"/>
    <n v="4150"/>
    <n v="4257"/>
    <n v="8391"/>
    <x v="0"/>
    <x v="0"/>
    <x v="0"/>
    <x v="9"/>
    <n v="60129"/>
    <n v="107"/>
    <n v="0"/>
    <n v="2250"/>
    <s v="21.05.26"/>
    <n v="0.02593112843400825"/>
    <n v="0.00337210215554585"/>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0.03476880547426672"/>
    <n v="0.003368625125599504"/>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6"/>
    <n v="0.0132304371756903"/>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0.06076432221609745"/>
    <n v="0.003347706864793261"/>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0.0256020783750492"/>
    <n v="0.003329312254754527"/>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0.0585419318507441"/>
    <n v="0.003322189951477334"/>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
    <n v="0.01944074792913746"/>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0.01566956847645637"/>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
    <n v="0.0130096900270975"/>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0.02532434805005625"/>
    <n v="0.003293196008215061"/>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
    <n v="0.01553772234559307"/>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0.0252488778530473"/>
    <n v="0.003283381810785858"/>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0.0984905093877193"/>
    <n v="0.01545882646808853"/>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0.02835944331981609"/>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
    <n v="0.02831125353782364"/>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1"/>
    <n v="0.01286599403969857"/>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2"/>
    <n v="0.0190418404470997"/>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0.0249073213042982"/>
    <n v="0.003238965557277696"/>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3"/>
    <n v="0.01524623120085313"/>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8"/>
    <n v="7582.99"/>
    <x v="4"/>
    <x v="0"/>
    <x v="0"/>
    <x v="1"/>
    <n v="57586.99"/>
    <n v="209"/>
    <n v="0"/>
    <n v="6300"/>
    <s v="30.05.26"/>
    <n v="0.1020940370508857"/>
    <n v="0.0127504150837939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8"/>
    <n v="7582.99"/>
    <x v="0"/>
  </r>
  <r>
    <n v="464693708"/>
    <s v="ARCHANA DINESH PAWALE"/>
    <m/>
    <x v="0"/>
    <m/>
    <m/>
    <m/>
    <m/>
    <n v="3546"/>
    <n v="3471"/>
    <n v="3508"/>
    <n v="7017"/>
    <x v="0"/>
    <x v="0"/>
    <x v="0"/>
    <x v="7"/>
    <n v="57341"/>
    <n v="37"/>
    <n v="0"/>
    <n v="2690"/>
    <s v="-"/>
    <n v="0.06297571839665254"/>
    <n v="0.003215747970216611"/>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
    <n v="0.02393904400569518"/>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0.05631346654370941"/>
    <n v="0.003195727007461037"/>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2"/>
    <n v="0.02772664820274359"/>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0.09528078767375942"/>
    <n v="0.003183276997007992"/>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0.02382184401135271"/>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0.03529712407789275"/>
    <n v="0.003179407399164477"/>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0.06209946620497872"/>
    <n v="0.003171003642108672"/>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0.06301128085813727"/>
    <n v="0.01247298883533324"/>
    <s v="RB"/>
    <s v="PAID"/>
    <s v="PTP"/>
    <s v="-"/>
    <m/>
    <m/>
    <m/>
    <m/>
    <s v="-"/>
    <s v="-"/>
    <s v="SHIRUR"/>
    <s v="-"/>
    <s v="-"/>
    <s v="-"/>
    <n v="9391.629999999999"/>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0.03497835231545503"/>
    <n v="0.003150693861543039"/>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0.0561398655566722"/>
    <n v="0.003092930299531161"/>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
    <n v="0.01216126596368597"/>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
    <n v="20078.89"/>
    <x v="5"/>
    <x v="0"/>
    <x v="0"/>
    <x v="4"/>
    <n v="54802.89"/>
    <n v="916"/>
    <n v="0"/>
    <n v="6300"/>
    <s v="FLOW"/>
    <n v="1"/>
    <n v="0.0266761547642010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
    <n v="20078.89"/>
    <x v="0"/>
  </r>
  <r>
    <n v="466131426"/>
    <s v="MANISH MANGALSING PAWAR"/>
    <m/>
    <x v="0"/>
    <m/>
    <m/>
    <m/>
    <m/>
    <n v="4457"/>
    <n v="8914"/>
    <n v="4593"/>
    <n v="13371"/>
    <x v="4"/>
    <x v="0"/>
    <x v="0"/>
    <x v="6"/>
    <n v="54723"/>
    <n v="136"/>
    <n v="0"/>
    <n v="1350"/>
    <s v="-"/>
    <n v="0.06120932868959857"/>
    <n v="0.01211629509773744"/>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0.08012634169339307"/>
    <n v="0.003060683650835209"/>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6"/>
    <n v="0.02281176909236951"/>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8"/>
    <n v="0.01436725699509779"/>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
    <n v="10467.81"/>
    <x v="4"/>
    <x v="0"/>
    <x v="0"/>
    <x v="14"/>
    <n v="54266"/>
    <n v="173"/>
    <n v="0"/>
    <n v="6300"/>
    <s v="21.05.26"/>
    <n v="0.1814785832631238"/>
    <n v="0.01201511009582478"/>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
    <n v="10467.81"/>
    <x v="0"/>
  </r>
  <r>
    <n v="464516010"/>
    <s v="RUBINA IRFAN SHAIKH"/>
    <m/>
    <x v="0"/>
    <m/>
    <m/>
    <m/>
    <m/>
    <n v="3325"/>
    <n v="3325"/>
    <n v="3377"/>
    <n v="6650"/>
    <x v="0"/>
    <x v="0"/>
    <x v="0"/>
    <x v="15"/>
    <n v="54242"/>
    <n v="52"/>
    <n v="0"/>
    <n v="2541.87"/>
    <s v="-"/>
    <n v="0.0796359759992126"/>
    <n v="0.003041952554027474"/>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0.02337764822549384"/>
    <n v="0.0030400457956698"/>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0.03135252881804746"/>
    <n v="0.003037634307158625"/>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2"/>
    <n v="0.026361271046291"/>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0.06054939586561481"/>
    <n v="0.01198566238192023"/>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0.03123271023657722"/>
    <n v="0.00302602551362808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0.06099505928056661"/>
    <n v="0.003002303196413496"/>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5"/>
    <n v="0.01184528756526241"/>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0.03315786670340842"/>
    <n v="0.002986712642783105"/>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0.03307132515071538"/>
    <n v="0.00297891736596791"/>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0.03074301690361187"/>
    <n v="0.002978580879198909"/>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0.02282693141646278"/>
    <n v="0.002968430195000705"/>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
    <n v="0.00295233491121681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0.05773261450744149"/>
    <n v="0.002948017785970527"/>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
    <n v="0.002941230847839772"/>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
    <n v="4911.35"/>
    <n v="9714.35"/>
    <x v="0"/>
    <x v="0"/>
    <x v="0"/>
    <x v="17"/>
    <n v="52337"/>
    <n v="70"/>
    <n v="0"/>
    <n v="900"/>
    <s v="-"/>
    <n v="0.08785297530886062"/>
    <n v="0.00293511800486958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
    <n v="9714.35"/>
    <x v="2"/>
  </r>
  <r>
    <n v="467110513"/>
    <s v="SONALI BALASAHEB ABHYANKAR"/>
    <m/>
    <x v="0"/>
    <m/>
    <m/>
    <m/>
    <m/>
    <n v="9172"/>
    <n v="8584"/>
    <n v="8722"/>
    <n v="17756"/>
    <x v="0"/>
    <x v="0"/>
    <x v="0"/>
    <x v="3"/>
    <n v="52239"/>
    <n v="138"/>
    <n v="0"/>
    <n v="900"/>
    <s v="-"/>
    <n v="0.07260662898981342"/>
    <n v="0.002929622054309229"/>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0.0324979095389866"/>
    <n v="0.002927266646926221"/>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0.01709162609047064"/>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4"/>
    <n v="0.01704303489101254"/>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0.031794370297669"/>
    <n v="0.002863894972097655"/>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0.07433591565193268"/>
    <n v="0.002839499681345066"/>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0.07661771301995143"/>
    <n v="0.01339403133836388"/>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0.07020211381623856"/>
    <n v="0.002832601702580541"/>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0.01117507530970531"/>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0.03140213160560697"/>
    <n v="0.002828563861352526"/>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0.02434752227757644"/>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1"/>
    <n v="0.01104599247356729"/>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7"/>
    <n v="4747.169999999998"/>
    <n v="22749.17"/>
    <x v="2"/>
    <x v="0"/>
    <x v="0"/>
    <x v="4"/>
    <n v="49791"/>
    <n v="446"/>
    <n v="0"/>
    <n v="1800"/>
    <s v="FLOW"/>
    <n v="0.2023701009403741"/>
    <n v="0.01634732710958207"/>
    <s v="FLOW"/>
    <s v="-"/>
    <s v="NC"/>
    <s v="-"/>
    <m/>
    <m/>
    <m/>
    <m/>
    <s v="REPO"/>
    <s v="-"/>
    <s v="BHOSARI GAON"/>
    <s v="-"/>
    <s v="-"/>
    <s v="-"/>
    <n v="20383.17"/>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
    <n v="22749.17"/>
    <x v="0"/>
  </r>
  <r>
    <n v="462848842"/>
    <s v="RAMESH MANIK RAUT"/>
    <m/>
    <x v="0"/>
    <m/>
    <m/>
    <m/>
    <m/>
    <n v="4230"/>
    <n v="3897"/>
    <n v="4008"/>
    <n v="8127"/>
    <x v="0"/>
    <x v="0"/>
    <x v="0"/>
    <x v="1"/>
    <n v="49284"/>
    <n v="111"/>
    <n v="0"/>
    <n v="5400"/>
    <s v="28.05.26"/>
    <n v="0.01999876308275244"/>
    <n v="0.002763902320576122"/>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
    <n v="0.01615000744151237"/>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0.02116110578967158"/>
    <n v="0.002751805060419246"/>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0.04846335479074228"/>
    <n v="0.002751676634635744"/>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0.05477666145107215"/>
    <n v="0.01084295823559377"/>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5"/>
    <n v="0.0159021266604930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
    <n v="0.02014873737862654"/>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0.02983193163516185"/>
    <n v="0.002687127256115675"/>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5"/>
    <n v="0.01060781934712279"/>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0.0524293695265264"/>
    <n v="0.002677216599146025"/>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0.07304967796808123"/>
    <n v="0.002671088053459949"/>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0.01925942077415786"/>
    <n v="0.002661722505056082"/>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0.04678225933046748"/>
    <n v="0.002656226554495728"/>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
    <x v="0"/>
    <x v="0"/>
    <x v="0"/>
    <x v="5"/>
    <n v="47229.77"/>
    <n v="0"/>
    <n v="0"/>
    <n v="450"/>
    <s v="-"/>
    <n v="0.02733818379017361"/>
    <n v="0.002648698784661889"/>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
    <x v="2"/>
  </r>
  <r>
    <n v="462898206"/>
    <s v="FAIZAN AHMED MEMAN"/>
    <s v="COLLECT"/>
    <x v="9"/>
    <n v="4000"/>
    <m/>
    <m/>
    <m/>
    <n v="3689"/>
    <n v="9341"/>
    <n v="2483"/>
    <n v="9030"/>
    <x v="1"/>
    <x v="1"/>
    <x v="1"/>
    <x v="11"/>
    <n v="47141"/>
    <n v="520"/>
    <n v="0"/>
    <n v="0"/>
    <s v="04.05.26"/>
    <n v="0.4420669237989941"/>
    <n v="0.01248063946792535"/>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0.03963282331045144"/>
    <n v="0.002623469006722176"/>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
    <n v="15565.35"/>
    <x v="4"/>
    <x v="0"/>
    <x v="0"/>
    <x v="2"/>
    <n v="46778.35"/>
    <n v="192"/>
    <n v="0"/>
    <n v="1350"/>
    <s v="FLOW"/>
    <n v="0.2158207047085222"/>
    <n v="0.0103572591558439"/>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
    <n v="15565.35"/>
    <x v="0"/>
  </r>
  <r>
    <n v="464050687"/>
    <s v="BHARAT NIMBA RENGADE"/>
    <m/>
    <x v="0"/>
    <m/>
    <m/>
    <m/>
    <m/>
    <n v="5587"/>
    <n v="27732.35"/>
    <n v="6242.349999999999"/>
    <n v="33319.35"/>
    <x v="5"/>
    <x v="0"/>
    <x v="0"/>
    <x v="9"/>
    <n v="46757"/>
    <n v="858"/>
    <n v="0"/>
    <n v="2250"/>
    <s v="FLOW"/>
    <n v="0.2747388990372004"/>
    <n v="0.02275969329919914"/>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9"/>
    <n v="33319.35"/>
    <x v="0"/>
  </r>
  <r>
    <n v="460714153"/>
    <s v="MANGESH MUKUNDRAO AAGJAL"/>
    <m/>
    <x v="0"/>
    <m/>
    <m/>
    <m/>
    <m/>
    <n v="2812"/>
    <n v="2812"/>
    <n v="2844"/>
    <n v="5624"/>
    <x v="0"/>
    <x v="0"/>
    <x v="0"/>
    <x v="12"/>
    <n v="46560.01"/>
    <n v="32"/>
    <n v="0"/>
    <n v="2697"/>
    <s v="-"/>
    <n v="0.04601213613312115"/>
    <n v="0.002611137888260845"/>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0.09417607052382716"/>
    <n v="0.002608889595832635"/>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0.07831336478597417"/>
    <n v="0.01229187181470139"/>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0.0472558801956478"/>
    <n v="0.002603482253454785"/>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0.01027725215269043"/>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0.04707417966434527"/>
    <n v="0.002593471772076998"/>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0.06976481129009275"/>
    <n v="0.01219603185612204"/>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3"/>
    <n v="0.01004742713740524"/>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0.07600372615997461"/>
    <n v="0.00253924132113963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9"/>
    <n v="0.01000115215841237"/>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6"/>
    <n v="0.01892968940879908"/>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3"/>
    <n v="0.0188977639623115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0.0260388352050192"/>
    <n v="0.002522809550586739"/>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0.06209625688427983"/>
    <n v="0.00250553656311134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0.08467012221526811"/>
    <n v="0.0117761363469871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0.04867628424788611"/>
    <n v="0.002485571681483936"/>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0.02549820450408583"/>
    <n v="0.002470429776878881"/>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0.04901846792926133"/>
    <n v="0.00970313243724294"/>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0.02536565158062358"/>
    <n v="0.002457587198528667"/>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5"/>
    <n v="0.01800007081568117"/>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0.01799671024236669"/>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
    <n v="2"/>
    <n v="0"/>
    <n v="803"/>
    <s v="-"/>
    <n v="0.05952456536094914"/>
    <n v="0.002401770773286743"/>
    <s v="FLOW"/>
    <s v="-"/>
    <s v="-"/>
    <s v="-"/>
    <m/>
    <m/>
    <m/>
    <m/>
    <m/>
    <m/>
    <s v="CHAKAN"/>
    <m/>
    <m/>
    <m/>
    <n v="4706"/>
    <n v="42826.72"/>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0.08683735937979704"/>
    <n v="0.01794126078267778"/>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7"/>
    <n v="0.020736496412621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0.0465555309958686"/>
    <n v="0.002377279022993707"/>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0.09916621048338888"/>
    <n v="0.009310127232877611"/>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
    <n v="0.00928643621492432"/>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
    <n v="0.01757831886471398"/>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
    <n v="0.01107322173364964"/>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6"/>
    <n v="41"/>
    <n v="0"/>
    <n v="900"/>
    <s v="-"/>
    <n v="0.04239776785019912"/>
    <n v="0.002335832826033261"/>
    <s v="FLOW"/>
    <s v="-"/>
    <s v="-"/>
    <s v="-"/>
    <m/>
    <m/>
    <m/>
    <m/>
    <m/>
    <m/>
    <s v="BANNER"/>
    <m/>
    <m/>
    <m/>
    <n v="3371"/>
    <n v="41650.96"/>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0.08400919813190902"/>
    <n v="0.01735694109762264"/>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0.07288785444894871"/>
    <n v="0.009102886178632004"/>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
    <n v="111"/>
    <n v="0"/>
    <n v="6300"/>
    <s v="19.05.26"/>
    <n v="0.02352436991865025"/>
    <n v="0.002279192008207284"/>
    <s v="FLOW"/>
    <s v="-"/>
    <s v="PAID"/>
    <s v="-"/>
    <m/>
    <m/>
    <m/>
    <m/>
    <s v="-"/>
    <s v="-"/>
    <s v="VIMAN NAGAR"/>
    <s v="-"/>
    <s v="-"/>
    <s v="-"/>
    <n v="11847"/>
    <n v="40640.98"/>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0.0679999855640257"/>
    <n v="0.00227184089392717"/>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8"/>
    <n v="0.008961404305060486"/>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2"/>
    <n v="0.01063876490484106"/>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0.04455329533037462"/>
    <n v="0.008819258197340744"/>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
    <n v="63"/>
    <n v="0"/>
    <n v="5886"/>
    <s v="22.05.26"/>
    <n v="0.0392981506327122"/>
    <n v="0.002230126629174088"/>
    <s v="FLOW"/>
    <s v="-"/>
    <s v="PTP"/>
    <s v="-"/>
    <m/>
    <m/>
    <m/>
    <m/>
    <s v="-"/>
    <s v="-"/>
    <s v="HINJEWADI"/>
    <s v="-"/>
    <s v="-"/>
    <s v="-"/>
    <n v="8144"/>
    <n v="39766.08"/>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
    <n v="0.008799032267527351"/>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0.03912513080745471"/>
    <n v="0.002220307945254631"/>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0.01679229133779989"/>
    <n v="0.002183681360448848"/>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
    <s v="-"/>
    <n v="0.4945587095305413"/>
    <n v="0.008609581617884988"/>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0.05387364892655215"/>
    <n v="0.002173760608876128"/>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
    <n v="10390.89"/>
    <x v="4"/>
    <x v="0"/>
    <x v="0"/>
    <x v="4"/>
    <n v="38649.92"/>
    <n v="216"/>
    <n v="0"/>
    <n v="900"/>
    <s v="FLOW"/>
    <n v="0.2851573555403865"/>
    <n v="0.008557532230030225"/>
    <s v="FLOW"/>
    <s v="-"/>
    <s v="NC"/>
    <s v="-"/>
    <m/>
    <m/>
    <m/>
    <m/>
    <s v="-"/>
    <s v="-"/>
    <s v="BHOSARI"/>
    <s v="-"/>
    <s v="-"/>
    <s v="-"/>
    <n v="7039.89"/>
    <n v="38649.92"/>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
    <n v="10390.89"/>
    <x v="0"/>
  </r>
  <r>
    <n v="462702660"/>
    <s v="SHAMRAO BHIKAJI ZENDE"/>
    <m/>
    <x v="0"/>
    <m/>
    <m/>
    <m/>
    <m/>
    <n v="3151"/>
    <n v="6178"/>
    <n v="3235"/>
    <n v="9329"/>
    <x v="4"/>
    <x v="0"/>
    <x v="0"/>
    <x v="6"/>
    <n v="38588"/>
    <n v="208"/>
    <n v="0"/>
    <n v="0"/>
    <s v="FLOW"/>
    <n v="0.04316184374895802"/>
    <n v="0.008543822437210902"/>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0.0187492325533835"/>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6"/>
    <n v="0.01605471893826181"/>
    <s v="FLOW"/>
    <s v="-"/>
    <s v="-"/>
    <s v="-"/>
    <m/>
    <m/>
    <m/>
    <m/>
    <s v="REPO"/>
    <s v="-"/>
    <s v="KHADAKI"/>
    <s v="-"/>
    <s v="-"/>
    <s v="-"/>
    <n v="35659.34"/>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6"/>
    <n v="33914.98"/>
    <x v="5"/>
    <x v="1"/>
    <x v="0"/>
    <x v="8"/>
    <n v="38136.98"/>
    <n v="1003"/>
    <n v="0"/>
    <n v="6300"/>
    <s v="FLOW"/>
    <n v="0.3960268322675899"/>
    <n v="0.0185637651722243"/>
    <s v="STABLE"/>
    <s v="PAID"/>
    <s v="LMCB"/>
    <s v="-"/>
    <m/>
    <m/>
    <m/>
    <m/>
    <s v="REPO"/>
    <s v="-"/>
    <s v="AWASARI BK"/>
    <s v="-"/>
    <s v="-"/>
    <s v="-"/>
    <n v="35229.98"/>
    <n v="38136.98"/>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6"/>
    <n v="33914.98"/>
    <x v="0"/>
  </r>
  <r>
    <n v="460523159"/>
    <s v="ASHUTOSH BABA LONDHE"/>
    <m/>
    <x v="0"/>
    <m/>
    <m/>
    <m/>
    <m/>
    <n v="5730"/>
    <n v="5724"/>
    <n v="5861"/>
    <n v="11454"/>
    <x v="0"/>
    <x v="0"/>
    <x v="0"/>
    <x v="15"/>
    <n v="38057.32"/>
    <n v="137"/>
    <n v="0"/>
    <n v="5850"/>
    <s v="29.05.26"/>
    <n v="0.05587426389355764"/>
    <n v="0.00213429744060766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0.02361463706542949"/>
    <n v="0.00212710111024129"/>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3"/>
    <n v="0.0158652666176580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0.03824974321694102"/>
    <n v="0.002107304471998384"/>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1"/>
    <n v="0.009932673276302061"/>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0.01519060336017445"/>
    <n v="0.002099397032926855"/>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0.01604237633449206"/>
    <n v="0.002086161886679474"/>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
    <n v="0.01219573442615203"/>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0.01803799518006774"/>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0.04195688739096371"/>
    <n v="0.002065204929894795"/>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
    <n v="0.00202705237759159"/>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
    <x v="0"/>
    <x v="0"/>
    <x v="0"/>
    <x v="13"/>
    <n v="35599.05"/>
    <n v="1"/>
    <n v="0"/>
    <n v="900"/>
    <s v="-"/>
    <n v="0.05459907070208534"/>
    <n v="0.001996434885668887"/>
    <s v="FLOW"/>
    <s v="-"/>
    <s v="-"/>
    <s v="-"/>
    <m/>
    <m/>
    <m/>
    <m/>
    <m/>
    <m/>
    <s v="TALEGAON DABHADE"/>
    <m/>
    <m/>
    <m/>
    <n v="1427.22"/>
    <n v="35599.05"/>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
    <x v="2"/>
  </r>
  <r>
    <n v="461265756"/>
    <s v="RAHILA RAFIK SHAIKH"/>
    <m/>
    <x v="0"/>
    <m/>
    <m/>
    <m/>
    <m/>
    <n v="3909"/>
    <n v="7818"/>
    <n v="3981"/>
    <n v="11727"/>
    <x v="4"/>
    <x v="0"/>
    <x v="0"/>
    <x v="0"/>
    <n v="35419"/>
    <n v="72"/>
    <n v="0"/>
    <n v="900"/>
    <s v="-"/>
    <n v="0.4933678319827553"/>
    <n v="0.007842169765304574"/>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0.03947181258569969"/>
    <n v="0.007813386285548242"/>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7"/>
    <n v="0.00920143027741765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4"/>
    <n v="0.009150333282926455"/>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0.01468736285447985"/>
    <n v="0.001909954981979162"/>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0.03734876014570662"/>
    <n v="0.001907150925570818"/>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0.05648158880318975"/>
    <n v="0.001887017800558911"/>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0.01364780453620268"/>
    <n v="0.001886176583636408"/>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0.09144655207257764"/>
    <n v="0.01613389033452286"/>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0.03707144675473504"/>
    <n v="0.007338237458185988"/>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0.01414712993395901"/>
    <n v="0.00183970271353580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0.0203131266382775"/>
    <n v="0.001829715786231846"/>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
    <n v="0.008597003135327465"/>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0.01996342405326576"/>
    <n v="0.001798216138163077"/>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9"/>
    <n v="0.001793474478776569"/>
    <s v="FLOW"/>
    <s v="-"/>
    <s v="-"/>
    <s v="-"/>
    <m/>
    <m/>
    <m/>
    <m/>
    <m/>
    <m/>
    <s v="PARGAON"/>
    <m/>
    <m/>
    <m/>
    <n v="8759.959999999999"/>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0.05358767953379189"/>
    <n v="0.001790333935599224"/>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3"/>
    <n v="0.01337592193495729"/>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4"/>
    <n v="19"/>
    <n v="0"/>
    <n v="880"/>
    <s v="-"/>
    <n v="0.01291643186698285"/>
    <n v="0.001785098201473564"/>
    <s v="FLOW"/>
    <s v="-"/>
    <s v="-"/>
    <s v="-"/>
    <m/>
    <m/>
    <m/>
    <m/>
    <m/>
    <m/>
    <s v="TALWADE"/>
    <m/>
    <m/>
    <m/>
    <n v="4733"/>
    <n v="31830.64"/>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0.06045880736688693"/>
    <n v="0.00840876498463709"/>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0.05329793610050258"/>
    <n v="0.00178065377206634"/>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0.01835655398147769"/>
    <n v="0.00177850081755601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0.04649665130148341"/>
    <n v="0.001776089329044838"/>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0.09152031875502831"/>
    <n v="0.01532386390812259"/>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0.02663572599373968"/>
    <n v="0.001763134588438291"/>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
    <n v="0.00691822006512625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
    <n v="0.008209142529474585"/>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
    <n v="0.006830762568943546"/>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
    <n v="3338.76"/>
    <x v="4"/>
    <x v="2"/>
    <x v="1"/>
    <x v="1"/>
    <n v="30804.04"/>
    <n v="152"/>
    <n v="0"/>
    <n v="2250"/>
    <s v="11.05.26"/>
    <n v="0.0546114461109526"/>
    <n v="0.006820365090410027"/>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
    <n v="8805.76"/>
    <x v="0"/>
  </r>
  <r>
    <n v="463646816"/>
    <s v="DOULATRAO BAPURAO KOLEKAR"/>
    <m/>
    <x v="0"/>
    <m/>
    <m/>
    <m/>
    <m/>
    <n v="4722"/>
    <n v="18211"/>
    <n v="4965"/>
    <n v="22933"/>
    <x v="2"/>
    <x v="0"/>
    <x v="0"/>
    <x v="6"/>
    <n v="30797"/>
    <n v="920"/>
    <n v="0"/>
    <n v="3831.06"/>
    <s v="13.05.26"/>
    <n v="0.160429175262141"/>
    <n v="0.01011123763318269"/>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0.07246498488722895"/>
    <n v="0.006803307557483658"/>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0.02564041281910164"/>
    <n v="0.001697250479067849"/>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
    <n v="0.01269834634042535"/>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1"/>
    <n v="15904.53"/>
    <x v="1"/>
    <x v="0"/>
    <x v="0"/>
    <x v="11"/>
    <n v="30067"/>
    <n v="470"/>
    <n v="0"/>
    <n v="6300"/>
    <s v="08.05.26"/>
    <n v="0.2819546933214051"/>
    <n v="0.007960276338688435"/>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1"/>
    <n v="15904.53"/>
    <x v="0"/>
  </r>
  <r>
    <n v="460476205"/>
    <s v="MACHHINDRA LAXMAN CHATE"/>
    <m/>
    <x v="0"/>
    <m/>
    <m/>
    <m/>
    <m/>
    <n v="2867"/>
    <n v="15378"/>
    <n v="2096"/>
    <n v="18245"/>
    <x v="3"/>
    <x v="0"/>
    <x v="0"/>
    <x v="6"/>
    <n v="29708"/>
    <n v="1053"/>
    <n v="0"/>
    <n v="4950"/>
    <s v="-"/>
    <n v="0.06040187947682066"/>
    <n v="0.01247948900331987"/>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1"/>
    <n v="0.001663870991582927"/>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0.05631857544651354"/>
    <n v="0.007832930979360629"/>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4"/>
    <n v="67"/>
    <n v="0"/>
    <n v="0"/>
    <s v="-"/>
    <n v="0.1141016202411245"/>
    <n v="0.001658467014072767"/>
    <s v="FLOW"/>
    <s v="-"/>
    <s v="-"/>
    <s v="-"/>
    <m/>
    <m/>
    <m/>
    <m/>
    <m/>
    <m/>
    <s v="WAGHOLI"/>
    <m/>
    <m/>
    <m/>
    <n v="3308"/>
    <n v="29572.64"/>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6"/>
    <n v="0.007740718113136358"/>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0.03324165218212032"/>
    <n v="0.001636222995396659"/>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0.01656911543278148"/>
    <n v="0.00160532229377671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0.0394396084192834"/>
    <n v="0.001591358092863162"/>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0.03172822794088689"/>
    <n v="0.00628055528283208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0.0176605097540268"/>
    <n v="0.001590779896431761"/>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0.01622565865258252"/>
    <n v="0.001572045995567617"/>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7"/>
    <n v="0.006200404362279831"/>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0.01617956033457145"/>
    <n v="0.001567579694520408"/>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
    <n v="0.009069481715070901"/>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
    <n v="0.006105418879083929"/>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0.0308340637055973"/>
    <n v="0.006103556809355076"/>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0.03825819922995471"/>
    <n v="0.00154368913392132"/>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
    <n v="0.009011697585985596"/>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0.02691946561579819"/>
    <n v="0.001527649931265595"/>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0.01168580530486656"/>
    <n v="0.001519630329937732"/>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1"/>
    <n v="0.008884309846865718"/>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0.027379267173357"/>
    <n v="0.001508414104304358"/>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0.02999786170579727"/>
    <n v="0.005938031873731709"/>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
    <s v="18.05.26 30.05.26"/>
    <n v="0.02930734924799583"/>
    <n v="0.001496529952434516"/>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0.0114805263690022"/>
    <n v="0.001492935712930301"/>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0.02626624363444567"/>
    <n v="0.001490580305547292"/>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0.08880297608021577"/>
    <n v="0.005879357857305336"/>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0.05051844364817897"/>
    <n v="0.007026233869439997"/>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0.09807893531534283"/>
    <n v="0.01106426756625966"/>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
    <n v="0.008636429065846368"/>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0.02227254685738803"/>
    <n v="0.0014743167783789"/>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2"/>
    <n v="0.001467587042998875"/>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0.02661242985545147"/>
    <n v="0.001466166508022408"/>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0.09012919824937629"/>
    <n v="0.01091514212542963"/>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0.0255922687610986"/>
    <n v="0.001452332976137486"/>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0.02180806737589028"/>
    <n v="0.00144357086067269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
    <n v="0.006765332086065404"/>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
    <n v="0.00141067927900282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2"/>
    <n v="16524.33"/>
    <x v="2"/>
    <x v="0"/>
    <x v="0"/>
    <x v="12"/>
    <n v="24935"/>
    <n v="373"/>
    <n v="0"/>
    <n v="2250"/>
    <s v="FLOW"/>
    <n v="0.1133357729197454"/>
    <n v="0.008186632151943705"/>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2"/>
    <n v="16524.33"/>
    <x v="0"/>
  </r>
  <r>
    <n v="460917311"/>
    <s v="RUPALI ARVIND SHELAR"/>
    <m/>
    <x v="0"/>
    <m/>
    <m/>
    <m/>
    <m/>
    <n v="3364"/>
    <n v="2461"/>
    <n v="2523"/>
    <n v="5825"/>
    <x v="0"/>
    <x v="0"/>
    <x v="0"/>
    <x v="6"/>
    <n v="24727"/>
    <n v="62"/>
    <n v="0"/>
    <n v="6300"/>
    <s v="18.05.26"/>
    <n v="0.01539505736288526"/>
    <n v="0.001386718056182245"/>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
    <n v="0.005441848965009059"/>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0.0411723555456257"/>
    <n v="0.001375545013017559"/>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0.0628287212598182"/>
    <n v="0.00540354479579486"/>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0.07069632830865533"/>
    <n v="0.0118371628130531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7"/>
    <n v="0.005351488765598616"/>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0.07658219657083891"/>
    <n v="0.01008466044508886"/>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0.06847412977394399"/>
    <n v="0.006343522425271557"/>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0.03298408283229538"/>
    <n v="0.001330882563356744"/>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
    <n v="28209.99000000001"/>
    <x v="5"/>
    <x v="0"/>
    <x v="1"/>
    <x v="0"/>
    <n v="23675.99"/>
    <n v="2504"/>
    <n v="0"/>
    <n v="5400"/>
    <s v="STABLE"/>
    <n v="0.7280110646904953"/>
    <n v="0.01152465451065949"/>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5"/>
    <n v="33257.99000000001"/>
    <x v="0"/>
  </r>
  <r>
    <n v="454743569"/>
    <s v="ASHWINI RAJU KHUDE"/>
    <m/>
    <x v="0"/>
    <m/>
    <m/>
    <m/>
    <m/>
    <n v="2833"/>
    <n v="14164"/>
    <n v="3301"/>
    <n v="16997"/>
    <x v="5"/>
    <x v="0"/>
    <x v="0"/>
    <x v="15"/>
    <n v="23515.41"/>
    <n v="469"/>
    <n v="0"/>
    <n v="2680"/>
    <s v="FLOW"/>
    <n v="0.1522326045155876"/>
    <n v="0.01144648971073679"/>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5"/>
    <n v="0.005201174791969558"/>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1"/>
    <x v="0"/>
    <x v="1"/>
    <x v="1"/>
    <x v="15"/>
    <n v="23192"/>
    <n v="48"/>
    <n v="0"/>
    <n v="6050"/>
    <s v="STABLE"/>
    <n v="0.0340495843695612"/>
    <n v="0.001300633524446097"/>
    <s v="STABLE"/>
    <s v="PAID"/>
    <s v="PTP"/>
    <s v="-"/>
    <m/>
    <m/>
    <m/>
    <m/>
    <s v="-"/>
    <s v="-"/>
    <s v="DECCAN JYMKHANA"/>
    <s v="-"/>
    <s v="-"/>
    <s v="-"/>
    <n v="9195.780000000001"/>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1"/>
    <x v="0"/>
  </r>
  <r>
    <n v="464448758"/>
    <s v="LAXMAN DASHRATH MANE"/>
    <m/>
    <x v="0"/>
    <m/>
    <m/>
    <m/>
    <m/>
    <n v="3489"/>
    <n v="3489"/>
    <n v="3544"/>
    <n v="6978"/>
    <x v="0"/>
    <x v="0"/>
    <x v="0"/>
    <x v="12"/>
    <n v="22956"/>
    <n v="55"/>
    <n v="0"/>
    <n v="450.43"/>
    <s v="-"/>
    <n v="0.02268587564890834"/>
    <n v="0.001287398378198715"/>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0.07904919927414439"/>
    <n v="0.005061464209459967"/>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0.075787415033483"/>
    <n v="0.006016207786621745"/>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0.03153389610292859"/>
    <n v="0.00127236863584999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0.01397149862917246"/>
    <n v="0.001258490239062537"/>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0.06184245830324325"/>
    <n v="0.01091084811475391"/>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0.03748821097068582"/>
    <n v="0.001252459835350754"/>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0.06900436027929219"/>
    <n v="0.005894514866839986"/>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0.01287615625509953"/>
    <n v="0.001247524696072069"/>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4"/>
    <n v="284"/>
    <n v="0"/>
    <n v="6300"/>
    <s v="26.05.26"/>
    <n v="0.09794556323495388"/>
    <n v="0.004914588754604877"/>
    <s v="FLOW"/>
    <s v="-"/>
    <s v="PTP"/>
    <s v="-"/>
    <m/>
    <m/>
    <m/>
    <m/>
    <s v="-"/>
    <s v="-"/>
    <s v="OTUR"/>
    <s v="-"/>
    <s v="-"/>
    <s v="-"/>
    <n v="13261"/>
    <n v="22196.64"/>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0.009523752351284769"/>
    <n v="0.001238475445231062"/>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
    <n v="0.0107098139737147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
    <n v="0.004835846010446856"/>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
    <n v="0.007093356429649727"/>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0.08320622318036219"/>
    <n v="0.001209402427578074"/>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0.01335936345512728"/>
    <n v="0.001203351834660151"/>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0.01331307928946397"/>
    <n v="0.001199182763592225"/>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0.01793054820228081"/>
    <n v="0.00118690099652368"/>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
    <n v="0.005600797163946304"/>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0.009077335354520086"/>
    <n v="0.001180423065409125"/>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
    <n v="16595.68"/>
    <x v="5"/>
    <x v="0"/>
    <x v="0"/>
    <x v="7"/>
    <n v="21019.68"/>
    <n v="628"/>
    <n v="0"/>
    <n v="5850"/>
    <s v="FLOW"/>
    <n v="0.05799280320979326"/>
    <n v="0.01023165451263576"/>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
    <n v="16595.68"/>
    <x v="0"/>
  </r>
  <r>
    <n v="460122210"/>
    <s v="ABHIJIT BHAGWAN ELBHAR"/>
    <m/>
    <x v="0"/>
    <m/>
    <m/>
    <m/>
    <m/>
    <n v="3674"/>
    <n v="3674"/>
    <n v="3758"/>
    <n v="7348"/>
    <x v="0"/>
    <x v="0"/>
    <x v="0"/>
    <x v="8"/>
    <n v="20991.4"/>
    <n v="84"/>
    <n v="0"/>
    <n v="4489"/>
    <s v="29.05.26 26.05.26"/>
    <n v="0.2245876593085858"/>
    <n v="0.001177221393802078"/>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6"/>
    <n v="0.006884601413761602"/>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0.07434335903019847"/>
    <n v="0.006756803275997652"/>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8"/>
    <n v="0.009930989214240878"/>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
    <n v="0.005397672049524116"/>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0.0890317414166952"/>
    <n v="0.00446732226267120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0.008637253541721467"/>
    <n v="0.001123194517359959"/>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
    <n v="0.008388847939136187"/>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0.07694408119143095"/>
    <n v="0.001118382195751959"/>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0.05694767655365818"/>
    <n v="0.005275698493399556"/>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0.008058681022816863"/>
    <n v="0.001113739239151024"/>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
    <n v="0.009664241734121086"/>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0.005204745153898824"/>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
    <n v="123"/>
    <n v="0"/>
    <n v="6300"/>
    <s v="11.05.26"/>
    <n v="0.06763786296195413"/>
    <n v="0.004330804432300738"/>
    <s v="STABLE"/>
    <s v="PAID"/>
    <s v="PAID"/>
    <s v="-"/>
    <m/>
    <m/>
    <m/>
    <m/>
    <s v="-"/>
    <s v="-"/>
    <s v="AMBOLI "/>
    <s v="-"/>
    <s v="-"/>
    <s v="-"/>
    <n v="10465"/>
    <n v="19559.99"/>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0.008416867628707261"/>
    <n v="0.001094535378432842"/>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0.01650703347442047"/>
    <n v="0.001092672363355138"/>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0.05537679288587002"/>
    <n v="0.005130170017068354"/>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4"/>
    <n v="51"/>
    <n v="0"/>
    <n v="1350"/>
    <s v="-"/>
    <n v="0.008274742153699997"/>
    <n v="0.001076053281834168"/>
    <s v="STABLE"/>
    <s v="PAID"/>
    <s v="-"/>
    <s v="-"/>
    <m/>
    <m/>
    <m/>
    <m/>
    <m/>
    <m/>
    <s v="JUNNAR"/>
    <m/>
    <m/>
    <m/>
    <n v="3800"/>
    <n v="19187.44"/>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0.01868649689167137"/>
    <n v="0.001060438052507384"/>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0.09824733326932907"/>
    <n v="0.006192153839159641"/>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0.0185066384943852"/>
    <n v="0.00105023128718101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0.004133086281626825"/>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0.0107624812295799"/>
    <n v="0.001042738287646637"/>
    <s v="FLOW"/>
    <s v="-"/>
    <s v="PTP"/>
    <s v="-"/>
    <m/>
    <m/>
    <m/>
    <m/>
    <s v="-"/>
    <s v="-"/>
    <s v="YERWADA"/>
    <s v="-"/>
    <s v="-"/>
    <s v="-"/>
    <n v="8200.440000000001"/>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0.03757722774971116"/>
    <n v="0.001040973975354507"/>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0.01150146574307114"/>
    <n v="0.001036000700908669"/>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0.03274711084391257"/>
    <n v="0.004089751645796749"/>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0.06292418347014443"/>
    <n v="0.006020203373671874"/>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0.07493048661377344"/>
    <n v="0.001025952084363729"/>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0.03013761428234869"/>
    <n v="0.001006880575108021"/>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0.01113389450653213"/>
    <n v="0.001002891524461511"/>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5"/>
    <n v="0.003894630650642389"/>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
    <n v="383"/>
    <n v="0"/>
    <n v="6300"/>
    <s v="STABLE"/>
    <n v="0.02662559044942057"/>
    <n v="0.004654589373988692"/>
    <s v="STABLE"/>
    <s v="PAID"/>
    <s v="PAID"/>
    <s v="-"/>
    <m/>
    <m/>
    <m/>
    <m/>
    <s v="REPO"/>
    <s v="-"/>
    <s v="SHIRUR"/>
    <s v="-"/>
    <s v="-"/>
    <s v="-"/>
    <n v="15555.99"/>
    <n v="17580.99"/>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2"/>
    <n v="24"/>
    <n v="0"/>
    <n v="1787"/>
    <s v="-"/>
    <n v="0.01770274175820641"/>
    <n v="0.0009753024134598185"/>
    <s v="FLOW"/>
    <s v="-"/>
    <s v="-"/>
    <s v="-"/>
    <m/>
    <m/>
    <m/>
    <m/>
    <s v="-"/>
    <s v="-"/>
    <s v="SUTARWADI"/>
    <s v="-"/>
    <s v="-"/>
    <s v="-"/>
    <n v="5193"/>
    <n v="17390.92"/>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1"/>
    <n v="158"/>
    <n v="0"/>
    <n v="5850"/>
    <s v="-"/>
    <n v="0.05779019041138544"/>
    <n v="0.003826101613570212"/>
    <s v="FLOW"/>
    <s v="-"/>
    <s v="-"/>
    <s v="-"/>
    <m/>
    <m/>
    <m/>
    <m/>
    <s v="-"/>
    <s v="-"/>
    <s v="DAPODI"/>
    <s v="-"/>
    <s v="-"/>
    <s v="-"/>
    <n v="10794"/>
    <n v="17280.51"/>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3"/>
    <n v="0.00722579552216124"/>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0.007415054670696965"/>
    <n v="0.0009642589177011982"/>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1"/>
    <n v="6"/>
    <n v="0"/>
    <n v="0"/>
    <s v="-"/>
    <n v="0.01918615987986717"/>
    <n v="0.003797871662270731"/>
    <s v="RB"/>
    <s v="PAID"/>
    <s v="-"/>
    <s v="-"/>
    <m/>
    <m/>
    <m/>
    <m/>
    <s v="-"/>
    <s v="-"/>
    <s v="SHIRUR"/>
    <s v="-"/>
    <s v="-"/>
    <s v="-"/>
    <n v="3076"/>
    <n v="17153.01"/>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0.01725798771822488"/>
    <n v="0.0009507994469411489"/>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
    <n v="805"/>
    <n v="0"/>
    <n v="6300"/>
    <s v="27.05.26"/>
    <n v="0.06110261894169808"/>
    <n v="0.005553399539958878"/>
    <s v="FLOW"/>
    <s v="-"/>
    <s v="LMCB"/>
    <s v="-"/>
    <m/>
    <m/>
    <m/>
    <m/>
    <s v="REPO"/>
    <s v="-"/>
    <s v="DIGHI"/>
    <s v="-"/>
    <s v="-"/>
    <s v="-"/>
    <n v="24490"/>
    <n v="16914.65"/>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0.07674869726756645"/>
    <n v="0.00368317835189705"/>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0.01680455073408643"/>
    <n v="0.0009258181083992156"/>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0.006682891591791452"/>
    <n v="0.0009236000997802159"/>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
    <n v="5997.65"/>
    <x v="4"/>
    <x v="0"/>
    <x v="0"/>
    <x v="6"/>
    <n v="16448.14"/>
    <n v="15"/>
    <n v="0"/>
    <n v="1800"/>
    <s v="-"/>
    <n v="0.01839774149064441"/>
    <n v="0.003641805420918061"/>
    <s v="FLOW"/>
    <s v="-"/>
    <s v="-"/>
    <s v="-"/>
    <m/>
    <m/>
    <m/>
    <m/>
    <s v="-"/>
    <s v="-"/>
    <s v="SHIRUR"/>
    <s v="-"/>
    <s v="-"/>
    <s v="-"/>
    <n v="4967.65"/>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
    <n v="5997.65"/>
    <x v="0"/>
  </r>
  <r>
    <n v="465971898"/>
    <s v="SOMNATH LAXMAN MADGE"/>
    <s v="ONLINE"/>
    <x v="7"/>
    <n v="6720"/>
    <m/>
    <m/>
    <m/>
    <n v="2240"/>
    <n v="4480"/>
    <n v="2284"/>
    <n v="0"/>
    <x v="4"/>
    <x v="2"/>
    <x v="1"/>
    <x v="10"/>
    <n v="16438"/>
    <n v="44"/>
    <n v="0"/>
    <n v="900"/>
    <s v="FLOW"/>
    <n v="0.05684211450867828"/>
    <n v="0.003639560309497066"/>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0.007073498121947866"/>
    <n v="0.0009198426641930355"/>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0.009479316835429885"/>
    <n v="0.0009184170819150336"/>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0.0416335210085548"/>
    <n v="0.00358066488168795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0.06610966121178853"/>
    <n v="0.0009051768883661167"/>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0.01004504612337893"/>
    <n v="0.0009048129218443137"/>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0.06577752554380918"/>
    <n v="0.0009006292696830651"/>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0.05442588668125459"/>
    <n v="0.005207137995982642"/>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0.006829837200176098"/>
    <n v="0.0008881568267787527"/>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1"/>
    <n v="25132.19"/>
    <x v="3"/>
    <x v="0"/>
    <x v="0"/>
    <x v="12"/>
    <n v="15777.82"/>
    <n v="1013"/>
    <n v="0"/>
    <n v="1800"/>
    <s v="FLOW"/>
    <n v="0.09341554958579162"/>
    <n v="0.006627815106582746"/>
    <s v="FLOW"/>
    <s v="-"/>
    <s v="LMCB"/>
    <s v="-"/>
    <m/>
    <m/>
    <m/>
    <m/>
    <s v="REPO"/>
    <s v="-"/>
    <s v="MULSHI"/>
    <s v="-"/>
    <s v="-"/>
    <s v="-"/>
    <n v="18690.1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1"/>
    <n v="25132.19"/>
    <x v="0"/>
  </r>
  <r>
    <n v="459748188"/>
    <s v="MUKESH ANANT GURAV"/>
    <m/>
    <x v="0"/>
    <m/>
    <m/>
    <m/>
    <s v="BANK STABLE 11"/>
    <n v="3283"/>
    <n v="3288"/>
    <n v="152"/>
    <n v="6571"/>
    <x v="4"/>
    <x v="1"/>
    <x v="0"/>
    <x v="7"/>
    <n v="15648.83"/>
    <n v="147"/>
    <n v="0"/>
    <n v="1350"/>
    <s v="-"/>
    <n v="0.04259401774144897"/>
    <n v="0.003464829088579327"/>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0.005059722803032061"/>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0.02574639232832039"/>
    <n v="0.0008601723438234837"/>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0.008708553421351871"/>
    <n v="0.0008437405732705901"/>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0.00930539601834768"/>
    <n v="0.0008381885415820698"/>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0.006033228015468777"/>
    <n v="0.0008338142135850537"/>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
    <n v="0.003903227926340626"/>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0.04009725009337361"/>
    <n v="0.00326172842719098"/>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0.05093590136956023"/>
    <n v="0.003261389667775386"/>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
    <n v="0.003243233934390621"/>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0.02436993896352558"/>
    <n v="0.0008141858187266486"/>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0.04498663960339853"/>
    <n v="0.003842864637511646"/>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0.02188572985516085"/>
    <n v="0.003825984096740874"/>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0.02395382298021925"/>
    <n v="0.0037597327397384"/>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0.05896802855688399"/>
    <n v="0.003733522364325816"/>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0.004585347935133229"/>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0.003658121203542949"/>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0.01143237655649108"/>
    <n v="0.0007567587434837716"/>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0.0624968407182161"/>
    <n v="0.004302803243041001"/>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
    <n v="0.002900743736997657"/>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0.02493548424123987"/>
    <n v="0.003468090686776381"/>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0.02485471640658174"/>
    <n v="0.003456857290526321"/>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0.01321782296338033"/>
    <n v="0.0007282134492468337"/>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0.01450062564428039"/>
    <n v="0.002870377165854725"/>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0.005567121614814501"/>
    <n v="0.0007239524051287148"/>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0.008034667176286418"/>
    <n v="0.0007237269589934839"/>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
    <n v="0.00334248474327141"/>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0.002786462251795874"/>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0.06549049513005745"/>
    <n v="0.004127615553048795"/>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0.03876167419349136"/>
    <n v="0.003077005410493952"/>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0.005573630185246098"/>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0.04650063187285114"/>
    <n v="0.0006366890480784985"/>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0.04608332709110589"/>
    <n v="0.003722581640052329"/>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0.006397548189991567"/>
    <n v="0.00061983554744179"/>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0.01213255368981742"/>
    <n v="0.0006195282228594356"/>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0.07830731780707836"/>
    <n v="0.002430432748348297"/>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0.01113521931630762"/>
    <n v="0.0006134759475076668"/>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0.02175041792221481"/>
    <n v="0.0006025356410248733"/>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1"/>
    <x v="0"/>
    <x v="0"/>
    <x v="0"/>
    <x v="12"/>
    <n v="10409.19"/>
    <n v="43"/>
    <n v="0"/>
    <n v="450"/>
    <s v="-"/>
    <n v="0.01028670456289686"/>
    <n v="0.000583759118503323"/>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1"/>
    <x v="2"/>
  </r>
  <r>
    <n v="467233620"/>
    <s v="RAJEEV TANAJI JADHAV"/>
    <m/>
    <x v="0"/>
    <m/>
    <m/>
    <m/>
    <m/>
    <n v="1415"/>
    <n v="2830"/>
    <n v="1499"/>
    <n v="4245"/>
    <x v="4"/>
    <x v="0"/>
    <x v="0"/>
    <x v="12"/>
    <n v="10383"/>
    <n v="84"/>
    <n v="0"/>
    <n v="1350"/>
    <s v="28.05.26"/>
    <n v="0.02673020335343955"/>
    <n v="0.002298914387000124"/>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0.00627876397618837"/>
    <n v="0.0005655630356582996"/>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
    <n v="129"/>
    <n v="0"/>
    <n v="6232"/>
    <s v="FLOW"/>
    <n v="0.0112545055655211"/>
    <n v="0.002227812549660497"/>
    <s v="FLOW"/>
    <s v="-"/>
    <s v="PTP"/>
    <s v="-"/>
    <m/>
    <m/>
    <m/>
    <m/>
    <s v="-"/>
    <s v="-"/>
    <s v="TALEGAON DHAMDHERE"/>
    <s v="-"/>
    <s v="-"/>
    <s v="-"/>
    <n v="11578"/>
    <n v="10061.87"/>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0.03461428192188037"/>
    <n v="0.00221632794123772"/>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0.02346906134037039"/>
    <n v="0.002203370947119714"/>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
    <n v="0.0021787433590174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0.02384427848016538"/>
    <n v="0.002050712226947428"/>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0.03083055797557841"/>
    <n v="0.002041191537489564"/>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7"/>
    <n v="0.002391762944214964"/>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0.01248632762094656"/>
    <n v="0.0005038137878676019"/>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0.04216508608792503"/>
    <n v="0.002902995848706086"/>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0.02940256705947341"/>
    <n v="0.001946648877059144"/>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
    <n v="103"/>
    <n v="0"/>
    <n v="6319"/>
    <s v="26.05.26"/>
    <n v="0.01440779059175661"/>
    <n v="0.0004813561000931779"/>
    <s v="FLOW"/>
    <s v="-"/>
    <s v="PTP"/>
    <s v="-"/>
    <m/>
    <m/>
    <m/>
    <m/>
    <s v="-"/>
    <s v="-"/>
    <s v="PIMPARI"/>
    <s v="-"/>
    <s v="-"/>
    <s v="-"/>
    <n v="10542"/>
    <n v="8583.209999999999"/>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0.003539103771811292"/>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3.xml><?xml version="1.0" encoding="utf-8"?>
<pivotCacheRecords xmlns="http://schemas.openxmlformats.org/spreadsheetml/2006/main" count="569">
  <r>
    <n v="131831706"/>
    <s v="ROHIT RAMCHANDRA JADHAV"/>
    <m/>
    <x v="0"/>
    <m/>
    <m/>
    <m/>
    <m/>
    <n v="19627"/>
    <n v="18781.99"/>
    <n v="19045.99"/>
    <n v="38408.99000000001"/>
    <x v="0"/>
    <x v="0"/>
    <x v="0"/>
    <x v="0"/>
    <n v="292262.3"/>
    <n v="264"/>
    <n v="0"/>
    <n v="4750"/>
    <s v="18.05.26"/>
    <n v="0.2476102465441058"/>
    <n v="0.01639039950464481"/>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
    <n v="38408.99000000001"/>
    <x v="0"/>
  </r>
  <r>
    <n v="466697046"/>
    <s v="VAISHNAVI PRDEEP DAKHINKAR"/>
    <m/>
    <x v="0"/>
    <m/>
    <m/>
    <m/>
    <m/>
    <n v="9106"/>
    <n v="8874"/>
    <n v="9030"/>
    <n v="17980"/>
    <x v="0"/>
    <x v="0"/>
    <x v="0"/>
    <x v="1"/>
    <n v="278730"/>
    <n v="156"/>
    <n v="0"/>
    <n v="3150"/>
    <s v="-"/>
    <n v="0.1131047649146901"/>
    <n v="0.01563149285395225"/>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0.09671993300665954"/>
    <n v="0.01336704906083029"/>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4"/>
    <n v="0.0120655182383335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6"/>
    <n v="0.01187899240605051"/>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4"/>
    <n v="0.0112328256473118"/>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
    <n v="0.01093273553049087"/>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9"/>
    <n v="0.05131567903757025"/>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6"/>
    <n v="0.04991805710016591"/>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8"/>
    <n v="9479.279999999999"/>
    <n v="35566.28"/>
    <x v="1"/>
    <x v="0"/>
    <x v="0"/>
    <x v="7"/>
    <n v="188157"/>
    <n v="610"/>
    <n v="0"/>
    <n v="3150"/>
    <s v="FLOW"/>
    <n v="0.5377178690875025"/>
    <n v="0.04981480410611634"/>
    <s v="FLOW"/>
    <s v="-"/>
    <s v="OS "/>
    <s v="-"/>
    <m/>
    <m/>
    <m/>
    <m/>
    <s v="REPO"/>
    <s v="-"/>
    <s v="MAVAL"/>
    <s v="-"/>
    <s v="-"/>
    <s v="-"/>
    <n v="30427.28"/>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9"/>
    <n v="35566.28"/>
    <x v="1"/>
  </r>
  <r>
    <n v="463274645"/>
    <s v="GOVIND VILAS THORAT"/>
    <s v="ONLINE"/>
    <x v="2"/>
    <n v="24311"/>
    <m/>
    <m/>
    <s v="CBC COLL"/>
    <n v="7682"/>
    <n v="22946"/>
    <n v="8047"/>
    <n v="6317"/>
    <x v="1"/>
    <x v="2"/>
    <x v="1"/>
    <x v="8"/>
    <n v="185359"/>
    <n v="465"/>
    <n v="3150"/>
    <n v="3150"/>
    <s v="FLOW"/>
    <n v="0.574486981071054"/>
    <n v="0.04907403006162735"/>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
    <n v="0.06070945062024907"/>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
    <n v="0.009959784037923809"/>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0.07581390984904701"/>
    <n v="0.009858894088351607"/>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0.07106045356556775"/>
    <n v="0.009820815002326301"/>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4"/>
    <n v="0.009717233158602089"/>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9"/>
    <n v="0.009492347834652932"/>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0.07256351627843848"/>
    <n v="0.00943621062535789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
    <n v="0.04449356839482825"/>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
    <n v="0.00937182949022232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1"/>
    <n v="0.00936700651319997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4"/>
    <n v="0.0548148128157174"/>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0.06681998862329921"/>
    <n v="0.009234767212982487"/>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
    <n v="0.009012517702057174"/>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0.06519238050048207"/>
    <n v="0.009009825807905164"/>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4"/>
    <x v="0"/>
    <x v="0"/>
    <x v="0"/>
    <x v="12"/>
    <n v="160069"/>
    <n v="117"/>
    <n v="0"/>
    <n v="2700"/>
    <s v="-"/>
    <n v="0.1581854604131865"/>
    <n v="0.008976850104543044"/>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4"/>
    <x v="2"/>
  </r>
  <r>
    <n v="464088878"/>
    <s v="LALITA RAMDAS SURYAVANSHI"/>
    <m/>
    <x v="0"/>
    <m/>
    <m/>
    <m/>
    <m/>
    <n v="6045"/>
    <n v="17219"/>
    <n v="5509"/>
    <n v="23264"/>
    <x v="1"/>
    <x v="0"/>
    <x v="0"/>
    <x v="6"/>
    <n v="155641"/>
    <n v="380"/>
    <n v="0"/>
    <n v="1800"/>
    <s v="FLOW"/>
    <n v="0.2357110448921401"/>
    <n v="0.04120615191504995"/>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
    <n v="0.008632568058726616"/>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8"/>
    <n v="0.05036904638421671"/>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
    <n v="0.0635967496182042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0.06125584936125267"/>
    <n v="0.008465782783558338"/>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8"/>
    <n v="0.06307922132777437"/>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4"/>
    <n v="0.04873237659165848"/>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0.05556388747175977"/>
    <n v="0.007679132798761624"/>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
    <n v="35286.52"/>
    <x v="3"/>
    <x v="0"/>
    <x v="0"/>
    <x v="10"/>
    <n v="135822.52"/>
    <n v="2413"/>
    <n v="0"/>
    <n v="6300"/>
    <s v="FLOW"/>
    <n v="0.4332730839083058"/>
    <n v="0.05705519202717087"/>
    <s v="FLOW"/>
    <s v="-"/>
    <s v="NC"/>
    <s v="-"/>
    <m/>
    <m/>
    <m/>
    <m/>
    <s v="-"/>
    <s v="-"/>
    <s v="VASULI"/>
    <s v="-"/>
    <s v="-"/>
    <s v="-"/>
    <n v="38607.52"/>
    <n v="135822.52"/>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
    <n v="35286.52"/>
    <x v="0"/>
  </r>
  <r>
    <n v="465588808"/>
    <s v="SHAKEEL AHMAD KHAN"/>
    <m/>
    <x v="0"/>
    <m/>
    <m/>
    <m/>
    <m/>
    <n v="9371"/>
    <n v="56226"/>
    <n v="11626"/>
    <n v="65597"/>
    <x v="3"/>
    <x v="0"/>
    <x v="0"/>
    <x v="1"/>
    <n v="132206"/>
    <n v="2255"/>
    <n v="0"/>
    <n v="3471"/>
    <s v="FLOW"/>
    <n v="0.5198615862529983"/>
    <n v="0.05553599445176067"/>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
    <n v="0.03498793891186455"/>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0.05298714561688845"/>
    <n v="0.007323017634901986"/>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1"/>
    <n v="0.05443330633294707"/>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9"/>
    <n v="0.04229207274996898"/>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0.07409303237931039"/>
    <n v="0.007178608729872291"/>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
    <n v="0.00712735057872777"/>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
    <n v="0.00710172150315551"/>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
    <n v="0.0415139569208089"/>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8"/>
    <n v="0.03284451265590215"/>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7"/>
    <n v="0.02743419878991018"/>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0.07704065992976995"/>
    <n v="0.006939478799368748"/>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
    <n v="0.0268191179686556"/>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
    <n v="0.00671801442423777"/>
    <s v="FLOW"/>
    <s v="-"/>
    <s v="PAID"/>
    <s v="-"/>
    <m/>
    <m/>
    <m/>
    <m/>
    <s v="-"/>
    <s v="-"/>
    <s v="JOVN"/>
    <s v="-"/>
    <s v="-"/>
    <s v="-"/>
    <n v="9156.059999999999"/>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0.09935601085664024"/>
    <n v="0.00657680663000384"/>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9"/>
    <n v="0.006543265628869797"/>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6"/>
    <n v="0.03813292873148801"/>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0.0471292172047747"/>
    <n v="0.006513430468685021"/>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0.06675515722327997"/>
    <n v="0.00646766826810085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1"/>
    <x v="0"/>
    <x v="0"/>
    <x v="0"/>
    <x v="10"/>
    <n v="114092.54"/>
    <n v="0"/>
    <n v="0"/>
    <n v="450"/>
    <s v="-"/>
    <n v="0.1126912168303297"/>
    <n v="0.006398438358623976"/>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1"/>
    <x v="2"/>
  </r>
  <r>
    <n v="466677362"/>
    <s v="VINAYAK SATHE"/>
    <m/>
    <x v="0"/>
    <m/>
    <m/>
    <m/>
    <m/>
    <n v="4313"/>
    <n v="21565"/>
    <n v="4921"/>
    <n v="25878"/>
    <x v="5"/>
    <x v="0"/>
    <x v="0"/>
    <x v="7"/>
    <n v="112838"/>
    <n v="608"/>
    <n v="0"/>
    <n v="3150"/>
    <s v="FLOW"/>
    <n v="0.3113173905876137"/>
    <n v="0.05492564263094364"/>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
    <n v="0.0063074444849281"/>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4"/>
    <n v="0.03685182832415357"/>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0.04546549411737747"/>
    <n v="0.006283497843200846"/>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4"/>
    <n v="0.04700727945127584"/>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
    <n v="0.00624267078189536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6"/>
    <n v="0.02445975827416717"/>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0.0636641851215838"/>
    <n v="0.006168195043689757"/>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
    <n v="6620.830000000002"/>
    <n v="27426.83"/>
    <x v="1"/>
    <x v="0"/>
    <x v="0"/>
    <x v="12"/>
    <n v="108923.83"/>
    <n v="1064"/>
    <n v="0"/>
    <n v="5400"/>
    <s v="FLOW"/>
    <n v="0.4759802928714057"/>
    <n v="0.0288377219765298"/>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2"/>
    <n v="27426.83"/>
    <x v="0"/>
  </r>
  <r>
    <n v="460026902"/>
    <s v="ANANAD VAIJINATH KALVATKAR"/>
    <m/>
    <x v="0"/>
    <m/>
    <m/>
    <m/>
    <m/>
    <n v="6829"/>
    <n v="5977.14"/>
    <n v="6130.14"/>
    <n v="12806.14"/>
    <x v="0"/>
    <x v="0"/>
    <x v="0"/>
    <x v="13"/>
    <n v="108653.97"/>
    <n v="153"/>
    <n v="0"/>
    <n v="5850"/>
    <s v="31.05.26"/>
    <n v="0.1666450590701791"/>
    <n v="0.006093437217409472"/>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4"/>
    <n v="0.02403486983068713"/>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2"/>
    <n v="0.0286863292596391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0.02352894482112388"/>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6"/>
    <x v="0"/>
    <x v="1"/>
    <x v="1"/>
    <x v="12"/>
    <n v="105541.34"/>
    <n v="112"/>
    <n v="1800"/>
    <n v="1350"/>
    <s v="-"/>
    <n v="0.104299429999092"/>
    <n v="0.00591887741544342"/>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
    <n v="0.05113227928683135"/>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
    <n v="0.0508475214841487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0.06502209284433037"/>
    <n v="0.00585689991746108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0.06413911996642187"/>
    <n v="0.005777365661494826"/>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
    <n v="0.0057292547832630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0.05900167945132861"/>
    <n v="0.005716461556305602"/>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
    <n v="0.005714330473435262"/>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0.04351611559536334"/>
    <n v="0.005658866237678225"/>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
    <n v="0.02664721500279346"/>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4"/>
    <n v="0.0415102216521159"/>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5"/>
    <n v="0.04131740875819763"/>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5"/>
    <n v="0.0322684962671600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5"/>
    <n v="0.005416988331894506"/>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
    <x v="0"/>
    <x v="0"/>
    <x v="0"/>
    <x v="10"/>
    <n v="96329"/>
    <n v="0"/>
    <n v="0"/>
    <n v="450"/>
    <s v="-"/>
    <n v="0.09514585463737442"/>
    <n v="0.005402238995186618"/>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
    <x v="2"/>
  </r>
  <r>
    <n v="464384033"/>
    <s v="LAXMAN RAJU PAWAR"/>
    <m/>
    <x v="0"/>
    <m/>
    <m/>
    <m/>
    <m/>
    <n v="4881"/>
    <n v="24293"/>
    <n v="5638"/>
    <n v="29174"/>
    <x v="5"/>
    <x v="0"/>
    <x v="0"/>
    <x v="1"/>
    <n v="96129"/>
    <n v="869"/>
    <n v="0"/>
    <n v="5400"/>
    <s v="FLOW"/>
    <n v="0.9553191597198351"/>
    <n v="0.04679227831466334"/>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5"/>
    <n v="0.00532703420231484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
    <n v="0.03099954365969011"/>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0.0799783443982003"/>
    <n v="0.00529411458008089"/>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0.02086647294366298"/>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5"/>
    <n v="0.04570630454067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0.0403571487777028"/>
    <n v="0.005248071973855887"/>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6"/>
    <n v="0.03060523264246594"/>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4"/>
    <n v="0.02063554087146408"/>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0.04011090030631929"/>
    <n v="0.00521604964967260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
    <n v="0.02454085392418219"/>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
    <n v="0.03033535449412435"/>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3"/>
    <n v="0.02442065684905781"/>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0.05283246958992826"/>
    <n v="0.005118748892303081"/>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
    <n v="0.02410110207003773"/>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9"/>
    <n v="0.04426207137732268"/>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0.02979461324069538"/>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
    <n v="4690.77"/>
    <n v="9790.77"/>
    <x v="0"/>
    <x v="0"/>
    <x v="0"/>
    <x v="6"/>
    <n v="90702"/>
    <n v="54"/>
    <n v="0"/>
    <n v="450"/>
    <s v="-"/>
    <n v="0.05647116483715851"/>
    <n v="0.005086670486991629"/>
    <s v="FLOW"/>
    <s v="-"/>
    <s v="-"/>
    <s v="-"/>
    <m/>
    <m/>
    <m/>
    <m/>
    <m/>
    <m/>
    <s v="SHIKRAPUR"/>
    <m/>
    <m/>
    <m/>
    <n v="5140.77"/>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
    <n v="9790.77"/>
    <x v="2"/>
  </r>
  <r>
    <n v="462681261"/>
    <s v="LAXMAN KAMLU MARGALE"/>
    <s v="ONLINE"/>
    <x v="2"/>
    <n v="8153"/>
    <m/>
    <m/>
    <m/>
    <n v="7736"/>
    <n v="7459"/>
    <n v="7673"/>
    <n v="7042"/>
    <x v="0"/>
    <x v="1"/>
    <x v="1"/>
    <x v="2"/>
    <n v="90625"/>
    <n v="214"/>
    <n v="0"/>
    <n v="5629"/>
    <s v="25.05.26"/>
    <n v="0.103253521010579"/>
    <n v="0.00508235224012278"/>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
    <n v="0.02395495937076756"/>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
    <n v="0.04400457244122164"/>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4"/>
    <n v="0.03791650856394431"/>
    <s v="FLOW"/>
    <s v="-"/>
    <s v="MPTP"/>
    <s v="-"/>
    <m/>
    <m/>
    <m/>
    <m/>
    <s v="REPO"/>
    <s v="-"/>
    <s v="TALWADE"/>
    <s v="-"/>
    <s v="-"/>
    <s v="-"/>
    <n v="29274.56"/>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0.08910892428884352"/>
    <n v="0.005059471139830697"/>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
    <n v="0.005054255594911177"/>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
    <n v="0.0196681945402685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0.07465696029035085"/>
    <n v="0.004941869014064766"/>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0.01943770529083511"/>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0.03772129823988148"/>
    <n v="0.004905304118499965"/>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
    <n v="0.01922404330649001"/>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0.08575068423894087"/>
    <n v="0.004868795304063331"/>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8"/>
    <n v="0.00486171057514201"/>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0.01911975854521899"/>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0.03714125586858408"/>
    <n v="0.00482987500111552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
    <n v="0.00475814723819009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6"/>
    <n v="0.004738631005588021"/>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
    <n v="6490.799999999999"/>
    <x v="4"/>
    <x v="1"/>
    <x v="1"/>
    <x v="9"/>
    <n v="84494"/>
    <n v="281"/>
    <n v="0"/>
    <n v="2700"/>
    <s v="31.05.26"/>
    <n v="0.372840773196943"/>
    <n v="0.01870793337332067"/>
    <s v="STABLE"/>
    <s v="PAID"/>
    <s v="BPTP"/>
    <s v="-"/>
    <m/>
    <m/>
    <m/>
    <m/>
    <s v="-"/>
    <s v="-"/>
    <s v="DHOLWAD"/>
    <s v="-"/>
    <s v="-"/>
    <s v="-"/>
    <n v="9471.799999999999"/>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
    <n v="9960.799999999999"/>
    <x v="0"/>
  </r>
  <r>
    <n v="464441982"/>
    <s v="VRUSHBH SHIVAJI HANDE"/>
    <m/>
    <x v="0"/>
    <m/>
    <m/>
    <m/>
    <m/>
    <n v="12645"/>
    <n v="12645"/>
    <n v="12650"/>
    <n v="25290"/>
    <x v="0"/>
    <x v="0"/>
    <x v="0"/>
    <x v="13"/>
    <n v="84432"/>
    <n v="5"/>
    <n v="0"/>
    <n v="2250"/>
    <s v="-"/>
    <n v="0.1294952741019344"/>
    <n v="0.004735041813385341"/>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
    <n v="22811.77"/>
    <x v="5"/>
    <x v="0"/>
    <x v="0"/>
    <x v="7"/>
    <n v="84252"/>
    <n v="680"/>
    <n v="0"/>
    <n v="2700"/>
    <s v="FLOW"/>
    <n v="0.232449288287524"/>
    <n v="0.04101096477199404"/>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
    <n v="22811.77"/>
    <x v="0"/>
  </r>
  <r>
    <n v="466116116"/>
    <s v="SHWETA VINAYAK LANDGE"/>
    <s v="ONLINE"/>
    <x v="4"/>
    <n v="4348"/>
    <m/>
    <m/>
    <m/>
    <n v="3988"/>
    <n v="7579"/>
    <n v="3779"/>
    <n v="7219"/>
    <x v="4"/>
    <x v="1"/>
    <x v="1"/>
    <x v="12"/>
    <n v="84161"/>
    <n v="188"/>
    <n v="0"/>
    <n v="4038"/>
    <s v="27.05.26"/>
    <n v="0.21666576561965"/>
    <n v="0.01863420338286791"/>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0.03627873933133888"/>
    <n v="0.004717712744781778"/>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0.07082159874661029"/>
    <n v="0.004687989746853336"/>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
    <n v="0.004679745821012805"/>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
    <n v="0.02709254856812683"/>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1"/>
    <n v="862"/>
    <n v="0"/>
    <n v="5400"/>
    <s v="FLOW"/>
    <n v="0.2271747045998346"/>
    <n v="0.04008037140517248"/>
    <s v="FLOW"/>
    <s v="-"/>
    <s v="NC"/>
    <s v="-"/>
    <m/>
    <m/>
    <m/>
    <m/>
    <s v="REPO"/>
    <s v="-"/>
    <s v="KUSGAON"/>
    <s v="-"/>
    <s v="-"/>
    <s v="-"/>
    <n v="27028"/>
    <n v="82340.21000000001"/>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0.06971767206415083"/>
    <n v="0.004614916036851902"/>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0.09125193160380152"/>
    <n v="0.01806318342677879"/>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0.03518204955423161"/>
    <n v="0.004575098435853422"/>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0.0350996792249247"/>
    <n v="0.00456438694037355"/>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0.03508156637764255"/>
    <n v="0.004562031532990541"/>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
    <n v="0.03412242129189688"/>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0.03492545088440117"/>
    <n v="0.00454173016459413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9"/>
    <n v="0.02647957715334124"/>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7"/>
    <n v="0.02637090359239103"/>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
    <n v="0.004390703686440747"/>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0.04867059567391229"/>
    <n v="0.004384030032188889"/>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0.04524685359878062"/>
    <n v="0.004383805707676222"/>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0.08561539086536771"/>
    <n v="0.004371804346248512"/>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6"/>
    <n v="0.0172366547350065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0.06557731159049054"/>
    <n v="0.004340847563500397"/>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0.03299729516538953"/>
    <n v="0.004290991440560049"/>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0.03714312631025705"/>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
    <n v="0.02479070465325708"/>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
    <n v="0.01998554362772849"/>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0.03048549375290038"/>
    <n v="0.004213206915792597"/>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7"/>
    <n v="0.004189765004218845"/>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0.01650821128578853"/>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8"/>
    <n v="0.01967763790444733"/>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
    <n v="0.01956644237239395"/>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
    <n v="0.01635410896340077"/>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4"/>
    <n v="0.03094079850641335"/>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
    <n v="0.01626023053711857"/>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5"/>
    <n v="0.0240966384664029"/>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0.03154869864108622"/>
    <n v="0.004102614931047526"/>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1"/>
    <n v="196"/>
    <n v="0"/>
    <n v="5989"/>
    <s v="FLOW"/>
    <n v="0.1384921092604729"/>
    <n v="0.01926183544989704"/>
    <s v="FLOW"/>
    <s v="-"/>
    <s v="NC"/>
    <s v="-"/>
    <m/>
    <m/>
    <m/>
    <m/>
    <s v="REPO"/>
    <s v="-"/>
    <s v="YERWADA"/>
    <s v="-"/>
    <s v="-"/>
    <s v="-"/>
    <n v="18743"/>
    <n v="72754.46000000001"/>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0.0294257183776731"/>
    <n v="0.004066742076604304"/>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0.03117134765604145"/>
    <n v="0.004053543943901512"/>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0.04490012342132876"/>
    <n v="0.00404440272001031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0.08049502657286628"/>
    <n v="0.01593387015895829"/>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6"/>
    <n v="0.02362550082300851"/>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4"/>
    <n v="0.02357132820199103"/>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0.03004352543144731"/>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0.04124711254583669"/>
    <n v="0.003996285112043136"/>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
    <n v="0.01577591085028318"/>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6"/>
    <n v="0.03462022085503647"/>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
    <n v="0.00397463779657072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1"/>
    <n v="28587.86"/>
    <x v="3"/>
    <x v="0"/>
    <x v="0"/>
    <x v="11"/>
    <n v="69544"/>
    <n v="1180"/>
    <n v="0"/>
    <n v="6300"/>
    <s v="FLOW"/>
    <n v="0.6243289343747195"/>
    <n v="0.02921346382277086"/>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1"/>
    <n v="28587.86"/>
    <x v="0"/>
  </r>
  <r>
    <n v="464273873"/>
    <s v="SABA HABIB MULANI"/>
    <s v="ONLINE"/>
    <x v="6"/>
    <n v="4216"/>
    <m/>
    <m/>
    <m/>
    <n v="4216"/>
    <n v="8428"/>
    <n v="4419"/>
    <n v="8428"/>
    <x v="4"/>
    <x v="0"/>
    <x v="0"/>
    <x v="10"/>
    <n v="69517"/>
    <n v="207"/>
    <n v="0"/>
    <n v="3600"/>
    <s v="30.05.26"/>
    <n v="0.2403877159204154"/>
    <n v="0.01539185509400825"/>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0.04320789363557544"/>
    <n v="0.003891974213652754"/>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0.07021274984382915"/>
    <n v="0.003868251896438167"/>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
    <n v="0.00386640121920866"/>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0.02770139519128273"/>
    <n v="0.003828434295439688"/>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6"/>
    <n v="0.02858881725794197"/>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0.02750742942645934"/>
    <n v="0.00380162751617592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3"/>
    <n v="0.01497958709934445"/>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0.0666563126206163"/>
    <n v="0.00378267209485552"/>
    <s v="FLOW"/>
    <s v="-"/>
    <s v="PTP"/>
    <s v="-"/>
    <m/>
    <m/>
    <m/>
    <m/>
    <s v="-"/>
    <s v="-"/>
    <s v="NERE"/>
    <s v="-"/>
    <s v="-"/>
    <s v="-"/>
    <n v="8934.200000000001"/>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0.07501087295254023"/>
    <n v="0.0148482901493790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0.02718685839254622"/>
    <n v="0.003757323424924094"/>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0.0288899914150279"/>
    <n v="0.003756874775898759"/>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0.01480112952485518"/>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
    <n v="0.003742293682575372"/>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
    <n v="130"/>
    <n v="0"/>
    <n v="5351"/>
    <s v="09.05.26"/>
    <n v="0.1118715493719974"/>
    <n v="0.003737564921848341"/>
    <s v="FLOW"/>
    <s v="-"/>
    <s v="PTP"/>
    <s v="-"/>
    <m/>
    <m/>
    <m/>
    <m/>
    <s v="-"/>
    <s v="-"/>
    <s v="PIMPARI"/>
    <s v="-"/>
    <s v="-"/>
    <s v="-"/>
    <n v="11391"/>
    <n v="66645.67999999999"/>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
    <n v="1227"/>
    <n v="0"/>
    <n v="6300"/>
    <s v="FLOW"/>
    <n v="0.7701528667508305"/>
    <n v="0.0323821462173197"/>
    <s v="FLOW"/>
    <s v="-"/>
    <s v="NC"/>
    <s v="-"/>
    <m/>
    <m/>
    <m/>
    <m/>
    <s v="REPO"/>
    <s v="-"/>
    <s v="BHOR"/>
    <s v="-"/>
    <s v="-"/>
    <s v="-"/>
    <n v="29481"/>
    <n v="66525.14999999999"/>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0.09753579199756075"/>
    <n v="0.003725693668637978"/>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0.09750496062157935"/>
    <n v="0.003724515964946474"/>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0.0413014890719343"/>
    <n v="0.003720253799205792"/>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0.00366417267103892"/>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0.06426782509618123"/>
    <n v="0.003649030766433864"/>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0.0263838076632879"/>
    <n v="0.003646338872281854"/>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0.07135988738986937"/>
    <n v="0.003643871302642512"/>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0.04027108425389834"/>
    <n v="0.003627439532089619"/>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0.03721379913673201"/>
    <n v="0.003605511810976372"/>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0.03711539740315742"/>
    <n v="0.00359597801918800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8"/>
    <n v="0.03110305310890733"/>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
    <n v="0.01412183940260569"/>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0.07213692598391121"/>
    <n v="0.00355072896092656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0.02566881252182597"/>
    <n v="0.003547523924451826"/>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0.09697115075290064"/>
    <n v="0.00354578540947865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0.02654768904105994"/>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0.0623565110459343"/>
    <n v="0.00353866310620146"/>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1"/>
    <n v="0.00353221377646227"/>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0.02555072876123265"/>
    <n v="0.003531204316155266"/>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9"/>
    <n v="0.0206029968891487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
    <n v="0.03047186918555599"/>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0.038884551607514"/>
    <n v="0.003502546859661994"/>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0.06145379977348911"/>
    <n v="0.003487435238866149"/>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0.03597220079251136"/>
    <n v="0.003485217791058431"/>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0.01620913155818209"/>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0.06231768362095832"/>
    <n v="0.003433286666375907"/>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8"/>
    <n v="10388.98"/>
    <x v="1"/>
    <x v="0"/>
    <x v="0"/>
    <x v="6"/>
    <n v="60471"/>
    <n v="188"/>
    <n v="0"/>
    <n v="1800"/>
    <s v="FLOW"/>
    <n v="0.09158051281906827"/>
    <n v="0.01600977385428637"/>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8"/>
    <n v="10388.98"/>
    <x v="1"/>
  </r>
  <r>
    <n v="466641805"/>
    <s v="SARIKA SUMIT SHINDE"/>
    <m/>
    <x v="0"/>
    <m/>
    <m/>
    <m/>
    <m/>
    <n v="4241"/>
    <n v="4150"/>
    <n v="4257"/>
    <n v="8391"/>
    <x v="0"/>
    <x v="0"/>
    <x v="0"/>
    <x v="9"/>
    <n v="60129"/>
    <n v="107"/>
    <n v="0"/>
    <n v="2250"/>
    <s v="21.05.26"/>
    <n v="0.02593112843400825"/>
    <n v="0.00337210215554585"/>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0.03476880547426672"/>
    <n v="0.003368625125599504"/>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6"/>
    <n v="0.0132304371756903"/>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0.06076432221609745"/>
    <n v="0.003347706864793261"/>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0.0256020783750492"/>
    <n v="0.003329312254754527"/>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0.0585419318507441"/>
    <n v="0.003322189951477334"/>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
    <n v="0.01944074792913746"/>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0.01566956847645637"/>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
    <n v="0.0130096900270975"/>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0.02532434805005625"/>
    <n v="0.003293196008215061"/>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
    <n v="0.01553772234559307"/>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0.0252488778530473"/>
    <n v="0.003283381810785858"/>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0.0984905093877193"/>
    <n v="0.01545882646808853"/>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0.02835944331981609"/>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
    <n v="0.02831125353782364"/>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1"/>
    <n v="0.01286599403969857"/>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2"/>
    <n v="0.0190418404470997"/>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0.0249073213042982"/>
    <n v="0.003238965557277696"/>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3"/>
    <n v="0.01524623120085313"/>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8"/>
    <n v="7582.99"/>
    <x v="4"/>
    <x v="0"/>
    <x v="0"/>
    <x v="1"/>
    <n v="57586.99"/>
    <n v="209"/>
    <n v="0"/>
    <n v="6300"/>
    <s v="30.05.26"/>
    <n v="0.1020940370508857"/>
    <n v="0.0127504150837939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8"/>
    <n v="7582.99"/>
    <x v="0"/>
  </r>
  <r>
    <n v="464693708"/>
    <s v="ARCHANA DINESH PAWALE"/>
    <m/>
    <x v="0"/>
    <m/>
    <m/>
    <m/>
    <m/>
    <n v="3546"/>
    <n v="3471"/>
    <n v="3508"/>
    <n v="7017"/>
    <x v="0"/>
    <x v="0"/>
    <x v="0"/>
    <x v="7"/>
    <n v="57341"/>
    <n v="37"/>
    <n v="0"/>
    <n v="2690"/>
    <s v="-"/>
    <n v="0.06297571839665254"/>
    <n v="0.003215747970216611"/>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
    <n v="0.02393904400569518"/>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0.05631346654370941"/>
    <n v="0.003195727007461037"/>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2"/>
    <n v="0.02772664820274359"/>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0.09528078767375942"/>
    <n v="0.003183276997007992"/>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0.02382184401135271"/>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0.03529712407789275"/>
    <n v="0.003179407399164477"/>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0.06209946620497872"/>
    <n v="0.003171003642108672"/>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0.06301128085813727"/>
    <n v="0.01247298883533324"/>
    <s v="RB"/>
    <s v="PAID"/>
    <s v="PTP"/>
    <s v="-"/>
    <m/>
    <m/>
    <m/>
    <m/>
    <s v="-"/>
    <s v="-"/>
    <s v="SHIRUR"/>
    <s v="-"/>
    <s v="-"/>
    <s v="-"/>
    <n v="9391.629999999999"/>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0.03497835231545503"/>
    <n v="0.003150693861543039"/>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0.0561398655566722"/>
    <n v="0.003092930299531161"/>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
    <n v="0.01216126596368597"/>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
    <n v="20078.89"/>
    <x v="5"/>
    <x v="0"/>
    <x v="0"/>
    <x v="4"/>
    <n v="54802.89"/>
    <n v="916"/>
    <n v="0"/>
    <n v="6300"/>
    <s v="FLOW"/>
    <n v="1"/>
    <n v="0.0266761547642010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
    <n v="20078.89"/>
    <x v="0"/>
  </r>
  <r>
    <n v="466131426"/>
    <s v="MANISH MANGALSING PAWAR"/>
    <m/>
    <x v="0"/>
    <m/>
    <m/>
    <m/>
    <m/>
    <n v="4457"/>
    <n v="8914"/>
    <n v="4593"/>
    <n v="13371"/>
    <x v="4"/>
    <x v="0"/>
    <x v="0"/>
    <x v="6"/>
    <n v="54723"/>
    <n v="136"/>
    <n v="0"/>
    <n v="1350"/>
    <s v="-"/>
    <n v="0.06120932868959857"/>
    <n v="0.01211629509773744"/>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0.08012634169339307"/>
    <n v="0.003060683650835209"/>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6"/>
    <n v="0.02281176909236951"/>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8"/>
    <n v="0.01436725699509779"/>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
    <n v="10467.81"/>
    <x v="4"/>
    <x v="0"/>
    <x v="0"/>
    <x v="14"/>
    <n v="54266"/>
    <n v="173"/>
    <n v="0"/>
    <n v="6300"/>
    <s v="21.05.26"/>
    <n v="0.1814785832631238"/>
    <n v="0.01201511009582478"/>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
    <n v="10467.81"/>
    <x v="0"/>
  </r>
  <r>
    <n v="464516010"/>
    <s v="RUBINA IRFAN SHAIKH"/>
    <m/>
    <x v="0"/>
    <m/>
    <m/>
    <m/>
    <m/>
    <n v="3325"/>
    <n v="3325"/>
    <n v="3377"/>
    <n v="6650"/>
    <x v="0"/>
    <x v="0"/>
    <x v="0"/>
    <x v="15"/>
    <n v="54242"/>
    <n v="52"/>
    <n v="0"/>
    <n v="2541.87"/>
    <s v="-"/>
    <n v="0.0796359759992126"/>
    <n v="0.003041952554027474"/>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0.02337764822549384"/>
    <n v="0.0030400457956698"/>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0.03135252881804746"/>
    <n v="0.003037634307158625"/>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2"/>
    <n v="0.026361271046291"/>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0.06054939586561481"/>
    <n v="0.01198566238192023"/>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0.03123271023657722"/>
    <n v="0.00302602551362808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0.06099505928056661"/>
    <n v="0.003002303196413496"/>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5"/>
    <n v="0.01184528756526241"/>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0.03315786670340842"/>
    <n v="0.002986712642783105"/>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0.03307132515071538"/>
    <n v="0.00297891736596791"/>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0.03074301690361187"/>
    <n v="0.002978580879198909"/>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0.02282693141646278"/>
    <n v="0.002968430195000705"/>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
    <n v="0.00295233491121681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0.05773261450744149"/>
    <n v="0.002948017785970527"/>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
    <n v="0.002941230847839772"/>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
    <n v="4911.35"/>
    <n v="9714.35"/>
    <x v="0"/>
    <x v="0"/>
    <x v="0"/>
    <x v="17"/>
    <n v="52337"/>
    <n v="70"/>
    <n v="0"/>
    <n v="900"/>
    <s v="-"/>
    <n v="0.08785297530886062"/>
    <n v="0.00293511800486958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
    <n v="9714.35"/>
    <x v="2"/>
  </r>
  <r>
    <n v="467110513"/>
    <s v="SONALI BALASAHEB ABHYANKAR"/>
    <m/>
    <x v="0"/>
    <m/>
    <m/>
    <m/>
    <m/>
    <n v="9172"/>
    <n v="8584"/>
    <n v="8722"/>
    <n v="17756"/>
    <x v="0"/>
    <x v="0"/>
    <x v="0"/>
    <x v="3"/>
    <n v="52239"/>
    <n v="138"/>
    <n v="0"/>
    <n v="900"/>
    <s v="-"/>
    <n v="0.07260662898981342"/>
    <n v="0.002929622054309229"/>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0.0324979095389866"/>
    <n v="0.002927266646926221"/>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0.01709162609047064"/>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4"/>
    <n v="0.01704303489101254"/>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0.031794370297669"/>
    <n v="0.002863894972097655"/>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0.07433591565193268"/>
    <n v="0.002839499681345066"/>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0.07661771301995143"/>
    <n v="0.01339403133836388"/>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0.07020211381623856"/>
    <n v="0.002832601702580541"/>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0.01117507530970531"/>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0.03140213160560697"/>
    <n v="0.002828563861352526"/>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0.02434752227757644"/>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1"/>
    <n v="0.01104599247356729"/>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7"/>
    <n v="4747.169999999998"/>
    <n v="22749.17"/>
    <x v="2"/>
    <x v="0"/>
    <x v="0"/>
    <x v="4"/>
    <n v="49791"/>
    <n v="446"/>
    <n v="0"/>
    <n v="1800"/>
    <s v="FLOW"/>
    <n v="0.2023701009403741"/>
    <n v="0.01634732710958207"/>
    <s v="FLOW"/>
    <s v="-"/>
    <s v="NC"/>
    <s v="-"/>
    <m/>
    <m/>
    <m/>
    <m/>
    <s v="REPO"/>
    <s v="-"/>
    <s v="BHOSARI GAON"/>
    <s v="-"/>
    <s v="-"/>
    <s v="-"/>
    <n v="20383.17"/>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
    <n v="22749.17"/>
    <x v="0"/>
  </r>
  <r>
    <n v="462848842"/>
    <s v="RAMESH MANIK RAUT"/>
    <m/>
    <x v="0"/>
    <m/>
    <m/>
    <m/>
    <m/>
    <n v="4230"/>
    <n v="3897"/>
    <n v="4008"/>
    <n v="8127"/>
    <x v="0"/>
    <x v="0"/>
    <x v="0"/>
    <x v="1"/>
    <n v="49284"/>
    <n v="111"/>
    <n v="0"/>
    <n v="5400"/>
    <s v="28.05.26"/>
    <n v="0.01999876308275244"/>
    <n v="0.002763902320576122"/>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
    <n v="0.01615000744151237"/>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0.02116110578967158"/>
    <n v="0.002751805060419246"/>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0.04846335479074228"/>
    <n v="0.002751676634635744"/>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0.05477666145107215"/>
    <n v="0.01084295823559377"/>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5"/>
    <n v="0.0159021266604930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
    <n v="0.02014873737862654"/>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0.02983193163516185"/>
    <n v="0.002687127256115675"/>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5"/>
    <n v="0.01060781934712279"/>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0.0524293695265264"/>
    <n v="0.002677216599146025"/>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0.07304967796808123"/>
    <n v="0.002671088053459949"/>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0.01925942077415786"/>
    <n v="0.002661722505056082"/>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0.04678225933046748"/>
    <n v="0.002656226554495728"/>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
    <x v="0"/>
    <x v="0"/>
    <x v="0"/>
    <x v="5"/>
    <n v="47229.77"/>
    <n v="0"/>
    <n v="0"/>
    <n v="450"/>
    <s v="-"/>
    <n v="0.02733818379017361"/>
    <n v="0.002648698784661889"/>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
    <x v="2"/>
  </r>
  <r>
    <n v="462898206"/>
    <s v="FAIZAN AHMED MEMAN"/>
    <s v="COLLECT"/>
    <x v="9"/>
    <n v="4000"/>
    <m/>
    <m/>
    <m/>
    <n v="3689"/>
    <n v="9341"/>
    <n v="2483"/>
    <n v="9030"/>
    <x v="1"/>
    <x v="1"/>
    <x v="1"/>
    <x v="11"/>
    <n v="47141"/>
    <n v="520"/>
    <n v="0"/>
    <n v="0"/>
    <s v="04.05.26"/>
    <n v="0.4420669237989941"/>
    <n v="0.01248063946792535"/>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0.03963282331045144"/>
    <n v="0.002623469006722176"/>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
    <n v="15565.35"/>
    <x v="4"/>
    <x v="0"/>
    <x v="0"/>
    <x v="2"/>
    <n v="46778.35"/>
    <n v="192"/>
    <n v="0"/>
    <n v="1350"/>
    <s v="FLOW"/>
    <n v="0.2158207047085222"/>
    <n v="0.0103572591558439"/>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
    <n v="15565.35"/>
    <x v="0"/>
  </r>
  <r>
    <n v="464050687"/>
    <s v="BHARAT NIMBA RENGADE"/>
    <m/>
    <x v="0"/>
    <m/>
    <m/>
    <m/>
    <m/>
    <n v="5587"/>
    <n v="27732.35"/>
    <n v="6242.349999999999"/>
    <n v="33319.35"/>
    <x v="5"/>
    <x v="0"/>
    <x v="0"/>
    <x v="9"/>
    <n v="46757"/>
    <n v="858"/>
    <n v="0"/>
    <n v="2250"/>
    <s v="FLOW"/>
    <n v="0.2747388990372004"/>
    <n v="0.02275969329919914"/>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9"/>
    <n v="33319.35"/>
    <x v="0"/>
  </r>
  <r>
    <n v="460714153"/>
    <s v="MANGESH MUKUNDRAO AAGJAL"/>
    <m/>
    <x v="0"/>
    <m/>
    <m/>
    <m/>
    <m/>
    <n v="2812"/>
    <n v="2812"/>
    <n v="2844"/>
    <n v="5624"/>
    <x v="0"/>
    <x v="0"/>
    <x v="0"/>
    <x v="12"/>
    <n v="46560.01"/>
    <n v="32"/>
    <n v="0"/>
    <n v="2697"/>
    <s v="-"/>
    <n v="0.04601213613312115"/>
    <n v="0.002611137888260845"/>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0.09417607052382716"/>
    <n v="0.002608889595832635"/>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0.07831336478597417"/>
    <n v="0.01229187181470139"/>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0.0472558801956478"/>
    <n v="0.002603482253454785"/>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0.01027725215269043"/>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0.04707417966434527"/>
    <n v="0.002593471772076998"/>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0.06976481129009275"/>
    <n v="0.01219603185612204"/>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3"/>
    <n v="0.01004742713740524"/>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0.07600372615997461"/>
    <n v="0.00253924132113963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9"/>
    <n v="0.01000115215841237"/>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6"/>
    <n v="0.01892968940879908"/>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3"/>
    <n v="0.0188977639623115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0.0260388352050192"/>
    <n v="0.002522809550586739"/>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0.06209625688427983"/>
    <n v="0.00250553656311134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0.08467012221526811"/>
    <n v="0.0117761363469871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0.04867628424788611"/>
    <n v="0.002485571681483936"/>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0.02549820450408583"/>
    <n v="0.002470429776878881"/>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0.04901846792926133"/>
    <n v="0.00970313243724294"/>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0.02536565158062358"/>
    <n v="0.002457587198528667"/>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5"/>
    <n v="0.01800007081568117"/>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0.01799671024236669"/>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
    <n v="2"/>
    <n v="0"/>
    <n v="803"/>
    <s v="-"/>
    <n v="0.05952456536094914"/>
    <n v="0.002401770773286743"/>
    <s v="FLOW"/>
    <s v="-"/>
    <s v="-"/>
    <s v="-"/>
    <m/>
    <m/>
    <m/>
    <m/>
    <m/>
    <m/>
    <s v="CHAKAN"/>
    <m/>
    <m/>
    <m/>
    <n v="4706"/>
    <n v="42826.72"/>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0.08683735937979704"/>
    <n v="0.01794126078267778"/>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7"/>
    <n v="0.020736496412621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0.0465555309958686"/>
    <n v="0.002377279022993707"/>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0.09916621048338888"/>
    <n v="0.009310127232877611"/>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
    <n v="0.00928643621492432"/>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
    <n v="0.01757831886471398"/>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
    <n v="0.01107322173364964"/>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6"/>
    <n v="41"/>
    <n v="0"/>
    <n v="900"/>
    <s v="-"/>
    <n v="0.04239776785019912"/>
    <n v="0.002335832826033261"/>
    <s v="FLOW"/>
    <s v="-"/>
    <s v="-"/>
    <s v="-"/>
    <m/>
    <m/>
    <m/>
    <m/>
    <m/>
    <m/>
    <s v="BANNER"/>
    <m/>
    <m/>
    <m/>
    <n v="3371"/>
    <n v="41650.96"/>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0.08400919813190902"/>
    <n v="0.01735694109762264"/>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0.07288785444894871"/>
    <n v="0.009102886178632004"/>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
    <n v="111"/>
    <n v="0"/>
    <n v="6300"/>
    <s v="19.05.26"/>
    <n v="0.02352436991865025"/>
    <n v="0.002279192008207284"/>
    <s v="FLOW"/>
    <s v="-"/>
    <s v="PAID"/>
    <s v="-"/>
    <m/>
    <m/>
    <m/>
    <m/>
    <s v="-"/>
    <s v="-"/>
    <s v="VIMAN NAGAR"/>
    <s v="-"/>
    <s v="-"/>
    <s v="-"/>
    <n v="11847"/>
    <n v="40640.98"/>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0.0679999855640257"/>
    <n v="0.00227184089392717"/>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8"/>
    <n v="0.008961404305060486"/>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2"/>
    <n v="0.01063876490484106"/>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0.04455329533037462"/>
    <n v="0.008819258197340744"/>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
    <n v="63"/>
    <n v="0"/>
    <n v="5886"/>
    <s v="22.05.26"/>
    <n v="0.0392981506327122"/>
    <n v="0.002230126629174088"/>
    <s v="FLOW"/>
    <s v="-"/>
    <s v="PTP"/>
    <s v="-"/>
    <m/>
    <m/>
    <m/>
    <m/>
    <s v="-"/>
    <s v="-"/>
    <s v="HINJEWADI"/>
    <s v="-"/>
    <s v="-"/>
    <s v="-"/>
    <n v="8144"/>
    <n v="39766.08"/>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
    <n v="0.008799032267527351"/>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0.03912513080745471"/>
    <n v="0.002220307945254631"/>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0.01679229133779989"/>
    <n v="0.002183681360448848"/>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
    <s v="-"/>
    <n v="0.4945587095305413"/>
    <n v="0.008609581617884988"/>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0.05387364892655215"/>
    <n v="0.002173760608876128"/>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
    <n v="10390.89"/>
    <x v="4"/>
    <x v="0"/>
    <x v="0"/>
    <x v="4"/>
    <n v="38649.92"/>
    <n v="216"/>
    <n v="0"/>
    <n v="900"/>
    <s v="FLOW"/>
    <n v="0.2851573555403865"/>
    <n v="0.008557532230030225"/>
    <s v="FLOW"/>
    <s v="-"/>
    <s v="NC"/>
    <s v="-"/>
    <m/>
    <m/>
    <m/>
    <m/>
    <s v="-"/>
    <s v="-"/>
    <s v="BHOSARI"/>
    <s v="-"/>
    <s v="-"/>
    <s v="-"/>
    <n v="7039.89"/>
    <n v="38649.92"/>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
    <n v="10390.89"/>
    <x v="0"/>
  </r>
  <r>
    <n v="462702660"/>
    <s v="SHAMRAO BHIKAJI ZENDE"/>
    <m/>
    <x v="0"/>
    <m/>
    <m/>
    <m/>
    <m/>
    <n v="3151"/>
    <n v="6178"/>
    <n v="3235"/>
    <n v="9329"/>
    <x v="4"/>
    <x v="0"/>
    <x v="0"/>
    <x v="6"/>
    <n v="38588"/>
    <n v="208"/>
    <n v="0"/>
    <n v="0"/>
    <s v="FLOW"/>
    <n v="0.04316184374895802"/>
    <n v="0.008543822437210902"/>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0.0187492325533835"/>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6"/>
    <n v="0.01605471893826181"/>
    <s v="FLOW"/>
    <s v="-"/>
    <s v="-"/>
    <s v="-"/>
    <m/>
    <m/>
    <m/>
    <m/>
    <s v="REPO"/>
    <s v="-"/>
    <s v="KHADAKI"/>
    <s v="-"/>
    <s v="-"/>
    <s v="-"/>
    <n v="35659.34"/>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6"/>
    <n v="33914.98"/>
    <x v="5"/>
    <x v="1"/>
    <x v="0"/>
    <x v="8"/>
    <n v="38136.98"/>
    <n v="1003"/>
    <n v="0"/>
    <n v="6300"/>
    <s v="FLOW"/>
    <n v="0.3960268322675899"/>
    <n v="0.0185637651722243"/>
    <s v="STABLE"/>
    <s v="PAID"/>
    <s v="LMCB"/>
    <s v="-"/>
    <m/>
    <m/>
    <m/>
    <m/>
    <s v="REPO"/>
    <s v="-"/>
    <s v="AWASARI BK"/>
    <s v="-"/>
    <s v="-"/>
    <s v="-"/>
    <n v="35229.98"/>
    <n v="38136.98"/>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6"/>
    <n v="33914.98"/>
    <x v="0"/>
  </r>
  <r>
    <n v="460523159"/>
    <s v="ASHUTOSH BABA LONDHE"/>
    <m/>
    <x v="0"/>
    <m/>
    <m/>
    <m/>
    <m/>
    <n v="5730"/>
    <n v="5724"/>
    <n v="5861"/>
    <n v="11454"/>
    <x v="0"/>
    <x v="0"/>
    <x v="0"/>
    <x v="15"/>
    <n v="38057.32"/>
    <n v="137"/>
    <n v="0"/>
    <n v="5850"/>
    <s v="29.05.26"/>
    <n v="0.05587426389355764"/>
    <n v="0.00213429744060766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0.02361463706542949"/>
    <n v="0.00212710111024129"/>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3"/>
    <n v="0.0158652666176580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0.03824974321694102"/>
    <n v="0.002107304471998384"/>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1"/>
    <n v="0.009932673276302061"/>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0.01519060336017445"/>
    <n v="0.002099397032926855"/>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0.01604237633449206"/>
    <n v="0.002086161886679474"/>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
    <n v="0.01219573442615203"/>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0.01803799518006774"/>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0.04195688739096371"/>
    <n v="0.002065204929894795"/>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
    <n v="0.00202705237759159"/>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
    <x v="0"/>
    <x v="0"/>
    <x v="0"/>
    <x v="13"/>
    <n v="35599.05"/>
    <n v="1"/>
    <n v="0"/>
    <n v="900"/>
    <s v="-"/>
    <n v="0.05459907070208534"/>
    <n v="0.001996434885668887"/>
    <s v="FLOW"/>
    <s v="-"/>
    <s v="-"/>
    <s v="-"/>
    <m/>
    <m/>
    <m/>
    <m/>
    <m/>
    <m/>
    <s v="TALEGAON DABHADE"/>
    <m/>
    <m/>
    <m/>
    <n v="1427.22"/>
    <n v="35599.05"/>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
    <x v="2"/>
  </r>
  <r>
    <n v="461265756"/>
    <s v="RAHILA RAFIK SHAIKH"/>
    <m/>
    <x v="0"/>
    <m/>
    <m/>
    <m/>
    <m/>
    <n v="3909"/>
    <n v="7818"/>
    <n v="3981"/>
    <n v="11727"/>
    <x v="4"/>
    <x v="0"/>
    <x v="0"/>
    <x v="0"/>
    <n v="35419"/>
    <n v="72"/>
    <n v="0"/>
    <n v="900"/>
    <s v="-"/>
    <n v="0.4933678319827553"/>
    <n v="0.007842169765304574"/>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0.03947181258569969"/>
    <n v="0.007813386285548242"/>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7"/>
    <n v="0.00920143027741765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4"/>
    <n v="0.009150333282926455"/>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0.01468736285447985"/>
    <n v="0.001909954981979162"/>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0.03734876014570662"/>
    <n v="0.001907150925570818"/>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0.05648158880318975"/>
    <n v="0.001887017800558911"/>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0.01364780453620268"/>
    <n v="0.001886176583636408"/>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0.09144655207257764"/>
    <n v="0.01613389033452286"/>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0.03707144675473504"/>
    <n v="0.007338237458185988"/>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0.01414712993395901"/>
    <n v="0.00183970271353580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0.0203131266382775"/>
    <n v="0.001829715786231846"/>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
    <n v="0.008597003135327465"/>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0.01996342405326576"/>
    <n v="0.001798216138163077"/>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9"/>
    <n v="0.001793474478776569"/>
    <s v="FLOW"/>
    <s v="-"/>
    <s v="-"/>
    <s v="-"/>
    <m/>
    <m/>
    <m/>
    <m/>
    <m/>
    <m/>
    <s v="PARGAON"/>
    <m/>
    <m/>
    <m/>
    <n v="8759.959999999999"/>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0.05358767953379189"/>
    <n v="0.001790333935599224"/>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3"/>
    <n v="0.01337592193495729"/>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4"/>
    <n v="19"/>
    <n v="0"/>
    <n v="880"/>
    <s v="-"/>
    <n v="0.01291643186698285"/>
    <n v="0.001785098201473564"/>
    <s v="FLOW"/>
    <s v="-"/>
    <s v="-"/>
    <s v="-"/>
    <m/>
    <m/>
    <m/>
    <m/>
    <m/>
    <m/>
    <s v="TALWADE"/>
    <m/>
    <m/>
    <m/>
    <n v="4733"/>
    <n v="31830.64"/>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0.06045880736688693"/>
    <n v="0.00840876498463709"/>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0.05329793610050258"/>
    <n v="0.00178065377206634"/>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0.01835655398147769"/>
    <n v="0.00177850081755601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0.04649665130148341"/>
    <n v="0.001776089329044838"/>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0.09152031875502831"/>
    <n v="0.01532386390812259"/>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0.02663572599373968"/>
    <n v="0.001763134588438291"/>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
    <n v="0.00691822006512625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
    <n v="0.008209142529474585"/>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
    <n v="0.006830762568943546"/>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
    <n v="3338.76"/>
    <x v="4"/>
    <x v="2"/>
    <x v="1"/>
    <x v="1"/>
    <n v="30804.04"/>
    <n v="152"/>
    <n v="0"/>
    <n v="2250"/>
    <s v="11.05.26"/>
    <n v="0.0546114461109526"/>
    <n v="0.006820365090410027"/>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
    <n v="8805.76"/>
    <x v="0"/>
  </r>
  <r>
    <n v="463646816"/>
    <s v="DOULATRAO BAPURAO KOLEKAR"/>
    <m/>
    <x v="0"/>
    <m/>
    <m/>
    <m/>
    <m/>
    <n v="4722"/>
    <n v="18211"/>
    <n v="4965"/>
    <n v="22933"/>
    <x v="2"/>
    <x v="0"/>
    <x v="0"/>
    <x v="6"/>
    <n v="30797"/>
    <n v="920"/>
    <n v="0"/>
    <n v="3831.06"/>
    <s v="13.05.26"/>
    <n v="0.160429175262141"/>
    <n v="0.01011123763318269"/>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0.07246498488722895"/>
    <n v="0.006803307557483658"/>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0.02564041281910164"/>
    <n v="0.001697250479067849"/>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
    <n v="0.01269834634042535"/>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1"/>
    <n v="15904.53"/>
    <x v="1"/>
    <x v="0"/>
    <x v="0"/>
    <x v="11"/>
    <n v="30067"/>
    <n v="470"/>
    <n v="0"/>
    <n v="6300"/>
    <s v="08.05.26"/>
    <n v="0.2819546933214051"/>
    <n v="0.007960276338688435"/>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1"/>
    <n v="15904.53"/>
    <x v="0"/>
  </r>
  <r>
    <n v="460476205"/>
    <s v="MACHHINDRA LAXMAN CHATE"/>
    <m/>
    <x v="0"/>
    <m/>
    <m/>
    <m/>
    <m/>
    <n v="2867"/>
    <n v="15378"/>
    <n v="2096"/>
    <n v="18245"/>
    <x v="3"/>
    <x v="0"/>
    <x v="0"/>
    <x v="6"/>
    <n v="29708"/>
    <n v="1053"/>
    <n v="0"/>
    <n v="4950"/>
    <s v="-"/>
    <n v="0.06040187947682066"/>
    <n v="0.01247948900331987"/>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1"/>
    <n v="0.001663870991582927"/>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0.05631857544651354"/>
    <n v="0.007832930979360629"/>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4"/>
    <n v="67"/>
    <n v="0"/>
    <n v="0"/>
    <s v="-"/>
    <n v="0.1141016202411245"/>
    <n v="0.001658467014072767"/>
    <s v="FLOW"/>
    <s v="-"/>
    <s v="-"/>
    <s v="-"/>
    <m/>
    <m/>
    <m/>
    <m/>
    <m/>
    <m/>
    <s v="WAGHOLI"/>
    <m/>
    <m/>
    <m/>
    <n v="3308"/>
    <n v="29572.64"/>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6"/>
    <n v="0.007740718113136358"/>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0.03324165218212032"/>
    <n v="0.001636222995396659"/>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0.01656911543278148"/>
    <n v="0.00160532229377671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0.0394396084192834"/>
    <n v="0.001591358092863162"/>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0.03172822794088689"/>
    <n v="0.00628055528283208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0.0176605097540268"/>
    <n v="0.001590779896431761"/>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0.01622565865258252"/>
    <n v="0.001572045995567617"/>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7"/>
    <n v="0.006200404362279831"/>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0.01617956033457145"/>
    <n v="0.001567579694520408"/>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
    <n v="0.009069481715070901"/>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
    <n v="0.006105418879083929"/>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0.0308340637055973"/>
    <n v="0.006103556809355076"/>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0.03825819922995471"/>
    <n v="0.00154368913392132"/>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
    <n v="0.009011697585985596"/>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0.02691946561579819"/>
    <n v="0.001527649931265595"/>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0.01168580530486656"/>
    <n v="0.001519630329937732"/>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1"/>
    <n v="0.008884309846865718"/>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0.027379267173357"/>
    <n v="0.001508414104304358"/>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0.02999786170579727"/>
    <n v="0.005938031873731709"/>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
    <s v="18.05.26 30.05.26"/>
    <n v="0.02930734924799583"/>
    <n v="0.001496529952434516"/>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0.0114805263690022"/>
    <n v="0.001492935712930301"/>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0.02626624363444567"/>
    <n v="0.001490580305547292"/>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0.08880297608021577"/>
    <n v="0.005879357857305336"/>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0.05051844364817897"/>
    <n v="0.007026233869439997"/>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0.09807893531534283"/>
    <n v="0.01106426756625966"/>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
    <n v="0.008636429065846368"/>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0.02227254685738803"/>
    <n v="0.0014743167783789"/>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2"/>
    <n v="0.001467587042998875"/>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0.02661242985545147"/>
    <n v="0.001466166508022408"/>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0.09012919824937629"/>
    <n v="0.01091514212542963"/>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0.0255922687610986"/>
    <n v="0.001452332976137486"/>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0.02180806737589028"/>
    <n v="0.00144357086067269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
    <n v="0.006765332086065404"/>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
    <n v="0.00141067927900282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2"/>
    <n v="16524.33"/>
    <x v="2"/>
    <x v="0"/>
    <x v="0"/>
    <x v="12"/>
    <n v="24935"/>
    <n v="373"/>
    <n v="0"/>
    <n v="2250"/>
    <s v="FLOW"/>
    <n v="0.1133357729197454"/>
    <n v="0.008186632151943705"/>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2"/>
    <n v="16524.33"/>
    <x v="0"/>
  </r>
  <r>
    <n v="460917311"/>
    <s v="RUPALI ARVIND SHELAR"/>
    <m/>
    <x v="0"/>
    <m/>
    <m/>
    <m/>
    <m/>
    <n v="3364"/>
    <n v="2461"/>
    <n v="2523"/>
    <n v="5825"/>
    <x v="0"/>
    <x v="0"/>
    <x v="0"/>
    <x v="6"/>
    <n v="24727"/>
    <n v="62"/>
    <n v="0"/>
    <n v="6300"/>
    <s v="18.05.26"/>
    <n v="0.01539505736288526"/>
    <n v="0.001386718056182245"/>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
    <n v="0.005441848965009059"/>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0.0411723555456257"/>
    <n v="0.001375545013017559"/>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0.0628287212598182"/>
    <n v="0.00540354479579486"/>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0.07069632830865533"/>
    <n v="0.0118371628130531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7"/>
    <n v="0.005351488765598616"/>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0.07658219657083891"/>
    <n v="0.01008466044508886"/>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0.06847412977394399"/>
    <n v="0.006343522425271557"/>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0.03298408283229538"/>
    <n v="0.001330882563356744"/>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
    <n v="28209.99000000001"/>
    <x v="5"/>
    <x v="0"/>
    <x v="1"/>
    <x v="0"/>
    <n v="23675.99"/>
    <n v="2504"/>
    <n v="0"/>
    <n v="5400"/>
    <s v="STABLE"/>
    <n v="0.7280110646904953"/>
    <n v="0.01152465451065949"/>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5"/>
    <n v="33257.99000000001"/>
    <x v="0"/>
  </r>
  <r>
    <n v="454743569"/>
    <s v="ASHWINI RAJU KHUDE"/>
    <m/>
    <x v="0"/>
    <m/>
    <m/>
    <m/>
    <m/>
    <n v="2833"/>
    <n v="14164"/>
    <n v="3301"/>
    <n v="16997"/>
    <x v="5"/>
    <x v="0"/>
    <x v="0"/>
    <x v="15"/>
    <n v="23515.41"/>
    <n v="469"/>
    <n v="0"/>
    <n v="2680"/>
    <s v="FLOW"/>
    <n v="0.1522326045155876"/>
    <n v="0.01144648971073679"/>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5"/>
    <n v="0.005201174791969558"/>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1"/>
    <x v="0"/>
    <x v="1"/>
    <x v="1"/>
    <x v="15"/>
    <n v="23192"/>
    <n v="48"/>
    <n v="0"/>
    <n v="6050"/>
    <s v="STABLE"/>
    <n v="0.0340495843695612"/>
    <n v="0.001300633524446097"/>
    <s v="STABLE"/>
    <s v="PAID"/>
    <s v="PTP"/>
    <s v="-"/>
    <m/>
    <m/>
    <m/>
    <m/>
    <s v="-"/>
    <s v="-"/>
    <s v="DECCAN JYMKHANA"/>
    <s v="-"/>
    <s v="-"/>
    <s v="-"/>
    <n v="9195.780000000001"/>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1"/>
    <x v="0"/>
  </r>
  <r>
    <n v="464448758"/>
    <s v="LAXMAN DASHRATH MANE"/>
    <m/>
    <x v="0"/>
    <m/>
    <m/>
    <m/>
    <m/>
    <n v="3489"/>
    <n v="3489"/>
    <n v="3544"/>
    <n v="6978"/>
    <x v="0"/>
    <x v="0"/>
    <x v="0"/>
    <x v="12"/>
    <n v="22956"/>
    <n v="55"/>
    <n v="0"/>
    <n v="450.43"/>
    <s v="-"/>
    <n v="0.02268587564890834"/>
    <n v="0.001287398378198715"/>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0.07904919927414439"/>
    <n v="0.005061464209459967"/>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0.075787415033483"/>
    <n v="0.006016207786621745"/>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0.03153389610292859"/>
    <n v="0.00127236863584999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0.01397149862917246"/>
    <n v="0.001258490239062537"/>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0.06184245830324325"/>
    <n v="0.01091084811475391"/>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0.03748821097068582"/>
    <n v="0.001252459835350754"/>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0.06900436027929219"/>
    <n v="0.005894514866839986"/>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0.01287615625509953"/>
    <n v="0.001247524696072069"/>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4"/>
    <n v="284"/>
    <n v="0"/>
    <n v="6300"/>
    <s v="26.05.26"/>
    <n v="0.09794556323495388"/>
    <n v="0.004914588754604877"/>
    <s v="FLOW"/>
    <s v="-"/>
    <s v="PTP"/>
    <s v="-"/>
    <m/>
    <m/>
    <m/>
    <m/>
    <s v="-"/>
    <s v="-"/>
    <s v="OTUR"/>
    <s v="-"/>
    <s v="-"/>
    <s v="-"/>
    <n v="13261"/>
    <n v="22196.64"/>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0.009523752351284769"/>
    <n v="0.001238475445231062"/>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
    <n v="0.0107098139737147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
    <n v="0.004835846010446856"/>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
    <n v="0.007093356429649727"/>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0.08320622318036219"/>
    <n v="0.001209402427578074"/>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0.01335936345512728"/>
    <n v="0.001203351834660151"/>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0.01331307928946397"/>
    <n v="0.001199182763592225"/>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0.01793054820228081"/>
    <n v="0.00118690099652368"/>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
    <n v="0.005600797163946304"/>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0.009077335354520086"/>
    <n v="0.001180423065409125"/>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
    <n v="16595.68"/>
    <x v="5"/>
    <x v="0"/>
    <x v="0"/>
    <x v="7"/>
    <n v="21019.68"/>
    <n v="628"/>
    <n v="0"/>
    <n v="5850"/>
    <s v="FLOW"/>
    <n v="0.05799280320979326"/>
    <n v="0.01023165451263576"/>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
    <n v="16595.68"/>
    <x v="0"/>
  </r>
  <r>
    <n v="460122210"/>
    <s v="ABHIJIT BHAGWAN ELBHAR"/>
    <m/>
    <x v="0"/>
    <m/>
    <m/>
    <m/>
    <m/>
    <n v="3674"/>
    <n v="3674"/>
    <n v="3758"/>
    <n v="7348"/>
    <x v="0"/>
    <x v="0"/>
    <x v="0"/>
    <x v="8"/>
    <n v="20991.4"/>
    <n v="84"/>
    <n v="0"/>
    <n v="4489"/>
    <s v="29.05.26 26.05.26"/>
    <n v="0.2245876593085858"/>
    <n v="0.001177221393802078"/>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6"/>
    <n v="0.006884601413761602"/>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0.07434335903019847"/>
    <n v="0.006756803275997652"/>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8"/>
    <n v="0.009930989214240878"/>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
    <n v="0.005397672049524116"/>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0.0890317414166952"/>
    <n v="0.00446732226267120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0.008637253541721467"/>
    <n v="0.001123194517359959"/>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
    <n v="0.008388847939136187"/>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0.07694408119143095"/>
    <n v="0.001118382195751959"/>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0.05694767655365818"/>
    <n v="0.005275698493399556"/>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0.008058681022816863"/>
    <n v="0.001113739239151024"/>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
    <n v="0.009664241734121086"/>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0.005204745153898824"/>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
    <n v="123"/>
    <n v="0"/>
    <n v="6300"/>
    <s v="11.05.26"/>
    <n v="0.06763786296195413"/>
    <n v="0.004330804432300738"/>
    <s v="STABLE"/>
    <s v="PAID"/>
    <s v="PAID"/>
    <s v="-"/>
    <m/>
    <m/>
    <m/>
    <m/>
    <s v="-"/>
    <s v="-"/>
    <s v="AMBOLI "/>
    <s v="-"/>
    <s v="-"/>
    <s v="-"/>
    <n v="10465"/>
    <n v="19559.99"/>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0.008416867628707261"/>
    <n v="0.001094535378432842"/>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0.01650703347442047"/>
    <n v="0.001092672363355138"/>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0.05537679288587002"/>
    <n v="0.005130170017068354"/>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4"/>
    <n v="51"/>
    <n v="0"/>
    <n v="1350"/>
    <s v="-"/>
    <n v="0.008274742153699997"/>
    <n v="0.001076053281834168"/>
    <s v="STABLE"/>
    <s v="PAID"/>
    <s v="-"/>
    <s v="-"/>
    <m/>
    <m/>
    <m/>
    <m/>
    <m/>
    <m/>
    <s v="JUNNAR"/>
    <m/>
    <m/>
    <m/>
    <n v="3800"/>
    <n v="19187.44"/>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0.01868649689167137"/>
    <n v="0.001060438052507384"/>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0.09824733326932907"/>
    <n v="0.006192153839159641"/>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0.0185066384943852"/>
    <n v="0.00105023128718101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0.004133086281626825"/>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0.0107624812295799"/>
    <n v="0.001042738287646637"/>
    <s v="FLOW"/>
    <s v="-"/>
    <s v="PTP"/>
    <s v="-"/>
    <m/>
    <m/>
    <m/>
    <m/>
    <s v="-"/>
    <s v="-"/>
    <s v="YERWADA"/>
    <s v="-"/>
    <s v="-"/>
    <s v="-"/>
    <n v="8200.440000000001"/>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0.03757722774971116"/>
    <n v="0.001040973975354507"/>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0.01150146574307114"/>
    <n v="0.001036000700908669"/>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0.03274711084391257"/>
    <n v="0.004089751645796749"/>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0.06292418347014443"/>
    <n v="0.006020203373671874"/>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0.07493048661377344"/>
    <n v="0.001025952084363729"/>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0.03013761428234869"/>
    <n v="0.001006880575108021"/>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0.01113389450653213"/>
    <n v="0.001002891524461511"/>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5"/>
    <n v="0.003894630650642389"/>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
    <n v="383"/>
    <n v="0"/>
    <n v="6300"/>
    <s v="STABLE"/>
    <n v="0.02662559044942057"/>
    <n v="0.004654589373988692"/>
    <s v="STABLE"/>
    <s v="PAID"/>
    <s v="PAID"/>
    <s v="-"/>
    <m/>
    <m/>
    <m/>
    <m/>
    <s v="REPO"/>
    <s v="-"/>
    <s v="SHIRUR"/>
    <s v="-"/>
    <s v="-"/>
    <s v="-"/>
    <n v="15555.99"/>
    <n v="17580.99"/>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2"/>
    <n v="24"/>
    <n v="0"/>
    <n v="1787"/>
    <s v="-"/>
    <n v="0.01770274175820641"/>
    <n v="0.0009753024134598185"/>
    <s v="FLOW"/>
    <s v="-"/>
    <s v="-"/>
    <s v="-"/>
    <m/>
    <m/>
    <m/>
    <m/>
    <s v="-"/>
    <s v="-"/>
    <s v="SUTARWADI"/>
    <s v="-"/>
    <s v="-"/>
    <s v="-"/>
    <n v="5193"/>
    <n v="17390.92"/>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1"/>
    <n v="158"/>
    <n v="0"/>
    <n v="5850"/>
    <s v="-"/>
    <n v="0.05779019041138544"/>
    <n v="0.003826101613570212"/>
    <s v="FLOW"/>
    <s v="-"/>
    <s v="-"/>
    <s v="-"/>
    <m/>
    <m/>
    <m/>
    <m/>
    <s v="-"/>
    <s v="-"/>
    <s v="DAPODI"/>
    <s v="-"/>
    <s v="-"/>
    <s v="-"/>
    <n v="10794"/>
    <n v="17280.51"/>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3"/>
    <n v="0.00722579552216124"/>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0.007415054670696965"/>
    <n v="0.0009642589177011982"/>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1"/>
    <n v="6"/>
    <n v="0"/>
    <n v="0"/>
    <s v="-"/>
    <n v="0.01918615987986717"/>
    <n v="0.003797871662270731"/>
    <s v="RB"/>
    <s v="PAID"/>
    <s v="-"/>
    <s v="-"/>
    <m/>
    <m/>
    <m/>
    <m/>
    <s v="-"/>
    <s v="-"/>
    <s v="SHIRUR"/>
    <s v="-"/>
    <s v="-"/>
    <s v="-"/>
    <n v="3076"/>
    <n v="17153.01"/>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0.01725798771822488"/>
    <n v="0.0009507994469411489"/>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
    <n v="805"/>
    <n v="0"/>
    <n v="6300"/>
    <s v="27.05.26"/>
    <n v="0.06110261894169808"/>
    <n v="0.005553399539958878"/>
    <s v="FLOW"/>
    <s v="-"/>
    <s v="LMCB"/>
    <s v="-"/>
    <m/>
    <m/>
    <m/>
    <m/>
    <s v="REPO"/>
    <s v="-"/>
    <s v="DIGHI"/>
    <s v="-"/>
    <s v="-"/>
    <s v="-"/>
    <n v="24490"/>
    <n v="16914.65"/>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0.07674869726756645"/>
    <n v="0.00368317835189705"/>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0.01680455073408643"/>
    <n v="0.0009258181083992156"/>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0.006682891591791452"/>
    <n v="0.0009236000997802159"/>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
    <n v="5997.65"/>
    <x v="4"/>
    <x v="0"/>
    <x v="0"/>
    <x v="6"/>
    <n v="16448.14"/>
    <n v="15"/>
    <n v="0"/>
    <n v="1800"/>
    <s v="-"/>
    <n v="0.01839774149064441"/>
    <n v="0.003641805420918061"/>
    <s v="FLOW"/>
    <s v="-"/>
    <s v="-"/>
    <s v="-"/>
    <m/>
    <m/>
    <m/>
    <m/>
    <s v="-"/>
    <s v="-"/>
    <s v="SHIRUR"/>
    <s v="-"/>
    <s v="-"/>
    <s v="-"/>
    <n v="4967.65"/>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
    <n v="5997.65"/>
    <x v="0"/>
  </r>
  <r>
    <n v="465971898"/>
    <s v="SOMNATH LAXMAN MADGE"/>
    <s v="ONLINE"/>
    <x v="7"/>
    <n v="6720"/>
    <m/>
    <m/>
    <m/>
    <n v="2240"/>
    <n v="4480"/>
    <n v="2284"/>
    <n v="0"/>
    <x v="4"/>
    <x v="2"/>
    <x v="1"/>
    <x v="10"/>
    <n v="16438"/>
    <n v="44"/>
    <n v="0"/>
    <n v="900"/>
    <s v="FLOW"/>
    <n v="0.05684211450867828"/>
    <n v="0.003639560309497066"/>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0.007073498121947866"/>
    <n v="0.0009198426641930355"/>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0.009479316835429885"/>
    <n v="0.0009184170819150336"/>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0.0416335210085548"/>
    <n v="0.00358066488168795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0.06610966121178853"/>
    <n v="0.0009051768883661167"/>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0.01004504612337893"/>
    <n v="0.0009048129218443137"/>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0.06577752554380918"/>
    <n v="0.0009006292696830651"/>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0.05442588668125459"/>
    <n v="0.005207137995982642"/>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0.006829837200176098"/>
    <n v="0.0008881568267787527"/>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1"/>
    <n v="25132.19"/>
    <x v="3"/>
    <x v="0"/>
    <x v="0"/>
    <x v="12"/>
    <n v="15777.82"/>
    <n v="1013"/>
    <n v="0"/>
    <n v="1800"/>
    <s v="FLOW"/>
    <n v="0.09341554958579162"/>
    <n v="0.006627815106582746"/>
    <s v="FLOW"/>
    <s v="-"/>
    <s v="LMCB"/>
    <s v="-"/>
    <m/>
    <m/>
    <m/>
    <m/>
    <s v="REPO"/>
    <s v="-"/>
    <s v="MULSHI"/>
    <s v="-"/>
    <s v="-"/>
    <s v="-"/>
    <n v="18690.1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1"/>
    <n v="25132.19"/>
    <x v="0"/>
  </r>
  <r>
    <n v="459748188"/>
    <s v="MUKESH ANANT GURAV"/>
    <m/>
    <x v="0"/>
    <m/>
    <m/>
    <m/>
    <s v="BANK STABLE 11"/>
    <n v="3283"/>
    <n v="3288"/>
    <n v="152"/>
    <n v="6571"/>
    <x v="4"/>
    <x v="1"/>
    <x v="0"/>
    <x v="7"/>
    <n v="15648.83"/>
    <n v="147"/>
    <n v="0"/>
    <n v="1350"/>
    <s v="-"/>
    <n v="0.04259401774144897"/>
    <n v="0.003464829088579327"/>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0.005059722803032061"/>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0.02574639232832039"/>
    <n v="0.0008601723438234837"/>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0.008708553421351871"/>
    <n v="0.0008437405732705901"/>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0.00930539601834768"/>
    <n v="0.0008381885415820698"/>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0.006033228015468777"/>
    <n v="0.0008338142135850537"/>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
    <n v="0.003903227926340626"/>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0.04009725009337361"/>
    <n v="0.00326172842719098"/>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0.05093590136956023"/>
    <n v="0.003261389667775386"/>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
    <n v="0.003243233934390621"/>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0.02436993896352558"/>
    <n v="0.0008141858187266486"/>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0.04498663960339853"/>
    <n v="0.003842864637511646"/>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0.02188572985516085"/>
    <n v="0.003825984096740874"/>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0.02395382298021925"/>
    <n v="0.0037597327397384"/>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0.05896802855688399"/>
    <n v="0.003733522364325816"/>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0.004585347935133229"/>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0.003658121203542949"/>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0.01143237655649108"/>
    <n v="0.0007567587434837716"/>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0.0624968407182161"/>
    <n v="0.004302803243041001"/>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
    <n v="0.002900743736997657"/>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0.02493548424123987"/>
    <n v="0.003468090686776381"/>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0.02485471640658174"/>
    <n v="0.003456857290526321"/>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0.01321782296338033"/>
    <n v="0.0007282134492468337"/>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0.01450062564428039"/>
    <n v="0.002870377165854725"/>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0.005567121614814501"/>
    <n v="0.0007239524051287148"/>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0.008034667176286418"/>
    <n v="0.0007237269589934839"/>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
    <n v="0.00334248474327141"/>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0.002786462251795874"/>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0.06549049513005745"/>
    <n v="0.004127615553048795"/>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0.03876167419349136"/>
    <n v="0.003077005410493952"/>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0.005573630185246098"/>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0.04650063187285114"/>
    <n v="0.0006366890480784985"/>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0.04608332709110589"/>
    <n v="0.003722581640052329"/>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0.006397548189991567"/>
    <n v="0.00061983554744179"/>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0.01213255368981742"/>
    <n v="0.0006195282228594356"/>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0.07830731780707836"/>
    <n v="0.002430432748348297"/>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0.01113521931630762"/>
    <n v="0.0006134759475076668"/>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0.02175041792221481"/>
    <n v="0.0006025356410248733"/>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1"/>
    <x v="0"/>
    <x v="0"/>
    <x v="0"/>
    <x v="12"/>
    <n v="10409.19"/>
    <n v="43"/>
    <n v="0"/>
    <n v="450"/>
    <s v="-"/>
    <n v="0.01028670456289686"/>
    <n v="0.000583759118503323"/>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1"/>
    <x v="2"/>
  </r>
  <r>
    <n v="467233620"/>
    <s v="RAJEEV TANAJI JADHAV"/>
    <m/>
    <x v="0"/>
    <m/>
    <m/>
    <m/>
    <m/>
    <n v="1415"/>
    <n v="2830"/>
    <n v="1499"/>
    <n v="4245"/>
    <x v="4"/>
    <x v="0"/>
    <x v="0"/>
    <x v="12"/>
    <n v="10383"/>
    <n v="84"/>
    <n v="0"/>
    <n v="1350"/>
    <s v="28.05.26"/>
    <n v="0.02673020335343955"/>
    <n v="0.002298914387000124"/>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0.00627876397618837"/>
    <n v="0.0005655630356582996"/>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
    <n v="129"/>
    <n v="0"/>
    <n v="6232"/>
    <s v="FLOW"/>
    <n v="0.0112545055655211"/>
    <n v="0.002227812549660497"/>
    <s v="FLOW"/>
    <s v="-"/>
    <s v="PTP"/>
    <s v="-"/>
    <m/>
    <m/>
    <m/>
    <m/>
    <s v="-"/>
    <s v="-"/>
    <s v="TALEGAON DHAMDHERE"/>
    <s v="-"/>
    <s v="-"/>
    <s v="-"/>
    <n v="11578"/>
    <n v="10061.87"/>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0.03461428192188037"/>
    <n v="0.00221632794123772"/>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0.02346906134037039"/>
    <n v="0.002203370947119714"/>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
    <n v="0.0021787433590174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0.02384427848016538"/>
    <n v="0.002050712226947428"/>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0.03083055797557841"/>
    <n v="0.002041191537489564"/>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7"/>
    <n v="0.002391762944214964"/>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0.01248632762094656"/>
    <n v="0.0005038137878676019"/>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0.04216508608792503"/>
    <n v="0.002902995848706086"/>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0.02940256705947341"/>
    <n v="0.001946648877059144"/>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
    <n v="103"/>
    <n v="0"/>
    <n v="6319"/>
    <s v="26.05.26"/>
    <n v="0.01440779059175661"/>
    <n v="0.0004813561000931779"/>
    <s v="FLOW"/>
    <s v="-"/>
    <s v="PTP"/>
    <s v="-"/>
    <m/>
    <m/>
    <m/>
    <m/>
    <s v="-"/>
    <s v="-"/>
    <s v="PIMPARI"/>
    <s v="-"/>
    <s v="-"/>
    <s v="-"/>
    <n v="10542"/>
    <n v="8583.209999999999"/>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0.003539103771811292"/>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6">
  <r>
    <n v="466697046"/>
    <s v="VAISHNAVI PRDEEP DAKHINKAR"/>
    <s v="ONLINE"/>
    <s v="16.07.26"/>
    <n v="9261"/>
    <m/>
    <m/>
    <s v="BANK STABLE 16"/>
    <n v="9106"/>
    <n v="8866"/>
    <n v="9021"/>
    <n v="8711"/>
    <n v="1"/>
    <s v="STABLE "/>
    <s v="PAID"/>
    <x v="0"/>
    <n v="273457"/>
    <n v="155"/>
    <n v="0"/>
    <n v="3600"/>
    <s v="28.06.26"/>
    <n v="9.4201276011033966E-2"/>
    <n v="1.4402900641388433E-2"/>
    <s v="STABLE "/>
    <s v="PAID"/>
    <s v="MPTP"/>
    <s v="PAID"/>
    <m/>
    <m/>
    <s v="CAVNA"/>
    <m/>
    <s v="-"/>
    <m/>
    <s v="THERGAON"/>
    <m/>
    <m/>
    <m/>
    <n v="8866"/>
    <n v="273457"/>
    <n v="26"/>
    <n v="23"/>
    <s v="STABLE"/>
    <m/>
    <m/>
    <m/>
    <m/>
    <s v="REGULAR"/>
    <s v="MH12YK4311"/>
    <s v="HARLEY X440 S"/>
    <d v="2025-08-14T00:00:00"/>
    <n v="48"/>
    <s v="02.07.26"/>
    <s v="KAILASH ATKARI"/>
    <m/>
    <m/>
    <m/>
    <m/>
    <m/>
    <m/>
    <m/>
    <m/>
    <m/>
    <m/>
    <n v="1"/>
    <m/>
    <m/>
    <m/>
    <m/>
    <m/>
    <m/>
    <m/>
    <m/>
    <m/>
    <m/>
    <m/>
    <m/>
    <m/>
    <m/>
    <m/>
    <m/>
    <m/>
    <m/>
    <m/>
    <m/>
    <m/>
    <m/>
    <m/>
    <m/>
    <m/>
    <m/>
    <m/>
    <m/>
    <m/>
    <m/>
    <m/>
    <m/>
    <m/>
    <m/>
    <m/>
    <m/>
    <m/>
    <m/>
    <m/>
    <m/>
    <m/>
    <m/>
    <m/>
    <m/>
    <m/>
    <m/>
    <m/>
    <m/>
    <m/>
    <m/>
    <m/>
    <m/>
    <m/>
    <m/>
    <m/>
    <m/>
    <m/>
    <m/>
    <m/>
    <m/>
    <m/>
    <m/>
    <m/>
    <m/>
    <m/>
    <m/>
    <m/>
    <m/>
    <m/>
    <m/>
    <m/>
    <m/>
    <m/>
    <m/>
    <m/>
    <m/>
    <m/>
    <m/>
    <m/>
    <m/>
    <m/>
    <m/>
    <m/>
    <n v="1"/>
    <n v="1"/>
    <s v="ZBHT0011"/>
    <s v="GP1-nWSGVz"/>
    <s v="Allocated"/>
    <s v="No Such Person (NC_NSP)"/>
    <s v="Visit cm residence address nobody knows cm in this building "/>
    <d v="2026-07-04T00:00:00"/>
    <m/>
    <m/>
    <m/>
    <x v="0"/>
    <m/>
    <n v="9021"/>
    <n v="17972"/>
    <s v="GP1-nWSGVz"/>
    <s v="Allocated"/>
  </r>
  <r>
    <n v="467684618"/>
    <s v="DATTA MANOHAR SURWASE"/>
    <s v="ONLINE"/>
    <s v="09.07.26"/>
    <n v="8736"/>
    <m/>
    <m/>
    <m/>
    <n v="8736"/>
    <n v="8286"/>
    <n v="8561"/>
    <n v="8286"/>
    <n v="1"/>
    <s v="STABLE "/>
    <s v="PAID"/>
    <x v="0"/>
    <n v="232745"/>
    <n v="275"/>
    <n v="0"/>
    <n v="1350"/>
    <s v="STABLE"/>
    <n v="8.0176685859890587E-2"/>
    <n v="1.2258611444504807E-2"/>
    <s v="STABLE "/>
    <s v="PAID"/>
    <s v="PAID"/>
    <s v="PAID"/>
    <m/>
    <m/>
    <s v="CAVA"/>
    <m/>
    <s v="-"/>
    <m/>
    <s v="CHINCHWAD"/>
    <m/>
    <m/>
    <m/>
    <n v="8286"/>
    <n v="232745"/>
    <n v="26"/>
    <n v="23"/>
    <s v="STABLE"/>
    <m/>
    <m/>
    <m/>
    <m/>
    <s v="REGULAR"/>
    <s v="MH14NB8507"/>
    <s v="METEOR 350 STELLAR MATT GREY"/>
    <d v="2026-01-30T00:00:00"/>
    <n v="36"/>
    <s v="02.07.26"/>
    <s v="KAILASH ATKARI"/>
    <m/>
    <m/>
    <m/>
    <m/>
    <m/>
    <m/>
    <m/>
    <m/>
    <m/>
    <m/>
    <n v="1"/>
    <m/>
    <m/>
    <m/>
    <m/>
    <m/>
    <m/>
    <m/>
    <m/>
    <m/>
    <m/>
    <m/>
    <m/>
    <m/>
    <m/>
    <m/>
    <m/>
    <m/>
    <m/>
    <m/>
    <m/>
    <m/>
    <m/>
    <m/>
    <m/>
    <m/>
    <m/>
    <m/>
    <m/>
    <m/>
    <m/>
    <m/>
    <m/>
    <m/>
    <m/>
    <m/>
    <m/>
    <m/>
    <m/>
    <m/>
    <m/>
    <m/>
    <m/>
    <m/>
    <m/>
    <m/>
    <m/>
    <m/>
    <m/>
    <m/>
    <m/>
    <m/>
    <m/>
    <m/>
    <m/>
    <m/>
    <m/>
    <m/>
    <m/>
    <m/>
    <m/>
    <m/>
    <m/>
    <m/>
    <m/>
    <m/>
    <m/>
    <m/>
    <m/>
    <m/>
    <m/>
    <m/>
    <m/>
    <m/>
    <m/>
    <m/>
    <m/>
    <m/>
    <m/>
    <m/>
    <m/>
    <m/>
    <m/>
    <m/>
    <n v="1"/>
    <n v="1"/>
    <s v="ZBHT0011"/>
    <s v="B6AkRU-MW8b7"/>
    <s v="Allocated"/>
    <s v="Door Locked (NC_DL)"/>
    <s v="Visit cm residence address door lock cm neighbour sd cm gone to the village "/>
    <d v="2026-07-04T00:00:00"/>
    <m/>
    <m/>
    <m/>
    <x v="0"/>
    <m/>
    <n v="8561"/>
    <n v="17022"/>
    <s v="B6AkRU-MW8b7"/>
    <s v="Allocated"/>
  </r>
  <r>
    <n v="467186575"/>
    <s v="NISAR BASHIR HAWALDAR"/>
    <m/>
    <m/>
    <m/>
    <m/>
    <m/>
    <m/>
    <n v="7088"/>
    <n v="6826"/>
    <n v="6912"/>
    <n v="13914"/>
    <n v="1"/>
    <s v="FLOW"/>
    <s v="UNPAID"/>
    <x v="1"/>
    <n v="229566"/>
    <n v="86"/>
    <n v="0"/>
    <n v="2688"/>
    <s v="-"/>
    <n v="0.51108206041101001"/>
    <n v="1.2091174439275562E-2"/>
    <s v="FLOW"/>
    <s v="NC"/>
    <s v="-"/>
    <s v="NC"/>
    <s v="Shifted to pune"/>
    <m/>
    <s v="CNAVNA"/>
    <m/>
    <s v="-"/>
    <m/>
    <s v="AMBEGAON"/>
    <m/>
    <m/>
    <m/>
    <n v="9600"/>
    <n v="229566"/>
    <n v="26"/>
    <n v="53"/>
    <s v="FLOW"/>
    <m/>
    <m/>
    <m/>
    <m/>
    <s v="NPA"/>
    <m/>
    <s v="CLASSIC 350 COMMANDO SAND"/>
    <d v="2025-10-29T00:00:00"/>
    <n v="48"/>
    <s v="10.07.26"/>
    <s v="VIJAY NIKAM"/>
    <m/>
    <m/>
    <m/>
    <m/>
    <m/>
    <m/>
    <m/>
    <m/>
    <m/>
    <m/>
    <m/>
    <m/>
    <m/>
    <m/>
    <m/>
    <m/>
    <m/>
    <m/>
    <m/>
    <m/>
    <m/>
    <m/>
    <m/>
    <m/>
    <m/>
    <m/>
    <m/>
    <m/>
    <m/>
    <m/>
    <m/>
    <m/>
    <m/>
    <m/>
    <m/>
    <m/>
    <m/>
    <m/>
    <m/>
    <m/>
    <m/>
    <m/>
    <m/>
    <m/>
    <m/>
    <m/>
    <m/>
    <m/>
    <m/>
    <m/>
    <m/>
    <m/>
    <m/>
    <m/>
    <m/>
    <m/>
    <m/>
    <m/>
    <m/>
    <m/>
    <m/>
    <m/>
    <m/>
    <m/>
    <n v="1"/>
    <m/>
    <m/>
    <m/>
    <m/>
    <m/>
    <m/>
    <m/>
    <m/>
    <m/>
    <m/>
    <m/>
    <m/>
    <m/>
    <m/>
    <m/>
    <m/>
    <m/>
    <m/>
    <m/>
    <m/>
    <m/>
    <m/>
    <m/>
    <m/>
    <m/>
    <m/>
    <m/>
    <m/>
    <m/>
    <n v="1"/>
    <n v="1"/>
    <s v="DUWT0029"/>
    <m/>
    <m/>
    <m/>
    <m/>
    <m/>
    <m/>
    <m/>
    <m/>
    <x v="0"/>
    <m/>
    <n v="6912"/>
    <n v="13914"/>
    <s v="B28u3S_y8zc"/>
    <s v="Allocated"/>
  </r>
  <r>
    <n v="465898394"/>
    <s v="MAYUR DWARKANATH GUJAR"/>
    <s v="ONLINE"/>
    <s v="16.07.26"/>
    <n v="7900"/>
    <m/>
    <m/>
    <s v="BANK STABLE 16"/>
    <n v="7774"/>
    <n v="7745"/>
    <n v="7852"/>
    <n v="7619"/>
    <n v="1"/>
    <s v="STABLE "/>
    <s v="PAID"/>
    <x v="2"/>
    <n v="214819"/>
    <n v="107"/>
    <n v="0"/>
    <n v="1350"/>
    <s v="STABLE"/>
    <n v="0.23210836695455569"/>
    <n v="1.1314454239176258E-2"/>
    <s v="STABLE "/>
    <s v="PTP"/>
    <s v="PTP"/>
    <s v="PTP"/>
    <m/>
    <n v="22"/>
    <s v="CAVA"/>
    <m/>
    <s v="-"/>
    <m/>
    <s v="PHUGEWADI"/>
    <m/>
    <m/>
    <m/>
    <n v="7745"/>
    <n v="214819"/>
    <n v="26"/>
    <n v="23"/>
    <s v="STABLE"/>
    <m/>
    <m/>
    <m/>
    <m/>
    <s v="REGULAR"/>
    <s v="MH14MG9420"/>
    <s v="ENFIELD GUERRILLA YELLOW RIBBON"/>
    <d v="2025-04-11T00:00:00"/>
    <n v="48"/>
    <s v="02.07.26"/>
    <s v="VIJAY NIKAM"/>
    <m/>
    <m/>
    <m/>
    <m/>
    <m/>
    <m/>
    <m/>
    <m/>
    <m/>
    <m/>
    <n v="1"/>
    <m/>
    <m/>
    <m/>
    <m/>
    <m/>
    <m/>
    <m/>
    <m/>
    <m/>
    <m/>
    <m/>
    <m/>
    <m/>
    <m/>
    <m/>
    <m/>
    <m/>
    <m/>
    <m/>
    <m/>
    <m/>
    <m/>
    <m/>
    <m/>
    <m/>
    <m/>
    <m/>
    <m/>
    <m/>
    <n v="2"/>
    <m/>
    <m/>
    <m/>
    <m/>
    <m/>
    <m/>
    <m/>
    <m/>
    <m/>
    <m/>
    <m/>
    <m/>
    <m/>
    <m/>
    <m/>
    <m/>
    <m/>
    <m/>
    <m/>
    <m/>
    <m/>
    <m/>
    <m/>
    <m/>
    <m/>
    <m/>
    <m/>
    <m/>
    <m/>
    <m/>
    <m/>
    <m/>
    <m/>
    <m/>
    <m/>
    <m/>
    <m/>
    <m/>
    <m/>
    <m/>
    <m/>
    <m/>
    <m/>
    <m/>
    <m/>
    <m/>
    <m/>
    <m/>
    <m/>
    <m/>
    <m/>
    <m/>
    <m/>
    <n v="3"/>
    <n v="1"/>
    <s v="ZBHT0009"/>
    <s v="k27AERQJ17"/>
    <s v="Allocated"/>
    <s v="Left Message (LMCB)"/>
    <s v="Msg to wife "/>
    <d v="2026-07-04T00:00:00"/>
    <m/>
    <m/>
    <m/>
    <x v="0"/>
    <m/>
    <n v="7852"/>
    <n v="15519"/>
    <s v="k27AERQJ17"/>
    <s v="Allocated"/>
  </r>
  <r>
    <n v="465866224"/>
    <s v="KARAN DNYANDEV MADKE"/>
    <m/>
    <m/>
    <m/>
    <m/>
    <m/>
    <m/>
    <n v="7421"/>
    <n v="14816"/>
    <n v="7678"/>
    <n v="22237"/>
    <n v="2"/>
    <s v="FLOW"/>
    <s v="UNPAID"/>
    <x v="3"/>
    <n v="209612"/>
    <n v="283"/>
    <n v="0"/>
    <n v="3150"/>
    <s v="-"/>
    <n v="0.45430167740640665"/>
    <n v="3.8973214688950555E-2"/>
    <s v="FLOW"/>
    <s v="RTP"/>
    <s v="-"/>
    <s v="RTP"/>
    <s v="Financail problem"/>
    <m/>
    <m/>
    <m/>
    <s v="-"/>
    <m/>
    <s v="BAVDHAN"/>
    <m/>
    <m/>
    <m/>
    <n v="14816"/>
    <n v="209612"/>
    <n v="57"/>
    <n v="84"/>
    <s v="FLOW"/>
    <m/>
    <m/>
    <m/>
    <m/>
    <s v="REGULAR"/>
    <s v="MH12XZ2846"/>
    <s v="JAWA 42 BOBBER MYSTIC COPPER"/>
    <d v="2025-04-07T00:00:00"/>
    <n v="48"/>
    <s v="02.07.26"/>
    <s v="KAILASH ATKARI"/>
    <m/>
    <m/>
    <m/>
    <m/>
    <m/>
    <m/>
    <m/>
    <m/>
    <m/>
    <m/>
    <n v="1"/>
    <m/>
    <m/>
    <m/>
    <m/>
    <m/>
    <m/>
    <m/>
    <m/>
    <m/>
    <m/>
    <m/>
    <n v="1"/>
    <m/>
    <m/>
    <n v="1"/>
    <m/>
    <m/>
    <m/>
    <m/>
    <m/>
    <m/>
    <m/>
    <m/>
    <m/>
    <m/>
    <m/>
    <m/>
    <m/>
    <m/>
    <m/>
    <m/>
    <m/>
    <m/>
    <m/>
    <m/>
    <n v="1"/>
    <m/>
    <m/>
    <m/>
    <m/>
    <m/>
    <m/>
    <m/>
    <m/>
    <m/>
    <m/>
    <m/>
    <m/>
    <m/>
    <m/>
    <m/>
    <m/>
    <m/>
    <m/>
    <m/>
    <m/>
    <m/>
    <m/>
    <m/>
    <m/>
    <m/>
    <m/>
    <m/>
    <m/>
    <m/>
    <m/>
    <m/>
    <m/>
    <m/>
    <m/>
    <m/>
    <m/>
    <m/>
    <m/>
    <m/>
    <m/>
    <m/>
    <m/>
    <m/>
    <m/>
    <m/>
    <m/>
    <m/>
    <n v="4"/>
    <n v="1"/>
    <s v="DUWT0023"/>
    <s v="A2Nt4R0Gi7"/>
    <s v="Allocated"/>
    <s v="Refuse To Pay (RTP)"/>
    <s v="Customer RTP financial problem "/>
    <d v="2026-07-04T00:00:00"/>
    <m/>
    <m/>
    <m/>
    <x v="0"/>
    <m/>
    <n v="7678"/>
    <n v="22237"/>
    <s v="A2Nt4R0Gi7"/>
    <s v="Allocated"/>
  </r>
  <r>
    <n v="466752729"/>
    <s v="AKSHAY SURESH NANGDE"/>
    <s v="ONLINE"/>
    <s v="18.07.26"/>
    <n v="9500"/>
    <m/>
    <m/>
    <m/>
    <n v="9036"/>
    <n v="8066"/>
    <n v="8248"/>
    <n v="7602"/>
    <n v="1"/>
    <s v="STABLE "/>
    <s v="PAID"/>
    <x v="4"/>
    <n v="209049"/>
    <n v="182"/>
    <n v="0"/>
    <n v="1800"/>
    <s v="22.06.26"/>
    <n v="0.1784081572303548"/>
    <n v="1.1010550017668631E-2"/>
    <s v="STABLE "/>
    <s v="PTP"/>
    <s v="PTP"/>
    <s v="PTP"/>
    <m/>
    <n v="20"/>
    <s v="CAVA"/>
    <m/>
    <s v="-"/>
    <m/>
    <s v="BHOR"/>
    <m/>
    <m/>
    <m/>
    <n v="8066"/>
    <n v="209049"/>
    <n v="26"/>
    <n v="23"/>
    <s v="STABLE"/>
    <m/>
    <m/>
    <m/>
    <m/>
    <s v="REGULAR"/>
    <s v="MH12YM1095"/>
    <s v="CLASSIC 350 STEALTH BLACK"/>
    <d v="2025-08-25T00:00:00"/>
    <n v="36"/>
    <s v="02.07.26"/>
    <s v="VIJAY NIKAM"/>
    <m/>
    <m/>
    <m/>
    <m/>
    <m/>
    <m/>
    <m/>
    <m/>
    <m/>
    <m/>
    <n v="1"/>
    <m/>
    <m/>
    <m/>
    <m/>
    <m/>
    <m/>
    <m/>
    <m/>
    <m/>
    <m/>
    <m/>
    <m/>
    <m/>
    <m/>
    <m/>
    <m/>
    <m/>
    <m/>
    <m/>
    <m/>
    <m/>
    <m/>
    <m/>
    <m/>
    <m/>
    <m/>
    <m/>
    <m/>
    <m/>
    <m/>
    <m/>
    <m/>
    <m/>
    <m/>
    <m/>
    <m/>
    <m/>
    <m/>
    <m/>
    <m/>
    <m/>
    <m/>
    <m/>
    <m/>
    <m/>
    <m/>
    <m/>
    <m/>
    <m/>
    <m/>
    <m/>
    <m/>
    <m/>
    <m/>
    <m/>
    <m/>
    <m/>
    <m/>
    <m/>
    <m/>
    <m/>
    <m/>
    <m/>
    <m/>
    <m/>
    <m/>
    <m/>
    <m/>
    <m/>
    <m/>
    <m/>
    <m/>
    <m/>
    <m/>
    <m/>
    <m/>
    <m/>
    <m/>
    <m/>
    <m/>
    <m/>
    <m/>
    <m/>
    <n v="1"/>
    <n v="1"/>
    <s v="DUWT0011"/>
    <s v="G61ZucWc7m"/>
    <s v="Allocated"/>
    <s v="Promise To Pay (PTP)"/>
    <s v="Customer shop visit promise to pay amt. 11000 ptp date 21.07.2026"/>
    <d v="2026-07-21T00:00:00"/>
    <m/>
    <m/>
    <m/>
    <x v="0"/>
    <m/>
    <n v="8248"/>
    <n v="17102"/>
    <s v="G61ZucWc7m"/>
    <s v="Allocated"/>
  </r>
  <r>
    <n v="463131407"/>
    <s v="POONAM HARSHAL BHAGWAT"/>
    <s v="ONLINE"/>
    <s v="23.07.26"/>
    <n v="10000"/>
    <m/>
    <m/>
    <m/>
    <n v="9542"/>
    <n v="8233"/>
    <n v="8435"/>
    <n v="7775"/>
    <n v="1"/>
    <s v="STABLE "/>
    <s v="PAID"/>
    <x v="5"/>
    <n v="204835"/>
    <n v="202"/>
    <n v="0"/>
    <n v="4050"/>
    <s v="18.06.26"/>
    <n v="0.24700660576711073"/>
    <n v="1.0788599863520773E-2"/>
    <s v="STABLE "/>
    <s v="PTP"/>
    <s v="PTP"/>
    <s v="PTP"/>
    <m/>
    <n v="25"/>
    <s v="CAVNA"/>
    <m/>
    <s v="-"/>
    <m/>
    <s v="CHAKAN"/>
    <m/>
    <m/>
    <m/>
    <n v="8233"/>
    <n v="204835"/>
    <n v="26"/>
    <n v="23"/>
    <s v="STABLE"/>
    <m/>
    <m/>
    <m/>
    <m/>
    <s v="NPA"/>
    <m/>
    <s v="TVS APACHE RR 310 BS6"/>
    <d v="2024-06-06T00:00:00"/>
    <n v="48"/>
    <s v="02.07.26"/>
    <s v="KAILASH ATKARI"/>
    <m/>
    <m/>
    <m/>
    <m/>
    <m/>
    <m/>
    <m/>
    <m/>
    <m/>
    <m/>
    <n v="1"/>
    <m/>
    <m/>
    <m/>
    <m/>
    <m/>
    <m/>
    <m/>
    <m/>
    <m/>
    <m/>
    <m/>
    <m/>
    <m/>
    <m/>
    <m/>
    <m/>
    <m/>
    <m/>
    <m/>
    <m/>
    <m/>
    <m/>
    <m/>
    <m/>
    <m/>
    <m/>
    <m/>
    <m/>
    <m/>
    <m/>
    <m/>
    <m/>
    <m/>
    <m/>
    <m/>
    <m/>
    <m/>
    <m/>
    <m/>
    <m/>
    <m/>
    <m/>
    <m/>
    <m/>
    <m/>
    <m/>
    <m/>
    <m/>
    <m/>
    <m/>
    <m/>
    <m/>
    <m/>
    <m/>
    <m/>
    <m/>
    <m/>
    <m/>
    <m/>
    <m/>
    <m/>
    <m/>
    <m/>
    <m/>
    <m/>
    <m/>
    <m/>
    <m/>
    <m/>
    <m/>
    <m/>
    <m/>
    <m/>
    <m/>
    <m/>
    <m/>
    <m/>
    <m/>
    <m/>
    <m/>
    <m/>
    <m/>
    <m/>
    <n v="1"/>
    <n v="1"/>
    <s v="DUWT0017"/>
    <s v="G69k9gMqpOMc"/>
    <s v="Allocated"/>
    <s v="Outstation (NC_OUTSTN)"/>
    <s v="Customer not meet As per neighbor customer in village "/>
    <d v="2026-07-04T00:00:00"/>
    <m/>
    <m/>
    <m/>
    <x v="0"/>
    <m/>
    <n v="8435"/>
    <n v="17775"/>
    <s v="G69k9gMqpOMc"/>
    <s v="Allocated"/>
  </r>
  <r>
    <n v="467444078"/>
    <s v="INDRAJIT RAMBHAU MULE"/>
    <s v="ONLINE"/>
    <s v="21.07.26"/>
    <n v="6153"/>
    <m/>
    <m/>
    <m/>
    <n v="6009"/>
    <n v="5959"/>
    <n v="6056"/>
    <n v="5815"/>
    <n v="1"/>
    <s v="STABLE "/>
    <s v="PAID"/>
    <x v="2"/>
    <n v="196503"/>
    <n v="97"/>
    <n v="0"/>
    <n v="2250"/>
    <s v="22.06.26"/>
    <n v="0.21231823270600395"/>
    <n v="1.0349755847298667E-2"/>
    <s v="STABLE "/>
    <s v="PTP"/>
    <s v="PTP"/>
    <s v="PTP"/>
    <m/>
    <n v="21"/>
    <s v="CAVA"/>
    <m/>
    <s v="-"/>
    <m/>
    <s v="ALANDI DEVACHI "/>
    <m/>
    <m/>
    <m/>
    <n v="5959"/>
    <n v="196503"/>
    <n v="26"/>
    <n v="23"/>
    <s v="STABLE"/>
    <m/>
    <m/>
    <m/>
    <m/>
    <s v="REGULAR"/>
    <s v="MH14MY6501"/>
    <s v="CLASSIC 350 REDDITCH RED"/>
    <d v="2025-12-16T00:00:00"/>
    <n v="48"/>
    <s v="02.07.26"/>
    <s v="VIJAY NIKAM"/>
    <m/>
    <m/>
    <m/>
    <m/>
    <m/>
    <m/>
    <m/>
    <m/>
    <m/>
    <m/>
    <m/>
    <m/>
    <m/>
    <m/>
    <m/>
    <m/>
    <m/>
    <m/>
    <m/>
    <m/>
    <m/>
    <m/>
    <m/>
    <m/>
    <m/>
    <m/>
    <m/>
    <m/>
    <m/>
    <m/>
    <m/>
    <n v="1"/>
    <m/>
    <m/>
    <m/>
    <m/>
    <m/>
    <m/>
    <m/>
    <m/>
    <m/>
    <m/>
    <m/>
    <m/>
    <m/>
    <m/>
    <m/>
    <m/>
    <m/>
    <m/>
    <m/>
    <m/>
    <m/>
    <m/>
    <m/>
    <m/>
    <m/>
    <m/>
    <m/>
    <m/>
    <m/>
    <m/>
    <m/>
    <m/>
    <m/>
    <m/>
    <m/>
    <m/>
    <m/>
    <m/>
    <m/>
    <m/>
    <m/>
    <m/>
    <m/>
    <m/>
    <m/>
    <m/>
    <m/>
    <m/>
    <m/>
    <m/>
    <m/>
    <m/>
    <m/>
    <m/>
    <m/>
    <m/>
    <m/>
    <m/>
    <m/>
    <m/>
    <m/>
    <m/>
    <n v="1"/>
    <n v="1"/>
    <s v="ZBHT0009"/>
    <s v="BoD8DEoiw7"/>
    <s v="Allocated"/>
    <e v="#N/A"/>
    <e v="#N/A"/>
    <e v="#N/A"/>
    <m/>
    <m/>
    <m/>
    <x v="0"/>
    <m/>
    <n v="6056"/>
    <n v="11968"/>
    <s v="BoD8DEoiw7"/>
    <s v="Allocated"/>
  </r>
  <r>
    <n v="466275141"/>
    <s v="ANWAR AHMAD SHAIKH"/>
    <m/>
    <m/>
    <m/>
    <m/>
    <m/>
    <m/>
    <n v="9204"/>
    <n v="16707"/>
    <n v="7709"/>
    <n v="25911"/>
    <n v="2"/>
    <s v="FLOW"/>
    <s v="UNPAID"/>
    <x v="6"/>
    <n v="194945"/>
    <n v="206"/>
    <n v="0"/>
    <n v="900"/>
    <s v="FLOW"/>
    <n v="0.29558768531469221"/>
    <n v="3.624617549347111E-2"/>
    <s v="FLOW"/>
    <s v="MPTP"/>
    <s v="MPTP"/>
    <s v="MPTP"/>
    <s v="Shifted"/>
    <m/>
    <s v="CNAVNA"/>
    <m/>
    <s v="-"/>
    <m/>
    <s v="YERWADA"/>
    <m/>
    <m/>
    <m/>
    <n v="16707"/>
    <n v="194945"/>
    <n v="57"/>
    <n v="84"/>
    <s v="FLOW"/>
    <m/>
    <m/>
    <m/>
    <m/>
    <s v="REGULAR"/>
    <s v="MH12YE7827"/>
    <s v="BAJAJ KTM DUKE 250"/>
    <d v="2025-06-05T00:00:00"/>
    <n v="36"/>
    <s v="02.07.26"/>
    <s v="VIJAY NIKAM"/>
    <m/>
    <m/>
    <m/>
    <m/>
    <m/>
    <m/>
    <m/>
    <m/>
    <m/>
    <m/>
    <n v="1"/>
    <m/>
    <m/>
    <m/>
    <m/>
    <m/>
    <m/>
    <m/>
    <m/>
    <m/>
    <m/>
    <m/>
    <m/>
    <m/>
    <m/>
    <m/>
    <m/>
    <m/>
    <m/>
    <m/>
    <m/>
    <m/>
    <m/>
    <m/>
    <m/>
    <m/>
    <m/>
    <m/>
    <m/>
    <m/>
    <m/>
    <m/>
    <m/>
    <m/>
    <m/>
    <m/>
    <m/>
    <m/>
    <m/>
    <m/>
    <m/>
    <m/>
    <m/>
    <m/>
    <m/>
    <m/>
    <m/>
    <m/>
    <m/>
    <m/>
    <m/>
    <m/>
    <m/>
    <m/>
    <m/>
    <m/>
    <m/>
    <m/>
    <m/>
    <m/>
    <m/>
    <m/>
    <m/>
    <m/>
    <m/>
    <m/>
    <m/>
    <m/>
    <m/>
    <n v="1"/>
    <m/>
    <m/>
    <m/>
    <m/>
    <m/>
    <m/>
    <m/>
    <m/>
    <m/>
    <m/>
    <m/>
    <m/>
    <m/>
    <m/>
    <n v="2"/>
    <n v="1"/>
    <s v="ZBHT0012"/>
    <s v="GPm82dmwr7m"/>
    <s v="Allocated"/>
    <s v="Shifted (NC_SFTD)"/>
    <s v="Nc"/>
    <d v="2026-07-04T00:00:00"/>
    <m/>
    <m/>
    <m/>
    <x v="0"/>
    <m/>
    <n v="7709"/>
    <n v="25911"/>
    <s v="GPm82dmwr7m"/>
    <s v="Allocated"/>
  </r>
  <r>
    <n v="465107719"/>
    <s v="SANTANU JENA"/>
    <s v="ONLINE"/>
    <s v="11.07.26"/>
    <n v="11046"/>
    <m/>
    <m/>
    <m/>
    <n v="11046"/>
    <n v="10785"/>
    <n v="11000"/>
    <n v="10785"/>
    <n v="1"/>
    <s v="STABLE "/>
    <s v="PAID"/>
    <x v="7"/>
    <n v="192004"/>
    <n v="215"/>
    <n v="0"/>
    <n v="3150"/>
    <s v="12.06.26"/>
    <n v="0.1611761558074899"/>
    <n v="1.0112794826057278E-2"/>
    <s v="STABLE "/>
    <s v="PAID"/>
    <s v="PAID"/>
    <s v="PAID"/>
    <m/>
    <m/>
    <m/>
    <m/>
    <s v="-"/>
    <m/>
    <s v="BHOSARI"/>
    <m/>
    <m/>
    <m/>
    <n v="14150"/>
    <n v="192004"/>
    <n v="26"/>
    <n v="23"/>
    <s v="STABLE"/>
    <m/>
    <m/>
    <m/>
    <m/>
    <s v="REGULAR"/>
    <s v="MH14MB6335"/>
    <s v="CONTINETNAL GT 650 ROCKER RED"/>
    <d v="2025-01-02T00:00:00"/>
    <n v="36"/>
    <s v="10.07.26"/>
    <s v="VIJAY NIKAM"/>
    <m/>
    <m/>
    <m/>
    <m/>
    <m/>
    <m/>
    <m/>
    <m/>
    <m/>
    <m/>
    <m/>
    <m/>
    <m/>
    <m/>
    <m/>
    <m/>
    <m/>
    <m/>
    <m/>
    <m/>
    <m/>
    <m/>
    <m/>
    <m/>
    <m/>
    <m/>
    <m/>
    <m/>
    <m/>
    <m/>
    <m/>
    <n v="1"/>
    <m/>
    <m/>
    <m/>
    <m/>
    <m/>
    <m/>
    <m/>
    <m/>
    <m/>
    <m/>
    <m/>
    <m/>
    <m/>
    <m/>
    <m/>
    <m/>
    <m/>
    <m/>
    <m/>
    <m/>
    <m/>
    <m/>
    <m/>
    <m/>
    <m/>
    <m/>
    <m/>
    <m/>
    <m/>
    <m/>
    <m/>
    <m/>
    <m/>
    <m/>
    <m/>
    <m/>
    <m/>
    <m/>
    <m/>
    <m/>
    <m/>
    <m/>
    <m/>
    <m/>
    <m/>
    <m/>
    <m/>
    <m/>
    <m/>
    <m/>
    <m/>
    <m/>
    <m/>
    <m/>
    <m/>
    <m/>
    <m/>
    <m/>
    <m/>
    <m/>
    <m/>
    <m/>
    <n v="1"/>
    <n v="1"/>
    <s v="DUWT0025"/>
    <m/>
    <m/>
    <m/>
    <m/>
    <m/>
    <m/>
    <m/>
    <m/>
    <x v="0"/>
    <m/>
    <n v="11000"/>
    <n v="21831"/>
    <s v="k6jBMv2GRX7"/>
    <s v="Allocated"/>
  </r>
  <r>
    <n v="464007891"/>
    <s v="SUBHASH VISHNU PATIL"/>
    <m/>
    <m/>
    <m/>
    <m/>
    <m/>
    <m/>
    <n v="8899"/>
    <n v="35566.28"/>
    <n v="9834.2799999999988"/>
    <n v="44465.279999999999"/>
    <n v="4"/>
    <s v="FLOW"/>
    <s v="UNPAID"/>
    <x v="8"/>
    <n v="188157"/>
    <n v="965"/>
    <n v="0"/>
    <n v="3600"/>
    <s v="FLOW"/>
    <n v="0.79404745260358744"/>
    <n v="7.2488321666261846E-2"/>
    <s v="FLOW"/>
    <s v="OS"/>
    <s v="OS"/>
    <s v="OS"/>
    <s v="Cust at village"/>
    <m/>
    <s v="CNAVNA"/>
    <m/>
    <s v="ELG"/>
    <m/>
    <s v="MAVAL"/>
    <m/>
    <m/>
    <m/>
    <n v="35566.28"/>
    <n v="188157"/>
    <n v="118"/>
    <n v="145"/>
    <s v="FLOW"/>
    <m/>
    <m/>
    <m/>
    <m/>
    <s v="NPA"/>
    <s v="MH14LW0799"/>
    <s v="CLASSIC 350 DARK STEALTH BLACK"/>
    <d v="2024-09-12T00:00:00"/>
    <n v="42"/>
    <s v="02.07.26"/>
    <s v="VIJAY NIKAM"/>
    <m/>
    <m/>
    <m/>
    <m/>
    <m/>
    <m/>
    <m/>
    <m/>
    <m/>
    <m/>
    <m/>
    <m/>
    <m/>
    <m/>
    <m/>
    <m/>
    <m/>
    <m/>
    <m/>
    <m/>
    <m/>
    <m/>
    <m/>
    <m/>
    <m/>
    <n v="1"/>
    <m/>
    <m/>
    <m/>
    <m/>
    <m/>
    <m/>
    <m/>
    <m/>
    <m/>
    <m/>
    <m/>
    <m/>
    <m/>
    <m/>
    <m/>
    <m/>
    <m/>
    <m/>
    <m/>
    <m/>
    <m/>
    <m/>
    <m/>
    <m/>
    <m/>
    <m/>
    <m/>
    <m/>
    <m/>
    <m/>
    <m/>
    <m/>
    <m/>
    <m/>
    <m/>
    <m/>
    <m/>
    <m/>
    <m/>
    <m/>
    <m/>
    <m/>
    <m/>
    <m/>
    <m/>
    <m/>
    <m/>
    <m/>
    <m/>
    <m/>
    <m/>
    <m/>
    <m/>
    <m/>
    <m/>
    <m/>
    <m/>
    <m/>
    <m/>
    <m/>
    <m/>
    <m/>
    <m/>
    <m/>
    <m/>
    <m/>
    <m/>
    <m/>
    <n v="1"/>
    <n v="1"/>
    <s v="ZBHT0013"/>
    <s v="BovCaMk6Oez"/>
    <s v="Allocated"/>
    <e v="#N/A"/>
    <e v="#N/A"/>
    <e v="#N/A"/>
    <m/>
    <m/>
    <m/>
    <x v="0"/>
    <m/>
    <n v="9834.2799999999988"/>
    <n v="44465.279999999999"/>
    <s v="BovCaMk6Oez"/>
    <s v="Allocated"/>
  </r>
  <r>
    <n v="466642523"/>
    <s v="DAREKAR PRITAM DATTATRAY"/>
    <m/>
    <m/>
    <m/>
    <m/>
    <m/>
    <s v="BANK STABLE 03"/>
    <n v="5986"/>
    <n v="17944"/>
    <n v="6472"/>
    <n v="23930"/>
    <n v="3"/>
    <s v="STABLE "/>
    <s v="PAID"/>
    <x v="9"/>
    <n v="185230"/>
    <n v="500"/>
    <n v="0"/>
    <n v="3600"/>
    <s v="STABLE"/>
    <n v="0.24186647745638729"/>
    <n v="5.9324163360752961E-2"/>
    <s v="STABLE "/>
    <s v="PAID"/>
    <s v="PAID"/>
    <s v="PAID"/>
    <m/>
    <m/>
    <m/>
    <m/>
    <s v="ELG"/>
    <m/>
    <s v="SHIRUR"/>
    <m/>
    <m/>
    <m/>
    <n v="17944"/>
    <n v="185230"/>
    <n v="87"/>
    <n v="84"/>
    <s v="STABLE"/>
    <m/>
    <m/>
    <m/>
    <m/>
    <s v="REGULAR"/>
    <s v="MH12YP0854"/>
    <s v="CLASSIC 350 STEALTH BLACK"/>
    <d v="2025-08-05T00:00:00"/>
    <n v="48"/>
    <s v="02.07.26"/>
    <s v="KAILASH ATKARI"/>
    <m/>
    <m/>
    <m/>
    <m/>
    <n v="1"/>
    <m/>
    <m/>
    <m/>
    <m/>
    <m/>
    <m/>
    <m/>
    <m/>
    <m/>
    <m/>
    <m/>
    <m/>
    <m/>
    <m/>
    <m/>
    <m/>
    <m/>
    <m/>
    <m/>
    <m/>
    <m/>
    <m/>
    <m/>
    <m/>
    <m/>
    <m/>
    <m/>
    <m/>
    <m/>
    <m/>
    <m/>
    <m/>
    <m/>
    <m/>
    <m/>
    <m/>
    <m/>
    <m/>
    <m/>
    <m/>
    <m/>
    <m/>
    <m/>
    <m/>
    <m/>
    <m/>
    <m/>
    <m/>
    <m/>
    <m/>
    <m/>
    <m/>
    <m/>
    <m/>
    <m/>
    <m/>
    <m/>
    <m/>
    <m/>
    <m/>
    <m/>
    <m/>
    <m/>
    <m/>
    <m/>
    <m/>
    <m/>
    <m/>
    <m/>
    <m/>
    <m/>
    <m/>
    <m/>
    <m/>
    <m/>
    <m/>
    <m/>
    <m/>
    <m/>
    <m/>
    <m/>
    <m/>
    <m/>
    <m/>
    <m/>
    <m/>
    <m/>
    <m/>
    <m/>
    <n v="1"/>
    <n v="1"/>
    <s v="ZBHT0024"/>
    <s v="G2qYPr601c"/>
    <s v="Allocated"/>
    <s v="Door Locked (NC_DL)"/>
    <s v="Door lock "/>
    <d v="2026-07-02T00:00:00"/>
    <m/>
    <m/>
    <m/>
    <x v="1"/>
    <m/>
    <n v="6472"/>
    <n v="23930"/>
    <s v="G2qYPr601c"/>
    <s v="Allocated"/>
  </r>
  <r>
    <n v="466166742"/>
    <s v="CHAUDHARI SIDDHESHWAR BHIMA"/>
    <m/>
    <m/>
    <m/>
    <m/>
    <m/>
    <m/>
    <n v="8001"/>
    <n v="40005"/>
    <n v="9101"/>
    <n v="48006"/>
    <n v="5"/>
    <s v="FLOW"/>
    <s v="UNPAID"/>
    <x v="7"/>
    <n v="184910"/>
    <n v="1100"/>
    <n v="0"/>
    <n v="3150"/>
    <s v="FLOW"/>
    <n v="0.78785348166390423"/>
    <n v="8.2656033792572331E-2"/>
    <s v="FLOW"/>
    <s v="NC"/>
    <s v="NC"/>
    <s v="NC"/>
    <m/>
    <m/>
    <m/>
    <m/>
    <s v="ELG"/>
    <m/>
    <s v="BHOSARI"/>
    <m/>
    <m/>
    <m/>
    <n v="40005"/>
    <n v="184910"/>
    <n v="146"/>
    <n v="173"/>
    <s v="FLOW"/>
    <m/>
    <m/>
    <m/>
    <m/>
    <s v="NPA"/>
    <s v="MH12YC1819"/>
    <s v="CLASSIC 350 COMMANDO SAND"/>
    <d v="2025-05-20T00:00:00"/>
    <n v="36"/>
    <s v="02.07.26"/>
    <s v="VIJAY NIKAM"/>
    <m/>
    <m/>
    <m/>
    <m/>
    <m/>
    <m/>
    <m/>
    <n v="2"/>
    <m/>
    <m/>
    <m/>
    <m/>
    <m/>
    <m/>
    <m/>
    <m/>
    <m/>
    <m/>
    <m/>
    <m/>
    <m/>
    <m/>
    <m/>
    <m/>
    <m/>
    <m/>
    <m/>
    <m/>
    <m/>
    <m/>
    <m/>
    <m/>
    <m/>
    <m/>
    <m/>
    <m/>
    <m/>
    <m/>
    <m/>
    <m/>
    <m/>
    <m/>
    <m/>
    <m/>
    <m/>
    <m/>
    <m/>
    <m/>
    <m/>
    <m/>
    <m/>
    <m/>
    <m/>
    <m/>
    <m/>
    <m/>
    <m/>
    <m/>
    <m/>
    <m/>
    <m/>
    <m/>
    <m/>
    <m/>
    <m/>
    <m/>
    <m/>
    <m/>
    <m/>
    <m/>
    <m/>
    <m/>
    <m/>
    <m/>
    <m/>
    <m/>
    <m/>
    <m/>
    <m/>
    <m/>
    <m/>
    <m/>
    <m/>
    <m/>
    <m/>
    <m/>
    <m/>
    <m/>
    <m/>
    <m/>
    <m/>
    <m/>
    <m/>
    <m/>
    <n v="2"/>
    <n v="1"/>
    <s v="DUWT0025"/>
    <s v="k6QFfwyM0uc"/>
    <s v="Allocated"/>
    <s v="Shifted (NC_SFTD)"/>
    <s v="Visit at customer residence add meet customer room owner they told customer shifted from residence add "/>
    <d v="2026-07-03T00:00:00"/>
    <m/>
    <m/>
    <m/>
    <x v="2"/>
    <m/>
    <n v="9101"/>
    <n v="48006"/>
    <s v="k6QFfwyM0uc"/>
    <s v="Allocated"/>
  </r>
  <r>
    <n v="462729658"/>
    <s v="OMKAR RAMCHANDRA KAMBALE"/>
    <s v="ONLINE"/>
    <s v="13.07.26"/>
    <n v="8840"/>
    <m/>
    <m/>
    <m/>
    <n v="8715"/>
    <n v="8715"/>
    <n v="8722"/>
    <n v="8590"/>
    <n v="1"/>
    <s v="STABLE "/>
    <s v="PAID"/>
    <x v="4"/>
    <n v="179388"/>
    <n v="7"/>
    <n v="0"/>
    <n v="450"/>
    <s v="-"/>
    <n v="0.1530946453187477"/>
    <n v="9.4483137760503055E-3"/>
    <s v="RB"/>
    <s v="PAID"/>
    <s v="-"/>
    <s v="PAID"/>
    <m/>
    <m/>
    <s v="CAVA"/>
    <m/>
    <s v="-"/>
    <m/>
    <s v="BHOR"/>
    <m/>
    <m/>
    <m/>
    <n v="9172"/>
    <n v="179388"/>
    <n v="26"/>
    <n v="23"/>
    <s v="STABLE"/>
    <m/>
    <m/>
    <m/>
    <m/>
    <s v="REGULAR"/>
    <s v="MH12WT2795"/>
    <s v="BMW G310GS"/>
    <d v="2024-04-29T00:00:00"/>
    <n v="48"/>
    <s v="10.07.26"/>
    <s v="VIJAY NIKAM"/>
    <m/>
    <m/>
    <m/>
    <m/>
    <m/>
    <m/>
    <m/>
    <m/>
    <m/>
    <m/>
    <m/>
    <m/>
    <m/>
    <m/>
    <m/>
    <m/>
    <m/>
    <m/>
    <m/>
    <m/>
    <m/>
    <m/>
    <m/>
    <m/>
    <m/>
    <m/>
    <m/>
    <m/>
    <m/>
    <m/>
    <m/>
    <m/>
    <m/>
    <m/>
    <m/>
    <m/>
    <m/>
    <n v="1"/>
    <m/>
    <m/>
    <m/>
    <m/>
    <m/>
    <m/>
    <m/>
    <m/>
    <m/>
    <m/>
    <m/>
    <m/>
    <m/>
    <m/>
    <m/>
    <m/>
    <m/>
    <m/>
    <m/>
    <m/>
    <m/>
    <m/>
    <m/>
    <m/>
    <m/>
    <m/>
    <m/>
    <m/>
    <m/>
    <m/>
    <m/>
    <m/>
    <m/>
    <m/>
    <m/>
    <m/>
    <m/>
    <m/>
    <m/>
    <m/>
    <m/>
    <m/>
    <m/>
    <m/>
    <m/>
    <m/>
    <m/>
    <m/>
    <m/>
    <m/>
    <m/>
    <m/>
    <m/>
    <m/>
    <m/>
    <m/>
    <n v="1"/>
    <n v="1"/>
    <s v="DUWT0011"/>
    <m/>
    <m/>
    <m/>
    <m/>
    <m/>
    <m/>
    <m/>
    <m/>
    <x v="0"/>
    <m/>
    <n v="8722"/>
    <n v="17430"/>
    <s v="kPStZ4P6gb"/>
    <s v="Allocated"/>
  </r>
  <r>
    <n v="465673833"/>
    <s v="GANESH PANDURANG GAVHANE"/>
    <s v="ONLINE"/>
    <s v="17.07.26"/>
    <n v="6647"/>
    <m/>
    <m/>
    <m/>
    <n v="6382"/>
    <n v="5781"/>
    <n v="5908"/>
    <n v="5516"/>
    <n v="1"/>
    <s v="STABLE "/>
    <s v="PAID"/>
    <x v="4"/>
    <n v="173580"/>
    <n v="127"/>
    <n v="0"/>
    <n v="6176"/>
    <s v="26.06.26"/>
    <n v="0.1481379386270443"/>
    <n v="9.1424081055968744E-3"/>
    <s v="STABLE "/>
    <s v="PTP"/>
    <s v="PTP"/>
    <s v="PTP"/>
    <m/>
    <n v="25"/>
    <s v="CAVA"/>
    <m/>
    <s v="-"/>
    <m/>
    <s v="BHOR"/>
    <m/>
    <m/>
    <m/>
    <n v="5781"/>
    <n v="173580"/>
    <n v="26"/>
    <n v="23"/>
    <s v="STABLE"/>
    <m/>
    <m/>
    <m/>
    <m/>
    <s v="REGULAR"/>
    <s v="MH12XV6230"/>
    <s v="CLASSIC 350 GUN GREY"/>
    <d v="2025-03-10T00:00:00"/>
    <n v="48"/>
    <s v="02.07.26"/>
    <s v="VIJAY NIKAM"/>
    <m/>
    <m/>
    <m/>
    <m/>
    <m/>
    <m/>
    <m/>
    <m/>
    <m/>
    <m/>
    <m/>
    <m/>
    <m/>
    <m/>
    <m/>
    <m/>
    <n v="1"/>
    <m/>
    <m/>
    <m/>
    <m/>
    <m/>
    <m/>
    <m/>
    <m/>
    <m/>
    <m/>
    <m/>
    <m/>
    <m/>
    <m/>
    <m/>
    <m/>
    <m/>
    <m/>
    <m/>
    <m/>
    <m/>
    <m/>
    <m/>
    <m/>
    <m/>
    <m/>
    <m/>
    <m/>
    <m/>
    <m/>
    <m/>
    <m/>
    <m/>
    <m/>
    <m/>
    <m/>
    <m/>
    <m/>
    <m/>
    <m/>
    <m/>
    <m/>
    <m/>
    <m/>
    <m/>
    <m/>
    <m/>
    <m/>
    <m/>
    <m/>
    <m/>
    <m/>
    <m/>
    <m/>
    <m/>
    <m/>
    <m/>
    <m/>
    <m/>
    <m/>
    <m/>
    <m/>
    <m/>
    <m/>
    <m/>
    <m/>
    <m/>
    <m/>
    <m/>
    <m/>
    <m/>
    <m/>
    <m/>
    <m/>
    <m/>
    <m/>
    <m/>
    <n v="1"/>
    <n v="1"/>
    <s v="DUWT0011"/>
    <s v="AoXGJNwC_NMc"/>
    <s v="Allocated"/>
    <s v="Promise To Pay (PTP)"/>
    <s v="Customer home visit promise to pay amount. 7000 ptp date 20.07.2026"/>
    <d v="2026-07-20T00:00:00"/>
    <m/>
    <m/>
    <m/>
    <x v="0"/>
    <m/>
    <n v="5908"/>
    <n v="12163"/>
    <s v="AoXGJNwC_NMc"/>
    <s v="Allocated"/>
  </r>
  <r>
    <n v="465520568"/>
    <s v="MAYURESH SANDIP TAMHANE"/>
    <s v="COLLECT"/>
    <s v="24.07.26"/>
    <n v="13000"/>
    <m/>
    <m/>
    <m/>
    <n v="6464"/>
    <n v="6419"/>
    <n v="6511"/>
    <n v="-117"/>
    <n v="1"/>
    <s v="RB"/>
    <s v="PAID"/>
    <x v="10"/>
    <n v="171676"/>
    <n v="92"/>
    <n v="0"/>
    <n v="6608"/>
    <s v="30.06.26"/>
    <n v="0.121955038232886"/>
    <n v="9.0421249794702674E-3"/>
    <s v="STABLE "/>
    <s v="PAID"/>
    <s v="NC"/>
    <s v="PTP"/>
    <m/>
    <n v="30"/>
    <s v="CAVNA"/>
    <m/>
    <s v="-"/>
    <m/>
    <s v="RAJURI"/>
    <m/>
    <m/>
    <m/>
    <n v="6419"/>
    <n v="171676"/>
    <n v="26"/>
    <n v="23"/>
    <s v="STABLE"/>
    <m/>
    <m/>
    <m/>
    <m/>
    <s v="REGULAR"/>
    <s v="MH14ME3747"/>
    <s v="BULLET 350 BLACK GOLD"/>
    <d v="2025-02-17T00:00:00"/>
    <n v="48"/>
    <s v="02.07.26"/>
    <s v="KAILASH ATKARI"/>
    <m/>
    <m/>
    <m/>
    <m/>
    <m/>
    <m/>
    <m/>
    <m/>
    <m/>
    <m/>
    <m/>
    <m/>
    <m/>
    <m/>
    <m/>
    <m/>
    <n v="1"/>
    <m/>
    <m/>
    <m/>
    <m/>
    <m/>
    <m/>
    <m/>
    <m/>
    <m/>
    <m/>
    <m/>
    <m/>
    <m/>
    <m/>
    <m/>
    <m/>
    <m/>
    <m/>
    <m/>
    <m/>
    <m/>
    <m/>
    <m/>
    <m/>
    <m/>
    <m/>
    <m/>
    <m/>
    <m/>
    <m/>
    <m/>
    <m/>
    <m/>
    <m/>
    <m/>
    <m/>
    <m/>
    <m/>
    <m/>
    <m/>
    <m/>
    <m/>
    <m/>
    <m/>
    <m/>
    <m/>
    <m/>
    <m/>
    <m/>
    <m/>
    <m/>
    <m/>
    <m/>
    <m/>
    <m/>
    <m/>
    <m/>
    <m/>
    <m/>
    <m/>
    <m/>
    <m/>
    <m/>
    <m/>
    <m/>
    <m/>
    <m/>
    <m/>
    <m/>
    <m/>
    <m/>
    <m/>
    <m/>
    <m/>
    <m/>
    <m/>
    <m/>
    <n v="1"/>
    <n v="1"/>
    <s v="ZBHT0021"/>
    <s v="A2JAum06jhOm"/>
    <s v="Allocated"/>
    <s v="Door Locked (NC_DL)"/>
    <s v="Door locked "/>
    <d v="2026-07-06T00:00:00"/>
    <m/>
    <m/>
    <m/>
    <x v="0"/>
    <m/>
    <n v="6511"/>
    <n v="12883"/>
    <s v="A2JAum06jhOm"/>
    <s v="Allocated"/>
  </r>
  <r>
    <n v="463274645"/>
    <s v="GOVIND VILAS THORAT"/>
    <m/>
    <m/>
    <m/>
    <m/>
    <m/>
    <m/>
    <n v="7682"/>
    <n v="6782"/>
    <n v="7073"/>
    <n v="14464"/>
    <n v="1"/>
    <s v="FLOW"/>
    <s v="UNPAID"/>
    <x v="1"/>
    <n v="169177"/>
    <n v="291"/>
    <n v="0"/>
    <n v="3600"/>
    <s v="08.06.26"/>
    <n v="0.37663822052984081"/>
    <n v="8.9105033764290947E-3"/>
    <s v="STABLE "/>
    <s v="PTP"/>
    <s v="PAID"/>
    <s v="PTP"/>
    <m/>
    <n v="28"/>
    <s v="CAVNA"/>
    <m/>
    <s v="-"/>
    <m/>
    <s v="AMBEGAON"/>
    <m/>
    <m/>
    <m/>
    <n v="10673"/>
    <n v="169177"/>
    <n v="26"/>
    <n v="53"/>
    <s v="FLOW"/>
    <m/>
    <m/>
    <m/>
    <m/>
    <s v="NPA"/>
    <s v="MH14LQ9456"/>
    <s v="CLASSIC SIGNALS 350 MARSH GREY"/>
    <d v="2024-06-21T00:00:00"/>
    <n v="48"/>
    <s v="10.07.26"/>
    <s v="VIJAY NIKAM"/>
    <m/>
    <m/>
    <m/>
    <m/>
    <m/>
    <m/>
    <m/>
    <m/>
    <m/>
    <m/>
    <m/>
    <m/>
    <m/>
    <m/>
    <m/>
    <m/>
    <m/>
    <m/>
    <m/>
    <m/>
    <m/>
    <m/>
    <m/>
    <m/>
    <m/>
    <m/>
    <m/>
    <m/>
    <m/>
    <m/>
    <m/>
    <m/>
    <m/>
    <m/>
    <m/>
    <m/>
    <m/>
    <n v="1"/>
    <m/>
    <m/>
    <m/>
    <m/>
    <m/>
    <n v="1"/>
    <m/>
    <m/>
    <m/>
    <m/>
    <m/>
    <m/>
    <m/>
    <m/>
    <m/>
    <m/>
    <m/>
    <m/>
    <m/>
    <m/>
    <m/>
    <m/>
    <m/>
    <m/>
    <m/>
    <m/>
    <m/>
    <m/>
    <m/>
    <m/>
    <m/>
    <m/>
    <m/>
    <m/>
    <m/>
    <m/>
    <m/>
    <m/>
    <m/>
    <m/>
    <m/>
    <m/>
    <m/>
    <m/>
    <m/>
    <m/>
    <m/>
    <m/>
    <m/>
    <m/>
    <m/>
    <m/>
    <m/>
    <m/>
    <m/>
    <m/>
    <n v="2"/>
    <n v="1"/>
    <s v="DUWT0029"/>
    <m/>
    <m/>
    <m/>
    <m/>
    <m/>
    <m/>
    <m/>
    <m/>
    <x v="1"/>
    <m/>
    <n v="7073"/>
    <n v="14464"/>
    <s v="A6CqjIUWum"/>
    <s v="Allocated"/>
  </r>
  <r>
    <n v="467360608"/>
    <s v="MARUTI ASHOK DEVKATE"/>
    <s v="ONLINE"/>
    <s v="15.07.26"/>
    <n v="8249"/>
    <m/>
    <m/>
    <m/>
    <n v="7972"/>
    <n v="7429"/>
    <n v="7567"/>
    <n v="7152"/>
    <n v="1"/>
    <s v="STABLE "/>
    <s v="PAID"/>
    <x v="8"/>
    <n v="167682"/>
    <n v="138"/>
    <n v="0"/>
    <n v="2250"/>
    <s v="16.06.26"/>
    <n v="0.17297480949246125"/>
    <n v="8.8317621613244329E-3"/>
    <s v="STABLE "/>
    <s v="PAID"/>
    <s v="PAID"/>
    <s v="PAID"/>
    <s v="Vechile with third party "/>
    <m/>
    <s v="CAVNA"/>
    <m/>
    <s v="-"/>
    <m/>
    <s v="TALEGAON DABADE"/>
    <m/>
    <m/>
    <m/>
    <n v="9817"/>
    <n v="167682"/>
    <n v="26"/>
    <n v="23"/>
    <s v="STABLE"/>
    <m/>
    <m/>
    <m/>
    <m/>
    <s v="REGULAR"/>
    <s v="MH12YY2522"/>
    <s v="BAJAJ KTM DUKE 250"/>
    <d v="2025-11-28T00:00:00"/>
    <n v="30"/>
    <s v="10.07.26"/>
    <s v="VIJAY NIKAM"/>
    <m/>
    <m/>
    <m/>
    <m/>
    <m/>
    <m/>
    <m/>
    <m/>
    <m/>
    <m/>
    <m/>
    <m/>
    <m/>
    <m/>
    <m/>
    <m/>
    <m/>
    <m/>
    <m/>
    <m/>
    <m/>
    <m/>
    <m/>
    <m/>
    <m/>
    <m/>
    <m/>
    <m/>
    <m/>
    <m/>
    <m/>
    <m/>
    <m/>
    <m/>
    <m/>
    <m/>
    <m/>
    <m/>
    <m/>
    <m/>
    <m/>
    <m/>
    <m/>
    <m/>
    <m/>
    <m/>
    <m/>
    <m/>
    <m/>
    <m/>
    <m/>
    <m/>
    <m/>
    <m/>
    <m/>
    <m/>
    <m/>
    <m/>
    <m/>
    <m/>
    <m/>
    <m/>
    <m/>
    <m/>
    <m/>
    <m/>
    <m/>
    <m/>
    <m/>
    <m/>
    <m/>
    <m/>
    <m/>
    <m/>
    <m/>
    <m/>
    <m/>
    <m/>
    <m/>
    <m/>
    <m/>
    <m/>
    <m/>
    <m/>
    <m/>
    <m/>
    <m/>
    <m/>
    <m/>
    <m/>
    <m/>
    <m/>
    <m/>
    <m/>
    <n v="0"/>
    <s v=""/>
    <s v="DUWT0027"/>
    <m/>
    <m/>
    <m/>
    <m/>
    <m/>
    <m/>
    <m/>
    <m/>
    <x v="0"/>
    <m/>
    <n v="7567"/>
    <n v="15401"/>
    <e v="#N/A"/>
    <e v="#N/A"/>
  </r>
  <r>
    <n v="464712154"/>
    <s v="SONALI PRAMOD ADAGALE"/>
    <s v="COLLECT"/>
    <s v="25.07.26"/>
    <n v="13300"/>
    <m/>
    <m/>
    <m/>
    <n v="6512"/>
    <n v="12975"/>
    <n v="6780"/>
    <n v="6187"/>
    <n v="2"/>
    <s v="RB"/>
    <s v="PAID"/>
    <x v="3"/>
    <n v="167026"/>
    <n v="317"/>
    <n v="0"/>
    <n v="6720"/>
    <s v="FLOW"/>
    <n v="0.36200309128524361"/>
    <n v="3.1055188427364155E-2"/>
    <s v="STABLE "/>
    <s v="PAID"/>
    <s v="MPTP"/>
    <s v="MPTP"/>
    <s v="Shifted"/>
    <m/>
    <m/>
    <m/>
    <s v="-"/>
    <m/>
    <s v="KHADKI"/>
    <m/>
    <m/>
    <m/>
    <n v="12975"/>
    <n v="167026"/>
    <n v="57"/>
    <n v="23"/>
    <s v="STABLE"/>
    <m/>
    <m/>
    <m/>
    <m/>
    <s v="REGULAR"/>
    <s v="MH12XL4258"/>
    <s v="BULLET 350 BLACK GOLD"/>
    <d v="2024-11-18T00:00:00"/>
    <n v="48"/>
    <s v="02.07.26"/>
    <s v="KAILASH ATKARI"/>
    <m/>
    <m/>
    <m/>
    <m/>
    <m/>
    <m/>
    <m/>
    <m/>
    <m/>
    <m/>
    <m/>
    <m/>
    <m/>
    <m/>
    <m/>
    <m/>
    <n v="1"/>
    <m/>
    <m/>
    <m/>
    <m/>
    <m/>
    <m/>
    <m/>
    <m/>
    <m/>
    <m/>
    <m/>
    <m/>
    <m/>
    <m/>
    <m/>
    <m/>
    <m/>
    <m/>
    <m/>
    <m/>
    <m/>
    <m/>
    <m/>
    <m/>
    <m/>
    <m/>
    <m/>
    <m/>
    <m/>
    <m/>
    <m/>
    <m/>
    <m/>
    <m/>
    <m/>
    <m/>
    <m/>
    <m/>
    <m/>
    <m/>
    <m/>
    <m/>
    <m/>
    <m/>
    <m/>
    <m/>
    <m/>
    <n v="1"/>
    <m/>
    <m/>
    <n v="2"/>
    <m/>
    <m/>
    <m/>
    <m/>
    <m/>
    <n v="2"/>
    <m/>
    <m/>
    <m/>
    <m/>
    <m/>
    <m/>
    <m/>
    <m/>
    <m/>
    <m/>
    <m/>
    <m/>
    <m/>
    <m/>
    <m/>
    <m/>
    <m/>
    <m/>
    <m/>
    <m/>
    <n v="6"/>
    <n v="1"/>
    <s v="DUWT0023"/>
    <s v="GoBz6zN6iwm"/>
    <s v="Allocated"/>
    <s v="Shifted (NC_SFTD)"/>
    <s v="Customer shifted from the given residence address "/>
    <d v="2026-07-06T00:00:00"/>
    <m/>
    <m/>
    <m/>
    <x v="0"/>
    <m/>
    <n v="6780"/>
    <n v="19487"/>
    <s v="GoBz6zN6iwm"/>
    <s v="Allocated"/>
  </r>
  <r>
    <n v="463201680"/>
    <s v="BHAGWAT WAMAN KAMBLE"/>
    <m/>
    <m/>
    <m/>
    <m/>
    <m/>
    <m/>
    <n v="6870"/>
    <n v="40208"/>
    <n v="8086"/>
    <n v="47078"/>
    <n v="6"/>
    <s v="FLOW"/>
    <s v="UNPAID"/>
    <x v="9"/>
    <n v="166455"/>
    <n v="2228"/>
    <n v="0"/>
    <n v="4500"/>
    <s v="-"/>
    <n v="0.28665083317827328"/>
    <n v="7.2757872435235835E-2"/>
    <s v="FLOW"/>
    <s v="NC"/>
    <s v="-"/>
    <s v="NC"/>
    <s v="Shifted"/>
    <m/>
    <s v="CNAVNA"/>
    <m/>
    <s v="-"/>
    <m/>
    <s v="SHIKRAPUR"/>
    <m/>
    <m/>
    <m/>
    <n v="40208"/>
    <n v="166455"/>
    <n v="177"/>
    <n v="204"/>
    <s v="FLOW"/>
    <m/>
    <m/>
    <m/>
    <m/>
    <s v="NPA"/>
    <m/>
    <s v="BULLET 350 THE STANDARD BLACK"/>
    <d v="2024-06-13T00:00:00"/>
    <n v="48"/>
    <s v="02.07.26"/>
    <s v="KAILASH ATKARI"/>
    <m/>
    <m/>
    <m/>
    <m/>
    <m/>
    <m/>
    <m/>
    <n v="1"/>
    <m/>
    <m/>
    <m/>
    <m/>
    <m/>
    <m/>
    <m/>
    <m/>
    <m/>
    <m/>
    <m/>
    <m/>
    <m/>
    <m/>
    <m/>
    <m/>
    <m/>
    <m/>
    <m/>
    <m/>
    <m/>
    <m/>
    <m/>
    <m/>
    <m/>
    <m/>
    <m/>
    <m/>
    <m/>
    <m/>
    <m/>
    <m/>
    <m/>
    <m/>
    <m/>
    <m/>
    <m/>
    <m/>
    <m/>
    <m/>
    <m/>
    <m/>
    <m/>
    <m/>
    <m/>
    <m/>
    <m/>
    <m/>
    <m/>
    <m/>
    <m/>
    <m/>
    <m/>
    <m/>
    <m/>
    <m/>
    <m/>
    <m/>
    <m/>
    <m/>
    <m/>
    <m/>
    <m/>
    <m/>
    <m/>
    <m/>
    <m/>
    <m/>
    <m/>
    <m/>
    <m/>
    <m/>
    <m/>
    <m/>
    <m/>
    <m/>
    <m/>
    <m/>
    <m/>
    <m/>
    <m/>
    <m/>
    <m/>
    <m/>
    <m/>
    <m/>
    <n v="1"/>
    <n v="1"/>
    <s v="ZBHT0024"/>
    <s v="G2AjlzC0BZz"/>
    <s v="Allocated"/>
    <s v="Shifted (NC_SFTD)"/>
    <s v="Customer shifted "/>
    <d v="2026-07-03T00:00:00"/>
    <m/>
    <m/>
    <m/>
    <x v="0"/>
    <m/>
    <n v="8086"/>
    <n v="47078"/>
    <s v="G2AjlzC0BZz"/>
    <s v="Allocated"/>
  </r>
  <r>
    <n v="465207517"/>
    <s v="BABURAV FAKIRA SHINDE"/>
    <m/>
    <m/>
    <m/>
    <m/>
    <m/>
    <m/>
    <n v="6415"/>
    <n v="6401"/>
    <n v="6561"/>
    <n v="12816"/>
    <n v="1"/>
    <s v="FLOW"/>
    <s v="UNPAID"/>
    <x v="11"/>
    <n v="165173"/>
    <n v="160"/>
    <n v="0"/>
    <n v="3595"/>
    <s v="29.06.26"/>
    <n v="0.13224992901013283"/>
    <n v="8.69961386119226E-3"/>
    <s v="STABLE "/>
    <s v="PTP"/>
    <s v="PTP"/>
    <s v="PTP"/>
    <m/>
    <n v="28"/>
    <s v="CAVA"/>
    <m/>
    <s v="-"/>
    <m/>
    <s v="RAJGURU NAGAR"/>
    <m/>
    <m/>
    <m/>
    <n v="6401"/>
    <n v="165173"/>
    <n v="26"/>
    <n v="53"/>
    <s v="FLOW"/>
    <m/>
    <m/>
    <m/>
    <m/>
    <s v="REGULAR"/>
    <s v="MH14MB9254"/>
    <s v="CLASSIC 350 MADRAS RED"/>
    <d v="2025-01-13T00:00:00"/>
    <n v="48"/>
    <s v="02.07.26"/>
    <s v="KAILASH ATKARI"/>
    <m/>
    <m/>
    <m/>
    <m/>
    <m/>
    <m/>
    <m/>
    <n v="1"/>
    <m/>
    <m/>
    <m/>
    <m/>
    <m/>
    <m/>
    <m/>
    <m/>
    <m/>
    <m/>
    <m/>
    <m/>
    <m/>
    <m/>
    <m/>
    <m/>
    <m/>
    <m/>
    <m/>
    <m/>
    <m/>
    <m/>
    <m/>
    <m/>
    <m/>
    <m/>
    <m/>
    <m/>
    <m/>
    <m/>
    <m/>
    <m/>
    <m/>
    <m/>
    <m/>
    <m/>
    <m/>
    <m/>
    <m/>
    <m/>
    <m/>
    <m/>
    <m/>
    <m/>
    <m/>
    <m/>
    <m/>
    <m/>
    <m/>
    <m/>
    <m/>
    <m/>
    <m/>
    <m/>
    <m/>
    <m/>
    <m/>
    <m/>
    <m/>
    <m/>
    <m/>
    <m/>
    <m/>
    <m/>
    <m/>
    <m/>
    <m/>
    <m/>
    <m/>
    <m/>
    <m/>
    <m/>
    <m/>
    <m/>
    <m/>
    <m/>
    <m/>
    <m/>
    <m/>
    <m/>
    <m/>
    <m/>
    <m/>
    <m/>
    <m/>
    <m/>
    <n v="1"/>
    <n v="1"/>
    <s v="ZBHT0010"/>
    <s v="B6j6yHMWNm"/>
    <s v="Allocated"/>
    <s v="Promise To Pay (PTP)"/>
    <s v="Ptp "/>
    <d v="2026-07-15T00:00:00"/>
    <m/>
    <m/>
    <m/>
    <x v="0"/>
    <m/>
    <n v="6561"/>
    <n v="12816"/>
    <s v="B6j6yHMWNm"/>
    <s v="Allocated"/>
  </r>
  <r>
    <n v="464516849"/>
    <s v="MAYUR MURLIDHAR SABALE"/>
    <m/>
    <m/>
    <m/>
    <m/>
    <m/>
    <m/>
    <n v="6580"/>
    <n v="6002"/>
    <n v="6138"/>
    <n v="12582"/>
    <n v="1"/>
    <s v="FLOW"/>
    <s v="UNPAID"/>
    <x v="10"/>
    <n v="163782"/>
    <n v="136"/>
    <n v="0"/>
    <n v="4033"/>
    <s v="30.06.26"/>
    <n v="0.11634730580779221"/>
    <n v="8.626350295834008E-3"/>
    <s v="STABLE "/>
    <s v="PTP"/>
    <s v="PTP"/>
    <s v="PTP"/>
    <m/>
    <n v="30"/>
    <s v="CAVA"/>
    <m/>
    <s v="-"/>
    <m/>
    <s v="OTUR"/>
    <m/>
    <m/>
    <m/>
    <n v="6002"/>
    <n v="163782"/>
    <n v="26"/>
    <n v="53"/>
    <s v="FLOW"/>
    <m/>
    <m/>
    <m/>
    <m/>
    <s v="REGULAR"/>
    <s v="MH14LZ1972"/>
    <s v="CLASSIC 350 STEALTH BLACK"/>
    <d v="2024-10-31T00:00:00"/>
    <n v="48"/>
    <s v="02.07.26"/>
    <s v="KAILASH ATKARI"/>
    <m/>
    <m/>
    <m/>
    <m/>
    <m/>
    <m/>
    <m/>
    <m/>
    <m/>
    <m/>
    <n v="1"/>
    <m/>
    <m/>
    <m/>
    <m/>
    <m/>
    <m/>
    <m/>
    <m/>
    <m/>
    <m/>
    <m/>
    <m/>
    <m/>
    <m/>
    <m/>
    <m/>
    <m/>
    <m/>
    <m/>
    <m/>
    <m/>
    <m/>
    <m/>
    <m/>
    <m/>
    <m/>
    <m/>
    <m/>
    <m/>
    <m/>
    <m/>
    <m/>
    <m/>
    <m/>
    <m/>
    <m/>
    <m/>
    <m/>
    <m/>
    <m/>
    <m/>
    <m/>
    <m/>
    <m/>
    <m/>
    <m/>
    <m/>
    <m/>
    <m/>
    <m/>
    <m/>
    <m/>
    <m/>
    <m/>
    <m/>
    <m/>
    <m/>
    <m/>
    <m/>
    <m/>
    <m/>
    <m/>
    <m/>
    <m/>
    <m/>
    <m/>
    <m/>
    <m/>
    <m/>
    <m/>
    <m/>
    <m/>
    <m/>
    <m/>
    <m/>
    <m/>
    <m/>
    <m/>
    <m/>
    <m/>
    <m/>
    <m/>
    <m/>
    <n v="1"/>
    <n v="1"/>
    <s v="ZBHT0021"/>
    <s v="B6Yf1KFXPim"/>
    <s v="Allocated"/>
    <s v="Promise To Pay (PTP)"/>
    <s v="Ptp"/>
    <d v="2026-07-29T00:00:00"/>
    <m/>
    <m/>
    <m/>
    <x v="0"/>
    <m/>
    <n v="6138"/>
    <n v="12582"/>
    <s v="B6Yf1KFXPim"/>
    <s v="Allocated"/>
  </r>
  <r>
    <n v="463411381"/>
    <s v="MINA BABASAHEB PANDURE"/>
    <m/>
    <m/>
    <m/>
    <m/>
    <m/>
    <m/>
    <n v="6741"/>
    <n v="26394"/>
    <n v="7690"/>
    <n v="33135"/>
    <n v="4"/>
    <s v="FLOW"/>
    <s v="UNPAID"/>
    <x v="0"/>
    <n v="162359"/>
    <n v="1519"/>
    <n v="0"/>
    <n v="6746"/>
    <s v="05.06.26"/>
    <n v="0.54647249428398237"/>
    <n v="6.2549527349036224E-2"/>
    <s v="STABLE "/>
    <s v="PTP"/>
    <s v="PAID"/>
    <s v="PTP"/>
    <m/>
    <n v="28"/>
    <s v="CAVNA"/>
    <m/>
    <s v="ELG"/>
    <m/>
    <s v="CHIKHALI"/>
    <m/>
    <m/>
    <m/>
    <n v="26394"/>
    <n v="162359"/>
    <n v="118"/>
    <n v="145"/>
    <s v="FLOW"/>
    <m/>
    <m/>
    <m/>
    <m/>
    <s v="NPA"/>
    <s v="MH14LR7021"/>
    <s v="CLASSIC 350 DARK STEALTH BLACK"/>
    <d v="2024-07-06T00:00:00"/>
    <n v="48"/>
    <s v="02.07.26"/>
    <s v="KAILASH ATKARI"/>
    <m/>
    <m/>
    <m/>
    <m/>
    <m/>
    <m/>
    <m/>
    <m/>
    <m/>
    <m/>
    <m/>
    <m/>
    <m/>
    <m/>
    <m/>
    <m/>
    <m/>
    <m/>
    <m/>
    <n v="1"/>
    <m/>
    <m/>
    <n v="1"/>
    <m/>
    <m/>
    <m/>
    <m/>
    <m/>
    <m/>
    <m/>
    <m/>
    <m/>
    <m/>
    <m/>
    <m/>
    <m/>
    <m/>
    <m/>
    <m/>
    <m/>
    <m/>
    <m/>
    <m/>
    <m/>
    <m/>
    <m/>
    <m/>
    <m/>
    <m/>
    <m/>
    <m/>
    <m/>
    <m/>
    <m/>
    <m/>
    <m/>
    <m/>
    <m/>
    <m/>
    <m/>
    <m/>
    <m/>
    <m/>
    <m/>
    <m/>
    <m/>
    <m/>
    <m/>
    <m/>
    <m/>
    <m/>
    <m/>
    <m/>
    <m/>
    <m/>
    <m/>
    <m/>
    <m/>
    <m/>
    <m/>
    <m/>
    <m/>
    <m/>
    <m/>
    <m/>
    <m/>
    <m/>
    <m/>
    <m/>
    <m/>
    <m/>
    <m/>
    <m/>
    <m/>
    <n v="2"/>
    <n v="1"/>
    <s v="ZBHT0011"/>
    <s v="B2DB_QGCpEg7"/>
    <s v="Allocated"/>
    <s v="Promise To Pay (PTP)"/>
    <s v="Visit cm residence address tw 3rd party cm call 3rd party make the PTP on 15th"/>
    <d v="2026-07-15T00:00:00"/>
    <m/>
    <m/>
    <m/>
    <x v="0"/>
    <m/>
    <n v="7690"/>
    <n v="33135"/>
    <s v="B2DB_QGCpEg7"/>
    <s v="Allocated"/>
  </r>
  <r>
    <n v="467458518"/>
    <s v="SAGAR DADA KOLPE"/>
    <m/>
    <m/>
    <m/>
    <m/>
    <m/>
    <m/>
    <n v="6732"/>
    <n v="6732"/>
    <n v="6822"/>
    <n v="13464"/>
    <n v="1"/>
    <s v="FLOW"/>
    <s v="UNPAID"/>
    <x v="9"/>
    <n v="161963"/>
    <n v="90"/>
    <n v="0"/>
    <n v="900"/>
    <s v="-"/>
    <n v="0.10178580950726329"/>
    <n v="8.5305440949809113E-3"/>
    <s v="STABLE "/>
    <s v="BPTP"/>
    <s v="-"/>
    <s v="BPTP"/>
    <m/>
    <n v="26"/>
    <s v="CAVNA"/>
    <m/>
    <s v="-"/>
    <m/>
    <s v="SHIRUR"/>
    <m/>
    <m/>
    <m/>
    <n v="6732"/>
    <n v="161963"/>
    <n v="26"/>
    <n v="53"/>
    <s v="FLOW"/>
    <m/>
    <m/>
    <m/>
    <m/>
    <s v="REGULAR"/>
    <s v="MH12ZD6142"/>
    <s v="KARIZMA XMR"/>
    <d v="2025-12-19T00:00:00"/>
    <n v="36"/>
    <s v="02.07.26"/>
    <s v="KAILASH ATKARI"/>
    <m/>
    <m/>
    <m/>
    <m/>
    <m/>
    <m/>
    <m/>
    <m/>
    <m/>
    <m/>
    <n v="1"/>
    <m/>
    <m/>
    <m/>
    <m/>
    <m/>
    <m/>
    <m/>
    <m/>
    <m/>
    <m/>
    <m/>
    <m/>
    <m/>
    <m/>
    <m/>
    <m/>
    <m/>
    <m/>
    <m/>
    <m/>
    <m/>
    <m/>
    <m/>
    <m/>
    <m/>
    <m/>
    <m/>
    <m/>
    <m/>
    <m/>
    <m/>
    <m/>
    <m/>
    <m/>
    <m/>
    <m/>
    <m/>
    <m/>
    <m/>
    <m/>
    <m/>
    <m/>
    <m/>
    <m/>
    <m/>
    <m/>
    <m/>
    <m/>
    <m/>
    <m/>
    <m/>
    <m/>
    <m/>
    <m/>
    <m/>
    <m/>
    <m/>
    <m/>
    <m/>
    <m/>
    <m/>
    <m/>
    <m/>
    <m/>
    <m/>
    <m/>
    <m/>
    <m/>
    <n v="1"/>
    <m/>
    <m/>
    <m/>
    <m/>
    <m/>
    <m/>
    <m/>
    <m/>
    <m/>
    <m/>
    <m/>
    <m/>
    <m/>
    <m/>
    <n v="2"/>
    <n v="1"/>
    <s v="ZBHT0024"/>
    <s v="ko02hHxWt9c"/>
    <s v="Allocated"/>
    <s v="Left Message (LMCB)"/>
    <s v="Meet mother "/>
    <d v="2026-07-04T00:00:00"/>
    <m/>
    <m/>
    <m/>
    <x v="0"/>
    <m/>
    <n v="6822"/>
    <n v="13464"/>
    <s v="ko02hHxWt9c"/>
    <s v="Allocated"/>
  </r>
  <r>
    <n v="464515943"/>
    <s v="OMKAR DADASAHEB PAWAR"/>
    <m/>
    <m/>
    <m/>
    <m/>
    <m/>
    <s v="BANK STABLE 16"/>
    <n v="6524"/>
    <n v="3152"/>
    <n v="3152"/>
    <n v="9676"/>
    <n v="1"/>
    <s v="STABLE "/>
    <s v="UNPAID"/>
    <x v="11"/>
    <n v="161483"/>
    <n v="0"/>
    <n v="0"/>
    <n v="450"/>
    <s v="-"/>
    <n v="0.12929543742829203"/>
    <n v="8.5052626346128583E-3"/>
    <s v="STABLE "/>
    <s v="PAID"/>
    <s v="-"/>
    <s v="PAID"/>
    <m/>
    <m/>
    <s v="CAVNA"/>
    <m/>
    <s v="-"/>
    <m/>
    <s v="SHIWAR"/>
    <m/>
    <m/>
    <m/>
    <n v="3602"/>
    <n v="161483"/>
    <n v="26"/>
    <n v="23"/>
    <s v="STABLE"/>
    <m/>
    <m/>
    <m/>
    <m/>
    <s v="REGULAR"/>
    <s v="MH14LZ2823"/>
    <s v="CLASSIC 350 STEALTH BLACK"/>
    <d v="2024-10-31T00:00:00"/>
    <n v="48"/>
    <s v="10.07.26"/>
    <s v="KAILASH ATKARI"/>
    <m/>
    <m/>
    <m/>
    <m/>
    <m/>
    <m/>
    <m/>
    <m/>
    <m/>
    <m/>
    <m/>
    <m/>
    <m/>
    <m/>
    <m/>
    <m/>
    <m/>
    <m/>
    <m/>
    <m/>
    <m/>
    <m/>
    <m/>
    <m/>
    <m/>
    <m/>
    <m/>
    <m/>
    <m/>
    <m/>
    <m/>
    <m/>
    <m/>
    <m/>
    <m/>
    <m/>
    <m/>
    <m/>
    <m/>
    <m/>
    <m/>
    <m/>
    <m/>
    <m/>
    <m/>
    <m/>
    <m/>
    <m/>
    <m/>
    <m/>
    <m/>
    <m/>
    <m/>
    <m/>
    <m/>
    <m/>
    <m/>
    <m/>
    <m/>
    <m/>
    <m/>
    <m/>
    <m/>
    <m/>
    <m/>
    <m/>
    <m/>
    <m/>
    <m/>
    <m/>
    <m/>
    <m/>
    <m/>
    <m/>
    <m/>
    <m/>
    <m/>
    <m/>
    <m/>
    <m/>
    <m/>
    <m/>
    <m/>
    <m/>
    <m/>
    <m/>
    <m/>
    <m/>
    <m/>
    <m/>
    <m/>
    <m/>
    <m/>
    <m/>
    <n v="0"/>
    <s v=""/>
    <s v="ZBHT0010"/>
    <m/>
    <m/>
    <m/>
    <m/>
    <m/>
    <m/>
    <m/>
    <m/>
    <x v="0"/>
    <m/>
    <n v="3152"/>
    <n v="9676"/>
    <s v="APQ--AoNSm"/>
    <s v="Allocated"/>
  </r>
  <r>
    <n v="462452555"/>
    <s v="RISHIKESH MANIKRAV KALE"/>
    <s v="ONLINE"/>
    <s v="22.07.26"/>
    <n v="8300"/>
    <m/>
    <m/>
    <m/>
    <n v="8055"/>
    <n v="6929"/>
    <n v="7074"/>
    <n v="6684"/>
    <n v="1"/>
    <s v="STABLE "/>
    <s v="PAID"/>
    <x v="0"/>
    <n v="158795"/>
    <n v="145"/>
    <n v="0"/>
    <n v="6390"/>
    <s v="20.06.26"/>
    <n v="5.4702171179279155E-2"/>
    <n v="8.3636864565517673E-3"/>
    <s v="STABLE "/>
    <s v="MPTP"/>
    <s v="MPTP"/>
    <s v="MPTP"/>
    <m/>
    <n v="22"/>
    <s v="CAVNA"/>
    <m/>
    <s v="-"/>
    <m/>
    <s v="YAMUNA NAGAR"/>
    <m/>
    <m/>
    <m/>
    <n v="13464"/>
    <n v="158795"/>
    <n v="26"/>
    <n v="23"/>
    <s v="STABLE"/>
    <m/>
    <m/>
    <m/>
    <m/>
    <s v="-"/>
    <s v="MH50XO2"/>
    <s v="CONTINENTAL GT650 MISTER CLEAN"/>
    <d v="2024-04-04T00:00:00"/>
    <n v="48"/>
    <s v="06.07.26"/>
    <s v="KAILASH ATKARI"/>
    <m/>
    <m/>
    <m/>
    <m/>
    <m/>
    <m/>
    <m/>
    <m/>
    <m/>
    <m/>
    <m/>
    <m/>
    <m/>
    <m/>
    <m/>
    <m/>
    <m/>
    <m/>
    <m/>
    <m/>
    <m/>
    <m/>
    <m/>
    <m/>
    <m/>
    <m/>
    <m/>
    <m/>
    <m/>
    <m/>
    <m/>
    <m/>
    <m/>
    <m/>
    <m/>
    <m/>
    <m/>
    <m/>
    <m/>
    <m/>
    <m/>
    <m/>
    <m/>
    <m/>
    <m/>
    <m/>
    <m/>
    <m/>
    <m/>
    <m/>
    <m/>
    <m/>
    <m/>
    <m/>
    <m/>
    <m/>
    <m/>
    <m/>
    <m/>
    <m/>
    <m/>
    <m/>
    <m/>
    <m/>
    <m/>
    <m/>
    <m/>
    <m/>
    <m/>
    <m/>
    <m/>
    <m/>
    <m/>
    <m/>
    <m/>
    <m/>
    <m/>
    <m/>
    <m/>
    <m/>
    <m/>
    <m/>
    <m/>
    <m/>
    <m/>
    <m/>
    <m/>
    <m/>
    <m/>
    <m/>
    <m/>
    <n v="1"/>
    <m/>
    <m/>
    <n v="1"/>
    <n v="1"/>
    <s v="ZBHT0011"/>
    <e v="#N/A"/>
    <s v="Allocated"/>
    <e v="#N/A"/>
    <e v="#N/A"/>
    <e v="#N/A"/>
    <m/>
    <m/>
    <m/>
    <x v="0"/>
    <m/>
    <n v="7074"/>
    <n v="14984"/>
    <e v="#N/A"/>
    <e v="#N/A"/>
  </r>
  <r>
    <n v="466483159"/>
    <s v="AKASH KALURAM DHOTRE"/>
    <m/>
    <m/>
    <m/>
    <m/>
    <m/>
    <m/>
    <n v="7218"/>
    <n v="14183"/>
    <n v="7517"/>
    <n v="21401"/>
    <n v="2"/>
    <s v="FLOW"/>
    <s v="UNPAID"/>
    <x v="0"/>
    <n v="158691"/>
    <n v="552"/>
    <n v="0"/>
    <n v="4944"/>
    <s v="24.06.26"/>
    <n v="0.28827578559697581"/>
    <n v="2.9505459669314029E-2"/>
    <s v="FLOW"/>
    <s v="BPTP"/>
    <s v="BPTP"/>
    <s v="BPTP"/>
    <s v="Financail problem"/>
    <m/>
    <s v="CAVNA"/>
    <m/>
    <s v="-"/>
    <m/>
    <s v="YAMUNA NAGAR"/>
    <m/>
    <m/>
    <m/>
    <n v="14183"/>
    <n v="158691"/>
    <n v="57"/>
    <n v="84"/>
    <s v="FLOW"/>
    <m/>
    <m/>
    <m/>
    <m/>
    <s v="NPA"/>
    <s v="MH14MM8940"/>
    <s v="BULLET 350 BATTALION BLACK"/>
    <d v="2025-07-09T00:00:00"/>
    <n v="36"/>
    <s v="02.07.26"/>
    <s v="KAILASH ATKARI"/>
    <m/>
    <m/>
    <m/>
    <m/>
    <m/>
    <m/>
    <m/>
    <m/>
    <m/>
    <m/>
    <m/>
    <m/>
    <m/>
    <m/>
    <m/>
    <m/>
    <m/>
    <m/>
    <m/>
    <n v="1"/>
    <m/>
    <m/>
    <n v="1"/>
    <m/>
    <m/>
    <m/>
    <m/>
    <m/>
    <n v="1"/>
    <m/>
    <m/>
    <m/>
    <m/>
    <m/>
    <m/>
    <m/>
    <m/>
    <m/>
    <m/>
    <m/>
    <m/>
    <m/>
    <m/>
    <m/>
    <m/>
    <m/>
    <m/>
    <m/>
    <m/>
    <m/>
    <m/>
    <m/>
    <m/>
    <m/>
    <m/>
    <m/>
    <m/>
    <m/>
    <m/>
    <m/>
    <m/>
    <m/>
    <m/>
    <m/>
    <m/>
    <m/>
    <m/>
    <n v="1"/>
    <m/>
    <m/>
    <m/>
    <m/>
    <m/>
    <m/>
    <m/>
    <m/>
    <m/>
    <m/>
    <m/>
    <m/>
    <m/>
    <m/>
    <m/>
    <m/>
    <m/>
    <m/>
    <m/>
    <m/>
    <m/>
    <m/>
    <m/>
    <m/>
    <m/>
    <m/>
    <n v="4"/>
    <n v="1"/>
    <s v="ZBHT0011"/>
    <s v="B6cAs5otJwCz"/>
    <s v="Allocated"/>
    <s v="Left Message (LMCB)"/>
    <s v="Visit cm residence address cm is not at home tw is 3rd party lm with mother "/>
    <d v="2026-07-07T00:00:00"/>
    <m/>
    <m/>
    <m/>
    <x v="0"/>
    <m/>
    <n v="7517"/>
    <n v="21401"/>
    <s v="B6cAs5otJwCz"/>
    <s v="Allocated"/>
  </r>
  <r>
    <n v="466953270"/>
    <s v="NEEL DEEPAK BENDBHAR"/>
    <s v="ONLINE"/>
    <s v="17.07.26"/>
    <n v="5389"/>
    <m/>
    <m/>
    <m/>
    <n v="5286"/>
    <n v="5186"/>
    <n v="5306"/>
    <n v="5083"/>
    <n v="1"/>
    <s v="STABLE "/>
    <s v="PAID"/>
    <x v="0"/>
    <n v="157947"/>
    <n v="120"/>
    <n v="0"/>
    <n v="2700"/>
    <s v="20.06.26"/>
    <n v="5.4410049631623186E-2"/>
    <n v="8.3190225432348743E-3"/>
    <s v="STABLE "/>
    <s v="PAID"/>
    <s v="PTP"/>
    <s v="PAID"/>
    <m/>
    <m/>
    <s v="CAVA"/>
    <m/>
    <s v="-"/>
    <m/>
    <s v="CHINCHWAD"/>
    <m/>
    <m/>
    <m/>
    <n v="5186"/>
    <n v="157947"/>
    <n v="26"/>
    <n v="23"/>
    <s v="STABLE"/>
    <m/>
    <m/>
    <m/>
    <m/>
    <s v="REGULAR"/>
    <s v="MH14MR4870"/>
    <s v="BULLET 350 BATTALION BLACK"/>
    <d v="2025-09-26T00:00:00"/>
    <n v="48"/>
    <s v="02.07.26"/>
    <s v="KAILASH ATKARI"/>
    <m/>
    <m/>
    <m/>
    <m/>
    <m/>
    <m/>
    <m/>
    <m/>
    <m/>
    <m/>
    <n v="1"/>
    <m/>
    <m/>
    <m/>
    <m/>
    <m/>
    <m/>
    <m/>
    <m/>
    <m/>
    <m/>
    <m/>
    <m/>
    <m/>
    <m/>
    <m/>
    <m/>
    <m/>
    <m/>
    <m/>
    <m/>
    <m/>
    <m/>
    <m/>
    <m/>
    <m/>
    <m/>
    <m/>
    <m/>
    <m/>
    <m/>
    <m/>
    <m/>
    <n v="1"/>
    <m/>
    <m/>
    <m/>
    <m/>
    <m/>
    <n v="1"/>
    <m/>
    <m/>
    <m/>
    <m/>
    <m/>
    <m/>
    <m/>
    <m/>
    <m/>
    <m/>
    <m/>
    <m/>
    <m/>
    <m/>
    <m/>
    <m/>
    <m/>
    <m/>
    <m/>
    <m/>
    <m/>
    <m/>
    <m/>
    <m/>
    <m/>
    <m/>
    <m/>
    <m/>
    <m/>
    <m/>
    <m/>
    <m/>
    <m/>
    <m/>
    <m/>
    <m/>
    <m/>
    <m/>
    <m/>
    <m/>
    <m/>
    <m/>
    <m/>
    <m/>
    <n v="3"/>
    <n v="1"/>
    <s v="ZBHT0011"/>
    <s v="koQwLFmOjEc"/>
    <s v="Allocated"/>
    <s v="Promise To Pay (PTP)"/>
    <s v="Visit cm residence address cm make the PTP on 16th"/>
    <d v="2026-07-16T00:00:00"/>
    <m/>
    <m/>
    <m/>
    <x v="0"/>
    <m/>
    <n v="5306"/>
    <n v="10472"/>
    <s v="koQwLFmOjEc"/>
    <s v="Allocated"/>
  </r>
  <r>
    <n v="465042758"/>
    <s v="AKASH DNYANESHWAR OZARKAR"/>
    <s v="ONLINE"/>
    <s v="26.07.26"/>
    <n v="6230"/>
    <m/>
    <m/>
    <m/>
    <n v="6230"/>
    <n v="6019"/>
    <n v="6145"/>
    <n v="6019"/>
    <n v="1"/>
    <s v="STABLE "/>
    <s v="PAID"/>
    <x v="12"/>
    <n v="156919"/>
    <n v="126"/>
    <n v="0"/>
    <n v="1800"/>
    <s v="12.06.26 17.06.26"/>
    <n v="0.227009062901282"/>
    <n v="8.2648780822799622E-3"/>
    <s v="STABLE "/>
    <s v="PTP"/>
    <s v="PTP"/>
    <s v="PTP"/>
    <m/>
    <n v="22"/>
    <s v="CAVA"/>
    <m/>
    <s v="-"/>
    <m/>
    <s v="PIRANGUT"/>
    <m/>
    <m/>
    <m/>
    <n v="6019"/>
    <n v="156919"/>
    <n v="26"/>
    <n v="23"/>
    <s v="STABLE"/>
    <m/>
    <m/>
    <m/>
    <m/>
    <s v="REGULAR"/>
    <s v="MH12XU4443"/>
    <s v="JAWA 42 FJ DUAL AURORA GREEN MATTE"/>
    <d v="2024-12-26T00:00:00"/>
    <n v="48"/>
    <s v="02.07.26"/>
    <s v="KAILASH ATKARI"/>
    <m/>
    <m/>
    <m/>
    <m/>
    <m/>
    <m/>
    <m/>
    <m/>
    <m/>
    <m/>
    <m/>
    <m/>
    <m/>
    <m/>
    <m/>
    <m/>
    <m/>
    <m/>
    <m/>
    <n v="1"/>
    <m/>
    <m/>
    <n v="1"/>
    <m/>
    <m/>
    <m/>
    <m/>
    <m/>
    <m/>
    <m/>
    <m/>
    <m/>
    <m/>
    <m/>
    <m/>
    <m/>
    <m/>
    <m/>
    <m/>
    <m/>
    <m/>
    <m/>
    <m/>
    <m/>
    <m/>
    <m/>
    <m/>
    <m/>
    <m/>
    <m/>
    <m/>
    <m/>
    <m/>
    <m/>
    <m/>
    <m/>
    <m/>
    <m/>
    <m/>
    <m/>
    <m/>
    <m/>
    <m/>
    <m/>
    <m/>
    <m/>
    <m/>
    <m/>
    <m/>
    <m/>
    <m/>
    <m/>
    <m/>
    <n v="1"/>
    <m/>
    <m/>
    <m/>
    <m/>
    <m/>
    <m/>
    <m/>
    <m/>
    <m/>
    <m/>
    <m/>
    <m/>
    <m/>
    <m/>
    <m/>
    <m/>
    <m/>
    <m/>
    <m/>
    <m/>
    <n v="3"/>
    <n v="1"/>
    <s v="DUWT0030"/>
    <s v="B6UNMYrGNm"/>
    <s v="Allocated"/>
    <s v="Left Message (LMCB)"/>
    <s v="Left message to father "/>
    <d v="2026-07-07T00:00:00"/>
    <m/>
    <m/>
    <m/>
    <x v="1"/>
    <m/>
    <n v="6145"/>
    <n v="12249"/>
    <s v="B6UNMYrGNm"/>
    <s v="Allocated"/>
  </r>
  <r>
    <n v="464088878"/>
    <s v="LALITA RAMDAS SURYAVANSHI"/>
    <m/>
    <m/>
    <m/>
    <m/>
    <m/>
    <m/>
    <n v="6045"/>
    <n v="23264"/>
    <n v="5745"/>
    <n v="29309"/>
    <n v="4"/>
    <s v="FLOW"/>
    <s v="UNPAID"/>
    <x v="9"/>
    <n v="155641"/>
    <n v="616"/>
    <n v="0"/>
    <n v="2250"/>
    <s v="FLOW"/>
    <n v="0.42133687783907869"/>
    <n v="5.9961387949736981E-2"/>
    <s v="FLOW"/>
    <s v="RTP"/>
    <s v="RTP"/>
    <s v="RTP"/>
    <s v="Financail problem"/>
    <m/>
    <s v="CAVA"/>
    <m/>
    <s v="ELG"/>
    <m/>
    <s v="SHIKRAPUR"/>
    <m/>
    <m/>
    <m/>
    <n v="23264"/>
    <n v="155641"/>
    <n v="118"/>
    <n v="145"/>
    <s v="FLOW"/>
    <m/>
    <m/>
    <m/>
    <m/>
    <s v="NPA"/>
    <s v="MH12XF0103"/>
    <s v="BULLET 350 THE STANDARD BLACK"/>
    <d v="2024-09-23T00:00:00"/>
    <n v="48"/>
    <s v="02.07.26"/>
    <s v="KAILASH ATKARI"/>
    <m/>
    <m/>
    <m/>
    <m/>
    <m/>
    <m/>
    <m/>
    <m/>
    <m/>
    <m/>
    <n v="1"/>
    <m/>
    <m/>
    <m/>
    <m/>
    <m/>
    <m/>
    <m/>
    <m/>
    <m/>
    <m/>
    <m/>
    <m/>
    <m/>
    <m/>
    <m/>
    <m/>
    <m/>
    <m/>
    <m/>
    <m/>
    <m/>
    <m/>
    <m/>
    <m/>
    <m/>
    <m/>
    <m/>
    <m/>
    <m/>
    <m/>
    <m/>
    <m/>
    <m/>
    <m/>
    <m/>
    <m/>
    <m/>
    <m/>
    <m/>
    <m/>
    <m/>
    <m/>
    <m/>
    <m/>
    <m/>
    <m/>
    <m/>
    <m/>
    <m/>
    <m/>
    <m/>
    <m/>
    <m/>
    <m/>
    <m/>
    <m/>
    <m/>
    <m/>
    <m/>
    <m/>
    <m/>
    <m/>
    <m/>
    <m/>
    <m/>
    <m/>
    <m/>
    <m/>
    <m/>
    <m/>
    <m/>
    <m/>
    <m/>
    <m/>
    <m/>
    <m/>
    <m/>
    <m/>
    <m/>
    <m/>
    <m/>
    <m/>
    <m/>
    <n v="1"/>
    <n v="1"/>
    <s v="ZBHT0024"/>
    <s v="k6tcoLJJdVm"/>
    <s v="Allocated"/>
    <s v="Left Message (LMCB)"/>
    <s v="Meet husband "/>
    <d v="2026-07-04T00:00:00"/>
    <m/>
    <m/>
    <m/>
    <x v="0"/>
    <m/>
    <n v="5745"/>
    <n v="29309"/>
    <s v="k6tcoLJJdVm"/>
    <s v="Allocated"/>
  </r>
  <r>
    <n v="462353603"/>
    <s v="NACHIKETH M DESAI"/>
    <s v="ONLINE"/>
    <s v="14.07.26"/>
    <n v="8000"/>
    <m/>
    <m/>
    <m/>
    <n v="7819"/>
    <n v="6428.44"/>
    <n v="6552.44"/>
    <n v="6247.4399999999987"/>
    <n v="1"/>
    <s v="STABLE "/>
    <s v="PAID"/>
    <x v="12"/>
    <n v="154352"/>
    <n v="124"/>
    <n v="0"/>
    <n v="3150"/>
    <s v="13.06.26"/>
    <n v="0.22329547650022419"/>
    <n v="8.1296749390199832E-3"/>
    <s v="STABLE "/>
    <s v="MPTP"/>
    <s v="PAID"/>
    <s v="MPTP"/>
    <s v="Shifted"/>
    <n v="16"/>
    <s v="CAVNA"/>
    <m/>
    <s v="-"/>
    <m/>
    <s v="HINJEWADI"/>
    <m/>
    <m/>
    <m/>
    <n v="9702.44"/>
    <n v="154352"/>
    <n v="26"/>
    <n v="23"/>
    <s v="STABLE"/>
    <m/>
    <m/>
    <m/>
    <m/>
    <s v="REGULAR"/>
    <s v="MH14LM2334"/>
    <s v="TRIUMPH SPEED 400"/>
    <d v="2024-03-26T00:00:00"/>
    <n v="48"/>
    <s v="10.07.26"/>
    <s v="KAILASH ATKARI"/>
    <m/>
    <m/>
    <m/>
    <m/>
    <m/>
    <m/>
    <m/>
    <m/>
    <m/>
    <m/>
    <m/>
    <m/>
    <m/>
    <m/>
    <m/>
    <m/>
    <m/>
    <m/>
    <m/>
    <m/>
    <m/>
    <m/>
    <m/>
    <m/>
    <m/>
    <m/>
    <m/>
    <m/>
    <m/>
    <m/>
    <m/>
    <m/>
    <m/>
    <m/>
    <n v="1"/>
    <m/>
    <m/>
    <m/>
    <m/>
    <m/>
    <m/>
    <m/>
    <m/>
    <m/>
    <m/>
    <m/>
    <m/>
    <m/>
    <m/>
    <m/>
    <m/>
    <m/>
    <m/>
    <m/>
    <m/>
    <m/>
    <m/>
    <m/>
    <m/>
    <m/>
    <m/>
    <m/>
    <m/>
    <m/>
    <m/>
    <m/>
    <m/>
    <m/>
    <m/>
    <m/>
    <m/>
    <m/>
    <m/>
    <m/>
    <m/>
    <m/>
    <m/>
    <m/>
    <m/>
    <m/>
    <m/>
    <m/>
    <m/>
    <m/>
    <m/>
    <m/>
    <m/>
    <m/>
    <m/>
    <m/>
    <m/>
    <m/>
    <m/>
    <m/>
    <n v="1"/>
    <n v="1"/>
    <s v="DUWT0030"/>
    <m/>
    <m/>
    <m/>
    <m/>
    <m/>
    <m/>
    <m/>
    <m/>
    <x v="0"/>
    <m/>
    <n v="6552.44"/>
    <n v="14247.439999999999"/>
    <s v="A22QKu4xZc"/>
    <s v="Allocated"/>
  </r>
  <r>
    <n v="461739127"/>
    <s v="SANJAY SUKHDEV PAWAR"/>
    <m/>
    <m/>
    <m/>
    <m/>
    <m/>
    <m/>
    <n v="7184"/>
    <n v="35916"/>
    <n v="8178"/>
    <n v="43100"/>
    <n v="5"/>
    <s v="FLOW"/>
    <s v="UNPAID"/>
    <x v="0"/>
    <n v="153415"/>
    <n v="998"/>
    <n v="0"/>
    <n v="4011"/>
    <s v="FLOW"/>
    <n v="0.49371015546809383"/>
    <n v="6.8577553535706479E-2"/>
    <s v="FLOW"/>
    <s v="RTP"/>
    <s v="NRTP"/>
    <s v="RTP"/>
    <s v="Financail problem"/>
    <m/>
    <s v="CAVNA"/>
    <m/>
    <s v="ELG"/>
    <m/>
    <s v="CHINCHWAD"/>
    <m/>
    <m/>
    <m/>
    <n v="35916"/>
    <n v="153415"/>
    <n v="146"/>
    <n v="173"/>
    <s v="FLOW"/>
    <m/>
    <m/>
    <m/>
    <m/>
    <s v="NPA"/>
    <s v="MH14LH4492"/>
    <s v="CLASSIC 350 DARK STEALTH BLACK"/>
    <d v="2024-01-31T00:00:00"/>
    <n v="48"/>
    <s v="02.07.26"/>
    <s v="KAILASH ATKARI"/>
    <m/>
    <m/>
    <m/>
    <m/>
    <m/>
    <m/>
    <m/>
    <m/>
    <m/>
    <m/>
    <m/>
    <m/>
    <m/>
    <m/>
    <m/>
    <m/>
    <m/>
    <m/>
    <m/>
    <n v="1"/>
    <m/>
    <m/>
    <n v="1"/>
    <m/>
    <m/>
    <m/>
    <m/>
    <m/>
    <m/>
    <m/>
    <m/>
    <m/>
    <m/>
    <m/>
    <m/>
    <m/>
    <m/>
    <m/>
    <m/>
    <m/>
    <m/>
    <m/>
    <m/>
    <m/>
    <m/>
    <m/>
    <m/>
    <m/>
    <m/>
    <m/>
    <m/>
    <m/>
    <m/>
    <m/>
    <m/>
    <m/>
    <m/>
    <m/>
    <m/>
    <m/>
    <m/>
    <m/>
    <m/>
    <m/>
    <m/>
    <m/>
    <m/>
    <m/>
    <m/>
    <m/>
    <m/>
    <m/>
    <m/>
    <m/>
    <m/>
    <m/>
    <m/>
    <m/>
    <m/>
    <m/>
    <m/>
    <m/>
    <m/>
    <m/>
    <m/>
    <m/>
    <m/>
    <m/>
    <m/>
    <m/>
    <m/>
    <m/>
    <m/>
    <m/>
    <n v="2"/>
    <n v="1"/>
    <s v="ZBHT0011"/>
    <s v="G28m-6KVOz"/>
    <s v="Allocated"/>
    <s v="Left Message (LMCB)"/>
    <s v="Visit cm residence address tw 3rd party cm is not at home lm with wife "/>
    <d v="2026-07-07T00:00:00"/>
    <m/>
    <m/>
    <m/>
    <x v="0"/>
    <m/>
    <n v="8178"/>
    <n v="43100"/>
    <s v="G28m-6KVOz"/>
    <s v="Allocated"/>
  </r>
  <r>
    <n v="464976820"/>
    <s v="GHANSHYAM KAMALAKAR KOLAMBE"/>
    <m/>
    <m/>
    <m/>
    <m/>
    <m/>
    <m/>
    <n v="6173"/>
    <n v="6144.53"/>
    <n v="6285.53"/>
    <n v="12317.529999999999"/>
    <n v="1"/>
    <s v="FLOW"/>
    <s v="UNPAID"/>
    <x v="0"/>
    <n v="153064"/>
    <n v="141"/>
    <n v="0"/>
    <n v="1748.32"/>
    <s v="-"/>
    <n v="5.2727939351901405E-2"/>
    <n v="8.0618363536990433E-3"/>
    <s v="FLOW"/>
    <s v="REPO"/>
    <s v="-"/>
    <s v="REPO"/>
    <m/>
    <m/>
    <s v="CAVA"/>
    <m/>
    <s v="-"/>
    <m/>
    <s v="CHINCHWAD"/>
    <m/>
    <m/>
    <m/>
    <n v="8033.85"/>
    <n v="153064"/>
    <n v="26"/>
    <n v="53"/>
    <s v="FLOW"/>
    <m/>
    <m/>
    <m/>
    <m/>
    <s v="-"/>
    <s v="MH14MB0505"/>
    <s v="KARIZMA XMR"/>
    <d v="2024-12-18T00:00:00"/>
    <n v="48"/>
    <s v="06.07.26"/>
    <s v="KAILASH ATKARI"/>
    <m/>
    <m/>
    <m/>
    <m/>
    <m/>
    <m/>
    <m/>
    <m/>
    <m/>
    <m/>
    <m/>
    <m/>
    <m/>
    <m/>
    <m/>
    <m/>
    <m/>
    <m/>
    <m/>
    <m/>
    <m/>
    <m/>
    <m/>
    <m/>
    <m/>
    <m/>
    <m/>
    <m/>
    <m/>
    <m/>
    <m/>
    <m/>
    <m/>
    <m/>
    <m/>
    <m/>
    <m/>
    <m/>
    <m/>
    <m/>
    <m/>
    <m/>
    <m/>
    <m/>
    <m/>
    <m/>
    <m/>
    <m/>
    <m/>
    <m/>
    <m/>
    <m/>
    <m/>
    <m/>
    <m/>
    <m/>
    <m/>
    <m/>
    <m/>
    <m/>
    <m/>
    <m/>
    <m/>
    <m/>
    <m/>
    <m/>
    <m/>
    <m/>
    <m/>
    <m/>
    <m/>
    <m/>
    <m/>
    <m/>
    <m/>
    <m/>
    <m/>
    <m/>
    <m/>
    <m/>
    <m/>
    <m/>
    <m/>
    <m/>
    <m/>
    <m/>
    <m/>
    <m/>
    <m/>
    <m/>
    <m/>
    <n v="1"/>
    <m/>
    <m/>
    <n v="1"/>
    <n v="1"/>
    <s v="ZBHT0011"/>
    <e v="#N/A"/>
    <s v="Allocated"/>
    <e v="#N/A"/>
    <e v="#N/A"/>
    <e v="#N/A"/>
    <m/>
    <m/>
    <m/>
    <x v="0"/>
    <m/>
    <n v="6285.53"/>
    <n v="12317.529999999999"/>
    <e v="#N/A"/>
    <e v="#N/A"/>
  </r>
  <r>
    <n v="465084077"/>
    <s v="NEYAZ AHMAD HASHMI"/>
    <m/>
    <m/>
    <m/>
    <m/>
    <m/>
    <m/>
    <n v="5940"/>
    <n v="5940"/>
    <n v="5946"/>
    <n v="11880"/>
    <n v="1"/>
    <s v="FLOW"/>
    <s v="UNPAID"/>
    <x v="7"/>
    <n v="151026"/>
    <n v="6"/>
    <n v="0"/>
    <n v="450"/>
    <s v="-"/>
    <n v="0.12677751560895592"/>
    <n v="7.9544954865530225E-3"/>
    <s v="FLOW"/>
    <s v="NC"/>
    <s v="-"/>
    <s v="NC"/>
    <s v="Add not found"/>
    <m/>
    <s v="CNAVNA"/>
    <m/>
    <s v="-"/>
    <m/>
    <s v="BHOSARI"/>
    <m/>
    <m/>
    <m/>
    <n v="6396"/>
    <n v="151026"/>
    <n v="26"/>
    <n v="53"/>
    <s v="FLOW"/>
    <m/>
    <m/>
    <m/>
    <m/>
    <s v="REGULAR"/>
    <s v="MH14MB8745"/>
    <s v="YAMAHA YZF R15 V3 DARK KNIGHT"/>
    <d v="2024-12-31T00:00:00"/>
    <n v="48"/>
    <s v="10.07.26"/>
    <s v="VIJAY NIKAM"/>
    <m/>
    <m/>
    <m/>
    <m/>
    <m/>
    <m/>
    <m/>
    <m/>
    <m/>
    <m/>
    <m/>
    <m/>
    <m/>
    <m/>
    <m/>
    <m/>
    <m/>
    <m/>
    <m/>
    <m/>
    <m/>
    <m/>
    <m/>
    <m/>
    <m/>
    <m/>
    <m/>
    <m/>
    <m/>
    <m/>
    <m/>
    <m/>
    <m/>
    <m/>
    <m/>
    <m/>
    <m/>
    <n v="1"/>
    <m/>
    <m/>
    <m/>
    <m/>
    <m/>
    <n v="1"/>
    <m/>
    <m/>
    <m/>
    <m/>
    <m/>
    <m/>
    <m/>
    <m/>
    <m/>
    <m/>
    <m/>
    <m/>
    <m/>
    <m/>
    <m/>
    <m/>
    <m/>
    <m/>
    <m/>
    <m/>
    <m/>
    <m/>
    <m/>
    <m/>
    <m/>
    <m/>
    <n v="1"/>
    <m/>
    <m/>
    <m/>
    <m/>
    <m/>
    <m/>
    <m/>
    <m/>
    <m/>
    <m/>
    <m/>
    <m/>
    <m/>
    <m/>
    <m/>
    <m/>
    <m/>
    <m/>
    <m/>
    <m/>
    <m/>
    <m/>
    <m/>
    <n v="3"/>
    <n v="1"/>
    <s v="DUWT0025"/>
    <m/>
    <m/>
    <m/>
    <m/>
    <m/>
    <m/>
    <m/>
    <m/>
    <x v="1"/>
    <m/>
    <n v="5946"/>
    <n v="11880"/>
    <s v="G2Af3CZBCH9"/>
    <s v="Allocated"/>
  </r>
  <r>
    <n v="466843453"/>
    <s v="OMKAR SUNIL KUMBHAR"/>
    <s v="ONLINE"/>
    <s v="11.07.26"/>
    <n v="6379"/>
    <m/>
    <m/>
    <m/>
    <n v="6379"/>
    <n v="6339.23"/>
    <n v="6470.23"/>
    <n v="6339.23"/>
    <n v="1"/>
    <s v="STABLE "/>
    <s v="PAID"/>
    <x v="3"/>
    <n v="149507"/>
    <n v="131"/>
    <n v="0"/>
    <n v="3150"/>
    <s v="25.06.26"/>
    <n v="0.15908719424753168"/>
    <n v="7.8744901984299561E-3"/>
    <s v="STABLE "/>
    <s v="MPTP"/>
    <s v="MPTP"/>
    <s v="MPTP"/>
    <s v="Shifted"/>
    <n v="11"/>
    <m/>
    <m/>
    <s v="-"/>
    <m/>
    <s v="PASHAN"/>
    <m/>
    <m/>
    <m/>
    <n v="6339.23"/>
    <n v="149507"/>
    <n v="26"/>
    <n v="23"/>
    <s v="STABLE"/>
    <m/>
    <m/>
    <m/>
    <m/>
    <s v="REGULAR"/>
    <s v="MH12YP2925"/>
    <s v="BULLET 350 BATTALION BLACK"/>
    <d v="2025-09-09T00:00:00"/>
    <n v="36"/>
    <s v="02.07.26"/>
    <s v="KAILASH ATKARI"/>
    <m/>
    <m/>
    <m/>
    <m/>
    <m/>
    <m/>
    <m/>
    <m/>
    <m/>
    <m/>
    <n v="1"/>
    <m/>
    <m/>
    <m/>
    <m/>
    <m/>
    <m/>
    <m/>
    <m/>
    <m/>
    <m/>
    <m/>
    <m/>
    <m/>
    <m/>
    <n v="1"/>
    <m/>
    <m/>
    <m/>
    <m/>
    <m/>
    <m/>
    <m/>
    <m/>
    <m/>
    <m/>
    <m/>
    <m/>
    <m/>
    <m/>
    <n v="1"/>
    <m/>
    <m/>
    <m/>
    <m/>
    <m/>
    <m/>
    <m/>
    <m/>
    <m/>
    <m/>
    <m/>
    <m/>
    <m/>
    <m/>
    <m/>
    <m/>
    <m/>
    <m/>
    <m/>
    <m/>
    <m/>
    <m/>
    <m/>
    <m/>
    <m/>
    <m/>
    <m/>
    <m/>
    <m/>
    <m/>
    <m/>
    <m/>
    <m/>
    <m/>
    <m/>
    <m/>
    <m/>
    <m/>
    <m/>
    <m/>
    <m/>
    <m/>
    <m/>
    <m/>
    <m/>
    <m/>
    <m/>
    <m/>
    <m/>
    <m/>
    <m/>
    <m/>
    <m/>
    <n v="3"/>
    <n v="1"/>
    <s v="DUWT0023"/>
    <s v="kPkA3feZ5i7"/>
    <s v="Allocated"/>
    <s v="Shifted (NC_SFTD)"/>
    <s v="Customer shifted from the given residence address "/>
    <d v="2026-07-04T00:00:00"/>
    <m/>
    <m/>
    <m/>
    <x v="0"/>
    <m/>
    <n v="6470.23"/>
    <n v="12718.23"/>
    <s v="kPkA3feZ5i7"/>
    <s v="Allocated"/>
  </r>
  <r>
    <n v="462316792"/>
    <s v="SIDDHANT NILKANTH KADAM"/>
    <s v="ONLINE"/>
    <s v="10.07.26"/>
    <n v="15000"/>
    <m/>
    <m/>
    <m/>
    <n v="6747"/>
    <n v="25297"/>
    <n v="5847"/>
    <n v="17044"/>
    <n v="4"/>
    <s v="STABLE "/>
    <s v="PAID"/>
    <x v="4"/>
    <n v="148268"/>
    <n v="791"/>
    <n v="0"/>
    <n v="4050"/>
    <s v="STABLE"/>
    <n v="0.60557840522470052"/>
    <n v="5.7120906885278315E-2"/>
    <s v="STABLE "/>
    <s v="PAID"/>
    <s v="PAID"/>
    <s v="PAID"/>
    <m/>
    <m/>
    <m/>
    <m/>
    <s v="ELG"/>
    <m/>
    <s v="VELHE"/>
    <m/>
    <m/>
    <m/>
    <n v="25297"/>
    <n v="148268"/>
    <n v="118"/>
    <n v="53"/>
    <s v="STABLE"/>
    <m/>
    <m/>
    <m/>
    <m/>
    <s v="NPA"/>
    <s v="MH12WN7216"/>
    <s v="CLASSIC 350 DARK GUNMETAL GREY"/>
    <d v="2024-03-22T00:00:00"/>
    <n v="48"/>
    <s v="02.07.26"/>
    <s v="VIJAY NIKAM"/>
    <m/>
    <m/>
    <m/>
    <m/>
    <m/>
    <m/>
    <m/>
    <m/>
    <m/>
    <m/>
    <m/>
    <m/>
    <m/>
    <m/>
    <m/>
    <m/>
    <m/>
    <m/>
    <m/>
    <m/>
    <m/>
    <m/>
    <m/>
    <m/>
    <m/>
    <m/>
    <m/>
    <m/>
    <n v="1"/>
    <m/>
    <m/>
    <m/>
    <m/>
    <m/>
    <m/>
    <m/>
    <m/>
    <m/>
    <m/>
    <m/>
    <m/>
    <m/>
    <m/>
    <m/>
    <m/>
    <m/>
    <m/>
    <m/>
    <m/>
    <m/>
    <m/>
    <m/>
    <m/>
    <m/>
    <m/>
    <m/>
    <m/>
    <m/>
    <m/>
    <m/>
    <m/>
    <m/>
    <m/>
    <m/>
    <m/>
    <m/>
    <m/>
    <m/>
    <m/>
    <m/>
    <m/>
    <m/>
    <m/>
    <m/>
    <m/>
    <m/>
    <m/>
    <m/>
    <m/>
    <m/>
    <m/>
    <m/>
    <m/>
    <m/>
    <m/>
    <m/>
    <m/>
    <m/>
    <m/>
    <m/>
    <m/>
    <m/>
    <m/>
    <m/>
    <n v="1"/>
    <n v="1"/>
    <s v="DUWT0011"/>
    <s v="BoW87gMZEYtz"/>
    <s v="Allocated"/>
    <e v="#N/A"/>
    <e v="#N/A"/>
    <e v="#N/A"/>
    <m/>
    <m/>
    <m/>
    <x v="0"/>
    <m/>
    <n v="5847"/>
    <n v="32044"/>
    <s v="BoW87gMZEYtz"/>
    <s v="Allocated"/>
  </r>
  <r>
    <n v="463487908"/>
    <s v="ZAID BABAMIYA PATHAN"/>
    <s v="ONLINE"/>
    <s v="11.07.26"/>
    <n v="6853"/>
    <m/>
    <m/>
    <s v="BANK STABLE 09"/>
    <n v="6694"/>
    <n v="6538"/>
    <n v="6694"/>
    <n v="6379"/>
    <n v="1"/>
    <s v="STABLE "/>
    <s v="PAID"/>
    <x v="0"/>
    <n v="146274"/>
    <n v="156"/>
    <n v="0"/>
    <n v="0"/>
    <s v="30.06.26"/>
    <n v="5.0388900072910851E-2"/>
    <n v="7.7042090289093047E-3"/>
    <s v="STABLE "/>
    <s v="PAID"/>
    <s v="PTP"/>
    <s v="PAID"/>
    <m/>
    <m/>
    <s v="CAVA"/>
    <m/>
    <s v="-"/>
    <m/>
    <s v="CHIKHALI"/>
    <m/>
    <m/>
    <m/>
    <n v="6538"/>
    <n v="146274"/>
    <n v="26"/>
    <n v="23"/>
    <s v="STABLE"/>
    <m/>
    <m/>
    <m/>
    <m/>
    <s v="REGULAR"/>
    <s v="MH14LR5217"/>
    <s v="CLASSIC 350 CHROME BRONZE"/>
    <d v="2024-07-16T00:00:00"/>
    <n v="48"/>
    <s v="02.07.26"/>
    <s v="KAILASH ATKARI"/>
    <m/>
    <m/>
    <m/>
    <m/>
    <m/>
    <m/>
    <m/>
    <m/>
    <m/>
    <m/>
    <m/>
    <m/>
    <m/>
    <m/>
    <m/>
    <m/>
    <m/>
    <m/>
    <m/>
    <n v="1"/>
    <m/>
    <m/>
    <n v="1"/>
    <m/>
    <m/>
    <m/>
    <m/>
    <m/>
    <m/>
    <m/>
    <m/>
    <m/>
    <m/>
    <m/>
    <m/>
    <m/>
    <m/>
    <m/>
    <m/>
    <m/>
    <m/>
    <m/>
    <m/>
    <m/>
    <m/>
    <m/>
    <m/>
    <m/>
    <m/>
    <m/>
    <m/>
    <m/>
    <m/>
    <m/>
    <m/>
    <m/>
    <m/>
    <m/>
    <m/>
    <m/>
    <m/>
    <m/>
    <m/>
    <m/>
    <m/>
    <m/>
    <m/>
    <m/>
    <m/>
    <m/>
    <m/>
    <m/>
    <m/>
    <m/>
    <m/>
    <m/>
    <m/>
    <m/>
    <m/>
    <m/>
    <m/>
    <m/>
    <m/>
    <m/>
    <m/>
    <m/>
    <m/>
    <m/>
    <m/>
    <m/>
    <m/>
    <m/>
    <m/>
    <m/>
    <n v="2"/>
    <n v="1"/>
    <s v="ZBHT0011"/>
    <s v="BoBvnfRpYZz"/>
    <s v="Allocated"/>
    <s v="Left Message (LMCB)"/>
    <s v="Visit cm residence address cm is not at home lm with mother "/>
    <d v="2026-07-07T00:00:00"/>
    <m/>
    <m/>
    <m/>
    <x v="0"/>
    <m/>
    <n v="6694"/>
    <n v="13232"/>
    <s v="BoBvnfRpYZz"/>
    <s v="Allocated"/>
  </r>
  <r>
    <n v="467430967"/>
    <s v="ANIKET SADASHIV VITKAR"/>
    <s v="ONLINE"/>
    <s v="13.07.26"/>
    <n v="4450"/>
    <m/>
    <m/>
    <m/>
    <n v="4423"/>
    <n v="4423"/>
    <n v="4429"/>
    <n v="4396"/>
    <n v="1"/>
    <s v="STABLE "/>
    <s v="PAID"/>
    <x v="7"/>
    <n v="141712"/>
    <n v="6"/>
    <n v="0"/>
    <n v="0"/>
    <s v="-"/>
    <n v="0.11895895602066107"/>
    <n v="7.4639298159946089E-3"/>
    <s v="STABLE "/>
    <s v="PAID"/>
    <s v="-"/>
    <s v="PAID"/>
    <m/>
    <m/>
    <m/>
    <m/>
    <s v="-"/>
    <m/>
    <s v="BHOSARI"/>
    <m/>
    <m/>
    <m/>
    <n v="4429"/>
    <n v="141712"/>
    <n v="26"/>
    <n v="23"/>
    <s v="STABLE"/>
    <m/>
    <m/>
    <m/>
    <m/>
    <s v="REGULAR"/>
    <s v="MH14MY4679"/>
    <s v="BULLET 350 BATTALION BLACK"/>
    <d v="2025-12-12T00:00:00"/>
    <n v="48"/>
    <s v="10.07.26"/>
    <s v="VIJAY NIKAM"/>
    <m/>
    <m/>
    <m/>
    <m/>
    <m/>
    <m/>
    <m/>
    <m/>
    <m/>
    <m/>
    <m/>
    <m/>
    <m/>
    <m/>
    <m/>
    <m/>
    <m/>
    <m/>
    <m/>
    <m/>
    <m/>
    <m/>
    <m/>
    <m/>
    <m/>
    <m/>
    <m/>
    <m/>
    <m/>
    <m/>
    <m/>
    <m/>
    <m/>
    <m/>
    <m/>
    <m/>
    <m/>
    <n v="1"/>
    <m/>
    <m/>
    <m/>
    <m/>
    <m/>
    <m/>
    <m/>
    <m/>
    <m/>
    <m/>
    <m/>
    <m/>
    <m/>
    <m/>
    <m/>
    <m/>
    <m/>
    <m/>
    <m/>
    <m/>
    <m/>
    <m/>
    <m/>
    <m/>
    <m/>
    <m/>
    <m/>
    <m/>
    <m/>
    <m/>
    <m/>
    <m/>
    <m/>
    <m/>
    <m/>
    <m/>
    <m/>
    <m/>
    <m/>
    <m/>
    <m/>
    <m/>
    <m/>
    <m/>
    <m/>
    <m/>
    <m/>
    <m/>
    <m/>
    <m/>
    <m/>
    <m/>
    <m/>
    <m/>
    <m/>
    <m/>
    <n v="1"/>
    <n v="1"/>
    <s v="DUWT0025"/>
    <m/>
    <m/>
    <m/>
    <m/>
    <m/>
    <m/>
    <m/>
    <m/>
    <x v="0"/>
    <m/>
    <n v="4429"/>
    <n v="8846"/>
    <s v="kotGPKBhlQwc"/>
    <s v="Allocated"/>
  </r>
  <r>
    <n v="466697094"/>
    <s v="GAURAV SANTOSH LOLGE"/>
    <s v="ONLINE"/>
    <s v="13.07.26"/>
    <n v="4591"/>
    <m/>
    <m/>
    <m/>
    <n v="4591"/>
    <n v="4591"/>
    <n v="4616"/>
    <n v="4591"/>
    <n v="1"/>
    <s v="STABLE "/>
    <s v="PAID"/>
    <x v="0"/>
    <n v="140485"/>
    <n v="25"/>
    <n v="0"/>
    <n v="2382"/>
    <s v="-"/>
    <n v="4.83946882340189E-2"/>
    <n v="7.3993040829287756E-3"/>
    <s v="STABLE "/>
    <s v="PAID"/>
    <s v="-"/>
    <s v="PAID"/>
    <s v="Shifted"/>
    <m/>
    <s v="CAVNA"/>
    <m/>
    <s v="-"/>
    <m/>
    <s v="CHIKHALI"/>
    <m/>
    <m/>
    <m/>
    <n v="6998"/>
    <n v="140485"/>
    <n v="26"/>
    <n v="23"/>
    <s v="STABLE"/>
    <m/>
    <m/>
    <m/>
    <m/>
    <s v="REGULAR"/>
    <s v="MH14MN9383"/>
    <s v="HUNTER 350 DAPPER GREY"/>
    <d v="2025-08-14T00:00:00"/>
    <n v="48"/>
    <s v="10.07.26"/>
    <s v="KAILASH ATKARI"/>
    <m/>
    <m/>
    <m/>
    <m/>
    <m/>
    <m/>
    <m/>
    <m/>
    <m/>
    <m/>
    <m/>
    <m/>
    <m/>
    <m/>
    <m/>
    <m/>
    <m/>
    <m/>
    <m/>
    <m/>
    <m/>
    <m/>
    <m/>
    <m/>
    <m/>
    <m/>
    <m/>
    <m/>
    <m/>
    <m/>
    <m/>
    <n v="1"/>
    <m/>
    <m/>
    <m/>
    <m/>
    <m/>
    <m/>
    <m/>
    <m/>
    <m/>
    <m/>
    <m/>
    <m/>
    <m/>
    <m/>
    <m/>
    <m/>
    <m/>
    <m/>
    <m/>
    <m/>
    <m/>
    <m/>
    <m/>
    <m/>
    <m/>
    <m/>
    <m/>
    <m/>
    <m/>
    <m/>
    <m/>
    <m/>
    <m/>
    <m/>
    <m/>
    <m/>
    <m/>
    <m/>
    <m/>
    <m/>
    <m/>
    <m/>
    <m/>
    <m/>
    <m/>
    <m/>
    <m/>
    <m/>
    <m/>
    <m/>
    <m/>
    <m/>
    <m/>
    <m/>
    <m/>
    <m/>
    <m/>
    <m/>
    <m/>
    <m/>
    <m/>
    <m/>
    <n v="1"/>
    <n v="1"/>
    <s v="ZBHT0011"/>
    <m/>
    <m/>
    <m/>
    <m/>
    <m/>
    <m/>
    <m/>
    <m/>
    <x v="0"/>
    <m/>
    <n v="4616"/>
    <n v="9182"/>
    <s v="G28AgYOHY1kb"/>
    <s v="Allocated"/>
  </r>
  <r>
    <n v="467319304"/>
    <s v="MANISHA SANJAY HADIMANI"/>
    <s v="ONLINE"/>
    <s v="11.07.26"/>
    <n v="5710"/>
    <m/>
    <m/>
    <m/>
    <n v="5610"/>
    <n v="5160"/>
    <n v="5243"/>
    <n v="5060"/>
    <n v="1"/>
    <s v="STABLE "/>
    <s v="PAID"/>
    <x v="13"/>
    <n v="138255"/>
    <n v="83"/>
    <n v="0"/>
    <n v="1350"/>
    <s v="-"/>
    <n v="0.11914661909500225"/>
    <n v="7.2818506316355332E-3"/>
    <s v="STABLE "/>
    <s v="PAID"/>
    <s v="-"/>
    <s v="PAID"/>
    <m/>
    <m/>
    <m/>
    <m/>
    <s v="-"/>
    <m/>
    <s v="BIBWEWADI"/>
    <m/>
    <m/>
    <m/>
    <n v="6593"/>
    <n v="138255"/>
    <n v="26"/>
    <n v="23"/>
    <s v="STABLE"/>
    <m/>
    <m/>
    <m/>
    <m/>
    <s v="REGULAR"/>
    <s v="MH12YY0845"/>
    <s v="TVS IQUBE ELECTRIC ST 5 KWH"/>
    <d v="2025-11-21T00:00:00"/>
    <n v="36"/>
    <s v="10.07.26"/>
    <s v="VIJAY NIKAM"/>
    <m/>
    <m/>
    <m/>
    <m/>
    <m/>
    <m/>
    <m/>
    <m/>
    <m/>
    <m/>
    <m/>
    <m/>
    <m/>
    <m/>
    <m/>
    <m/>
    <m/>
    <m/>
    <m/>
    <m/>
    <m/>
    <m/>
    <m/>
    <m/>
    <m/>
    <m/>
    <m/>
    <m/>
    <m/>
    <m/>
    <m/>
    <n v="1"/>
    <m/>
    <m/>
    <m/>
    <m/>
    <m/>
    <m/>
    <m/>
    <m/>
    <m/>
    <m/>
    <m/>
    <m/>
    <m/>
    <m/>
    <m/>
    <m/>
    <m/>
    <m/>
    <m/>
    <m/>
    <m/>
    <m/>
    <m/>
    <m/>
    <m/>
    <m/>
    <m/>
    <m/>
    <m/>
    <m/>
    <m/>
    <m/>
    <m/>
    <m/>
    <m/>
    <m/>
    <m/>
    <m/>
    <m/>
    <m/>
    <m/>
    <m/>
    <m/>
    <m/>
    <m/>
    <m/>
    <m/>
    <m/>
    <m/>
    <m/>
    <m/>
    <m/>
    <m/>
    <m/>
    <m/>
    <m/>
    <m/>
    <m/>
    <m/>
    <m/>
    <m/>
    <m/>
    <n v="1"/>
    <n v="1"/>
    <s v="DUWT0031"/>
    <m/>
    <m/>
    <m/>
    <m/>
    <m/>
    <m/>
    <m/>
    <m/>
    <x v="0"/>
    <m/>
    <n v="5243"/>
    <n v="10770"/>
    <s v="AoPJWgWtSc"/>
    <s v="Allocated"/>
  </r>
  <r>
    <n v="466736505"/>
    <s v="CHHAYA DNYANESHWAR PAWAR"/>
    <m/>
    <m/>
    <m/>
    <m/>
    <m/>
    <m/>
    <n v="4343"/>
    <n v="17372"/>
    <n v="4730"/>
    <n v="21715"/>
    <n v="4"/>
    <s v="FLOW"/>
    <s v="UNPAID"/>
    <x v="13"/>
    <n v="137457"/>
    <n v="387"/>
    <n v="0"/>
    <n v="1800"/>
    <s v="-"/>
    <n v="0.75594739995934745"/>
    <n v="5.2955921019570654E-2"/>
    <s v="FLOW"/>
    <s v="-"/>
    <s v="-"/>
    <s v="-"/>
    <m/>
    <m/>
    <m/>
    <m/>
    <s v="ELG"/>
    <m/>
    <s v="PARAVTI"/>
    <m/>
    <m/>
    <m/>
    <n v="17372"/>
    <n v="137457"/>
    <n v="118"/>
    <n v="145"/>
    <s v="FLOW"/>
    <m/>
    <m/>
    <m/>
    <m/>
    <s v="NPA"/>
    <s v="MH12YM2056"/>
    <s v="HONDA UNICORN 2B"/>
    <d v="2025-08-21T00:00:00"/>
    <n v="48"/>
    <s v="02.07.26"/>
    <s v="VIJAY NIKAM"/>
    <m/>
    <m/>
    <m/>
    <m/>
    <m/>
    <m/>
    <m/>
    <m/>
    <m/>
    <m/>
    <m/>
    <m/>
    <m/>
    <m/>
    <m/>
    <m/>
    <m/>
    <m/>
    <m/>
    <m/>
    <m/>
    <m/>
    <m/>
    <m/>
    <m/>
    <m/>
    <m/>
    <m/>
    <m/>
    <m/>
    <m/>
    <n v="1"/>
    <m/>
    <m/>
    <m/>
    <m/>
    <m/>
    <m/>
    <m/>
    <m/>
    <m/>
    <m/>
    <m/>
    <m/>
    <m/>
    <m/>
    <m/>
    <m/>
    <m/>
    <m/>
    <m/>
    <m/>
    <m/>
    <m/>
    <m/>
    <m/>
    <m/>
    <m/>
    <m/>
    <m/>
    <m/>
    <m/>
    <m/>
    <m/>
    <m/>
    <m/>
    <m/>
    <m/>
    <m/>
    <m/>
    <m/>
    <m/>
    <m/>
    <m/>
    <m/>
    <m/>
    <m/>
    <m/>
    <m/>
    <m/>
    <m/>
    <m/>
    <m/>
    <m/>
    <m/>
    <m/>
    <m/>
    <m/>
    <m/>
    <m/>
    <m/>
    <m/>
    <m/>
    <m/>
    <n v="1"/>
    <n v="1"/>
    <s v="DUWT0031"/>
    <s v="APAXrrP09z"/>
    <s v="Allocated"/>
    <e v="#N/A"/>
    <e v="#N/A"/>
    <e v="#N/A"/>
    <m/>
    <m/>
    <m/>
    <x v="0"/>
    <m/>
    <n v="4730"/>
    <n v="21715"/>
    <s v="APAXrrP09z"/>
    <s v="Allocated"/>
  </r>
  <r>
    <n v="463270101"/>
    <s v="VIKASH GUPTA"/>
    <m/>
    <m/>
    <m/>
    <m/>
    <m/>
    <m/>
    <n v="5392"/>
    <n v="30105.52"/>
    <n v="5755.5200000000041"/>
    <n v="35497.520000000004"/>
    <n v="6"/>
    <s v="FLOW"/>
    <s v="UNPAID"/>
    <x v="11"/>
    <n v="132635.51999999999"/>
    <n v="2610"/>
    <n v="0"/>
    <n v="6750"/>
    <s v="STABLE"/>
    <n v="1"/>
    <n v="5.7975298095828728E-2"/>
    <s v="FLOW"/>
    <s v="NC"/>
    <s v="NC"/>
    <s v="NC"/>
    <m/>
    <m/>
    <m/>
    <m/>
    <s v="-"/>
    <m/>
    <s v="VASULI"/>
    <m/>
    <m/>
    <m/>
    <n v="30105.52"/>
    <n v="132635.51999999999"/>
    <n v="177"/>
    <n v="204"/>
    <s v="FLOW"/>
    <m/>
    <m/>
    <m/>
    <m/>
    <s v="NPA"/>
    <m/>
    <s v="HUNTER 350 DAPPER WHITE"/>
    <d v="2024-06-21T00:00:00"/>
    <n v="48"/>
    <s v="02.07.26"/>
    <s v="KAILASH ATKARI"/>
    <m/>
    <m/>
    <m/>
    <m/>
    <m/>
    <m/>
    <m/>
    <m/>
    <m/>
    <m/>
    <m/>
    <m/>
    <m/>
    <m/>
    <m/>
    <m/>
    <m/>
    <m/>
    <m/>
    <m/>
    <m/>
    <m/>
    <m/>
    <m/>
    <m/>
    <n v="1"/>
    <m/>
    <m/>
    <m/>
    <m/>
    <m/>
    <m/>
    <m/>
    <m/>
    <m/>
    <m/>
    <m/>
    <m/>
    <m/>
    <m/>
    <m/>
    <m/>
    <m/>
    <m/>
    <m/>
    <m/>
    <m/>
    <m/>
    <m/>
    <m/>
    <m/>
    <m/>
    <m/>
    <m/>
    <m/>
    <m/>
    <m/>
    <m/>
    <m/>
    <m/>
    <m/>
    <m/>
    <m/>
    <m/>
    <m/>
    <m/>
    <m/>
    <m/>
    <m/>
    <m/>
    <m/>
    <m/>
    <m/>
    <m/>
    <m/>
    <m/>
    <m/>
    <m/>
    <m/>
    <m/>
    <m/>
    <m/>
    <m/>
    <m/>
    <m/>
    <m/>
    <m/>
    <m/>
    <m/>
    <m/>
    <m/>
    <m/>
    <m/>
    <m/>
    <n v="1"/>
    <n v="1"/>
    <s v="ZBHT0010"/>
    <s v="G6t8soeCpDMm"/>
    <e v="#N/A"/>
    <e v="#N/A"/>
    <e v="#N/A"/>
    <e v="#N/A"/>
    <m/>
    <m/>
    <m/>
    <x v="0"/>
    <m/>
    <n v="5755.5200000000041"/>
    <n v="35497.520000000004"/>
    <s v="G6t8soeCpDMm"/>
    <s v="Allocated"/>
  </r>
  <r>
    <n v="467872639"/>
    <s v="ANURAG BANSI SHINDE"/>
    <m/>
    <m/>
    <m/>
    <m/>
    <m/>
    <m/>
    <n v="7083"/>
    <n v="6975"/>
    <n v="7141"/>
    <n v="14058"/>
    <n v="1"/>
    <s v="FLOW"/>
    <s v="UNPAID"/>
    <x v="0"/>
    <n v="131899"/>
    <n v="166"/>
    <n v="0"/>
    <n v="0"/>
    <s v="06.06.26"/>
    <n v="4.5436957564002275E-2"/>
    <n v="6.9470819605952422E-3"/>
    <s v="STABLE "/>
    <s v="BPTP"/>
    <s v="PAID"/>
    <s v="BPTP"/>
    <m/>
    <n v="25"/>
    <s v="CAVNA"/>
    <m/>
    <s v="-"/>
    <m/>
    <s v="CHINCHWAD"/>
    <m/>
    <m/>
    <m/>
    <n v="6975"/>
    <n v="131899"/>
    <n v="26"/>
    <n v="53"/>
    <s v="FLOW"/>
    <m/>
    <m/>
    <m/>
    <m/>
    <s v="REGULAR"/>
    <s v="MH14NC7091"/>
    <s v="PIAGGIO VESPA S 125"/>
    <d v="2026-03-06T00:00:00"/>
    <n v="24"/>
    <s v="02.07.26"/>
    <s v="KAILASH ATKARI"/>
    <m/>
    <m/>
    <m/>
    <m/>
    <m/>
    <m/>
    <m/>
    <m/>
    <m/>
    <m/>
    <n v="1"/>
    <m/>
    <m/>
    <m/>
    <m/>
    <m/>
    <m/>
    <m/>
    <m/>
    <m/>
    <m/>
    <m/>
    <n v="1"/>
    <m/>
    <m/>
    <m/>
    <m/>
    <m/>
    <m/>
    <m/>
    <m/>
    <m/>
    <m/>
    <m/>
    <m/>
    <m/>
    <m/>
    <m/>
    <m/>
    <m/>
    <m/>
    <m/>
    <m/>
    <m/>
    <m/>
    <m/>
    <m/>
    <m/>
    <m/>
    <n v="1"/>
    <m/>
    <m/>
    <n v="1"/>
    <m/>
    <m/>
    <m/>
    <m/>
    <m/>
    <m/>
    <m/>
    <m/>
    <n v="1"/>
    <m/>
    <m/>
    <m/>
    <m/>
    <m/>
    <m/>
    <m/>
    <m/>
    <m/>
    <m/>
    <m/>
    <n v="2"/>
    <m/>
    <m/>
    <m/>
    <m/>
    <m/>
    <n v="1"/>
    <m/>
    <m/>
    <m/>
    <m/>
    <m/>
    <m/>
    <m/>
    <m/>
    <m/>
    <m/>
    <m/>
    <m/>
    <m/>
    <m/>
    <n v="8"/>
    <n v="1"/>
    <s v="ZBHT0011"/>
    <s v="B6uul1Ryibz"/>
    <s v="Allocated"/>
    <s v="Left Message (LMCB)"/>
    <s v="Visit cm residence address cm is not at home lm with sister "/>
    <d v="2026-07-04T00:00:00"/>
    <m/>
    <m/>
    <m/>
    <x v="0"/>
    <m/>
    <n v="7141"/>
    <n v="14058"/>
    <s v="B6uul1Ryibz"/>
    <s v="Allocated"/>
  </r>
  <r>
    <n v="464438678"/>
    <s v="ROHIT SURESH DHOTRE"/>
    <m/>
    <m/>
    <m/>
    <m/>
    <m/>
    <s v="BANK RB 28"/>
    <n v="5320"/>
    <n v="5320"/>
    <n v="5428"/>
    <n v="10640"/>
    <n v="1"/>
    <s v="RB"/>
    <s v="UNPAID"/>
    <x v="8"/>
    <n v="130042"/>
    <n v="108"/>
    <n v="0"/>
    <n v="450"/>
    <s v="-"/>
    <n v="0.13414671924248664"/>
    <n v="6.8492743107963399E-3"/>
    <s v="STABLE "/>
    <s v="PAID"/>
    <s v="-"/>
    <s v="MPTP"/>
    <m/>
    <m/>
    <s v="CAVNA"/>
    <m/>
    <s v="-"/>
    <m/>
    <s v="TALEGAON DABHADE"/>
    <m/>
    <m/>
    <m/>
    <n v="5320"/>
    <n v="130042"/>
    <n v="26"/>
    <n v="53"/>
    <s v="FLOW"/>
    <m/>
    <m/>
    <m/>
    <m/>
    <s v="REGULAR"/>
    <s v="MH14LZ0079"/>
    <s v="BULLET 350 THE STANDARD BLACK"/>
    <d v="2024-10-25T00:00:00"/>
    <n v="48"/>
    <s v="02.07.26"/>
    <s v="VIJAY NIKAM"/>
    <m/>
    <m/>
    <m/>
    <m/>
    <m/>
    <m/>
    <m/>
    <m/>
    <m/>
    <m/>
    <m/>
    <m/>
    <m/>
    <m/>
    <m/>
    <m/>
    <m/>
    <m/>
    <m/>
    <n v="1"/>
    <m/>
    <m/>
    <n v="1"/>
    <m/>
    <m/>
    <m/>
    <m/>
    <m/>
    <m/>
    <m/>
    <m/>
    <m/>
    <m/>
    <m/>
    <m/>
    <m/>
    <m/>
    <m/>
    <m/>
    <m/>
    <m/>
    <m/>
    <m/>
    <m/>
    <m/>
    <m/>
    <m/>
    <m/>
    <m/>
    <m/>
    <m/>
    <m/>
    <m/>
    <m/>
    <m/>
    <m/>
    <m/>
    <m/>
    <m/>
    <m/>
    <m/>
    <m/>
    <m/>
    <m/>
    <m/>
    <m/>
    <m/>
    <m/>
    <m/>
    <m/>
    <m/>
    <m/>
    <m/>
    <m/>
    <m/>
    <m/>
    <m/>
    <m/>
    <m/>
    <m/>
    <m/>
    <m/>
    <m/>
    <m/>
    <m/>
    <m/>
    <m/>
    <m/>
    <m/>
    <m/>
    <m/>
    <m/>
    <m/>
    <m/>
    <n v="2"/>
    <n v="1"/>
    <s v="ZBHT0013"/>
    <s v="BP9_EVRv2y1"/>
    <s v="Allocated"/>
    <s v="Shifted (NC_SFTD)"/>
    <s v="Shifted "/>
    <d v="2026-07-07T00:00:00"/>
    <m/>
    <m/>
    <m/>
    <x v="1"/>
    <m/>
    <n v="5428"/>
    <n v="10640"/>
    <s v="BP9_EVRv2y1"/>
    <s v="Allocated"/>
  </r>
  <r>
    <n v="466373007"/>
    <s v="LATA SHASHIKANT SHETE"/>
    <s v="COLLECT"/>
    <s v="02.07.26"/>
    <n v="25000"/>
    <m/>
    <m/>
    <m/>
    <n v="4189"/>
    <n v="20941"/>
    <n v="5045"/>
    <n v="130"/>
    <n v="5"/>
    <s v="RB"/>
    <s v="PAID"/>
    <x v="10"/>
    <n v="128814"/>
    <n v="860"/>
    <n v="0"/>
    <n v="4950"/>
    <s v="FLOW"/>
    <n v="0.37832503634521347"/>
    <n v="5.7580738396822304E-2"/>
    <s v="RB"/>
    <s v="PAID"/>
    <s v="PTP"/>
    <s v="PAID"/>
    <m/>
    <m/>
    <s v="CAVNA"/>
    <m/>
    <s v="ELG"/>
    <m/>
    <s v="NARAYAN GAON"/>
    <m/>
    <m/>
    <m/>
    <n v="20941"/>
    <n v="128814"/>
    <n v="146"/>
    <n v="23"/>
    <s v="STABLE"/>
    <m/>
    <m/>
    <m/>
    <m/>
    <s v="NPA"/>
    <s v="MH14MM4064"/>
    <s v="SUZUKI GIXXER 150 SF 2"/>
    <d v="2025-06-21T00:00:00"/>
    <n v="48"/>
    <s v="02.07.26"/>
    <s v="KAILASH ATKARI"/>
    <m/>
    <m/>
    <m/>
    <m/>
    <n v="2"/>
    <m/>
    <m/>
    <m/>
    <m/>
    <m/>
    <m/>
    <m/>
    <m/>
    <m/>
    <m/>
    <m/>
    <m/>
    <m/>
    <m/>
    <m/>
    <m/>
    <m/>
    <m/>
    <m/>
    <m/>
    <m/>
    <m/>
    <m/>
    <m/>
    <m/>
    <m/>
    <m/>
    <m/>
    <m/>
    <m/>
    <m/>
    <m/>
    <m/>
    <m/>
    <m/>
    <m/>
    <m/>
    <m/>
    <m/>
    <m/>
    <m/>
    <m/>
    <m/>
    <m/>
    <m/>
    <m/>
    <m/>
    <m/>
    <m/>
    <m/>
    <m/>
    <m/>
    <m/>
    <m/>
    <m/>
    <m/>
    <m/>
    <m/>
    <m/>
    <m/>
    <m/>
    <m/>
    <m/>
    <m/>
    <m/>
    <m/>
    <m/>
    <m/>
    <m/>
    <m/>
    <m/>
    <m/>
    <m/>
    <m/>
    <m/>
    <m/>
    <m/>
    <m/>
    <m/>
    <m/>
    <m/>
    <m/>
    <m/>
    <m/>
    <m/>
    <m/>
    <m/>
    <m/>
    <m/>
    <n v="2"/>
    <n v="1"/>
    <s v="ZBHT0021"/>
    <s v="G6BkotlN4NJz"/>
    <s v="Allocated"/>
    <s v="Payment (PAID)"/>
    <s v="Payment (PAID)"/>
    <d v="2026-07-02T00:00:00"/>
    <m/>
    <m/>
    <m/>
    <x v="0"/>
    <m/>
    <n v="5045"/>
    <n v="25130"/>
    <s v="G6BkotlN4NJz"/>
    <s v="Allocated"/>
  </r>
  <r>
    <n v="467208132"/>
    <s v="SANTOSH ANANDA INGALE"/>
    <s v="ONLINE"/>
    <s v="11.07.26"/>
    <n v="4174"/>
    <m/>
    <m/>
    <s v="BANK STABLE 13"/>
    <n v="4174"/>
    <n v="4101"/>
    <n v="4166"/>
    <n v="4101"/>
    <n v="1"/>
    <s v="STABLE "/>
    <s v="PAID"/>
    <x v="13"/>
    <n v="128145"/>
    <n v="65"/>
    <n v="0"/>
    <n v="1800"/>
    <s v="-"/>
    <n v="0.11043393370170383"/>
    <n v="6.7493598726334342E-3"/>
    <s v="STABLE "/>
    <s v="PAID"/>
    <s v="-"/>
    <s v="PAID"/>
    <m/>
    <m/>
    <m/>
    <m/>
    <s v="-"/>
    <m/>
    <s v="PARVATI PAYTHA"/>
    <m/>
    <m/>
    <m/>
    <n v="4101"/>
    <n v="128145"/>
    <n v="21"/>
    <n v="18"/>
    <s v="STABLE"/>
    <m/>
    <m/>
    <m/>
    <m/>
    <s v="NPA"/>
    <s v="MH12YW1663"/>
    <s v="ATHER 450 APEX PRO PACK"/>
    <d v="2025-10-31T00:00:00"/>
    <n v="48"/>
    <s v="02.07.26"/>
    <s v="VIJAY NIKAM"/>
    <m/>
    <m/>
    <m/>
    <m/>
    <m/>
    <m/>
    <m/>
    <m/>
    <m/>
    <m/>
    <m/>
    <m/>
    <m/>
    <m/>
    <m/>
    <m/>
    <m/>
    <m/>
    <m/>
    <m/>
    <m/>
    <m/>
    <m/>
    <m/>
    <m/>
    <m/>
    <m/>
    <m/>
    <m/>
    <m/>
    <m/>
    <m/>
    <m/>
    <m/>
    <m/>
    <m/>
    <m/>
    <m/>
    <m/>
    <m/>
    <n v="1"/>
    <m/>
    <m/>
    <m/>
    <m/>
    <m/>
    <m/>
    <m/>
    <m/>
    <m/>
    <m/>
    <m/>
    <m/>
    <m/>
    <m/>
    <m/>
    <m/>
    <m/>
    <m/>
    <m/>
    <m/>
    <m/>
    <m/>
    <m/>
    <m/>
    <m/>
    <m/>
    <m/>
    <m/>
    <m/>
    <m/>
    <m/>
    <m/>
    <m/>
    <m/>
    <m/>
    <m/>
    <m/>
    <m/>
    <m/>
    <m/>
    <m/>
    <m/>
    <m/>
    <m/>
    <m/>
    <m/>
    <m/>
    <m/>
    <m/>
    <m/>
    <m/>
    <m/>
    <m/>
    <n v="1"/>
    <n v="1"/>
    <s v="DUWT0031"/>
    <s v="k6Q99fe8t7c"/>
    <s v="Allocated"/>
    <e v="#N/A"/>
    <e v="#N/A"/>
    <e v="#N/A"/>
    <m/>
    <m/>
    <m/>
    <x v="0"/>
    <m/>
    <n v="4166"/>
    <n v="8275"/>
    <s v="k6Q99fe8t7c"/>
    <s v="Allocated"/>
  </r>
  <r>
    <n v="462010693"/>
    <s v="ALI MOHAMMAD SHAIKH"/>
    <m/>
    <m/>
    <m/>
    <m/>
    <m/>
    <m/>
    <n v="6364"/>
    <n v="12363"/>
    <n v="6409"/>
    <n v="18727"/>
    <n v="2"/>
    <s v="FLOW"/>
    <s v="UNPAID"/>
    <x v="0"/>
    <n v="127110"/>
    <n v="410"/>
    <n v="0"/>
    <n v="6750"/>
    <s v="27.06.26"/>
    <n v="0.23090619573404664"/>
    <n v="2.3633595973095552E-2"/>
    <s v="STABLE "/>
    <s v="PTP"/>
    <s v="BPTP"/>
    <s v="PTP"/>
    <s v="Financail problem"/>
    <n v="25"/>
    <s v="CAVNA"/>
    <m/>
    <s v="-"/>
    <m/>
    <s v="NIGADI"/>
    <m/>
    <m/>
    <m/>
    <n v="12363"/>
    <n v="127110"/>
    <n v="57"/>
    <n v="84"/>
    <s v="FLOW"/>
    <m/>
    <m/>
    <m/>
    <m/>
    <s v="NPA"/>
    <s v="MH14LK1686"/>
    <s v="BULLET 350 BLACK GOLD"/>
    <d v="2024-02-23T00:00:00"/>
    <n v="48"/>
    <s v="02.07.26"/>
    <s v="KAILASH ATKARI"/>
    <m/>
    <m/>
    <m/>
    <m/>
    <m/>
    <m/>
    <m/>
    <m/>
    <m/>
    <m/>
    <m/>
    <m/>
    <m/>
    <m/>
    <m/>
    <m/>
    <m/>
    <m/>
    <m/>
    <n v="1"/>
    <m/>
    <m/>
    <n v="1"/>
    <m/>
    <m/>
    <m/>
    <m/>
    <m/>
    <m/>
    <m/>
    <m/>
    <m/>
    <m/>
    <m/>
    <m/>
    <m/>
    <m/>
    <m/>
    <m/>
    <m/>
    <m/>
    <m/>
    <m/>
    <m/>
    <m/>
    <m/>
    <m/>
    <m/>
    <m/>
    <m/>
    <m/>
    <m/>
    <m/>
    <m/>
    <m/>
    <m/>
    <m/>
    <m/>
    <m/>
    <m/>
    <m/>
    <m/>
    <m/>
    <m/>
    <m/>
    <m/>
    <m/>
    <n v="1"/>
    <m/>
    <m/>
    <m/>
    <m/>
    <m/>
    <n v="2"/>
    <m/>
    <m/>
    <m/>
    <m/>
    <m/>
    <m/>
    <m/>
    <m/>
    <m/>
    <m/>
    <m/>
    <m/>
    <m/>
    <m/>
    <m/>
    <m/>
    <m/>
    <m/>
    <m/>
    <m/>
    <n v="5"/>
    <n v="1"/>
    <s v="ZBHT0011"/>
    <s v="k2tax_usNM7"/>
    <s v="Allocated"/>
    <s v="Promise To Pay (PTP)"/>
    <s v="Visit cm residence address CAVNA Tw 3rd party cm medical problem cm arrange the fund after 20th "/>
    <d v="2026-07-20T00:00:00"/>
    <m/>
    <m/>
    <m/>
    <x v="0"/>
    <m/>
    <n v="6409"/>
    <n v="18727"/>
    <s v="k2tax_usNM7"/>
    <s v="Allocated"/>
  </r>
  <r>
    <n v="463887172"/>
    <s v="SHRAVANI JANARDAN SHINDE"/>
    <m/>
    <m/>
    <m/>
    <m/>
    <m/>
    <m/>
    <n v="5460"/>
    <n v="5460"/>
    <n v="5465"/>
    <n v="10920"/>
    <n v="1"/>
    <s v="FLOW"/>
    <s v="UNPAID"/>
    <x v="13"/>
    <n v="124785"/>
    <n v="5"/>
    <n v="0"/>
    <n v="450"/>
    <s v="-"/>
    <n v="0.10753832312588953"/>
    <n v="6.5723896500570686E-3"/>
    <s v="STABLE "/>
    <s v="PTP"/>
    <s v="-"/>
    <s v="PTP"/>
    <m/>
    <n v="25"/>
    <s v="CAVA"/>
    <m/>
    <s v="-"/>
    <m/>
    <s v="DHAYARI"/>
    <m/>
    <m/>
    <m/>
    <n v="5915"/>
    <n v="124785"/>
    <n v="26"/>
    <n v="53"/>
    <s v="FLOW"/>
    <m/>
    <m/>
    <m/>
    <m/>
    <s v="REGULAR"/>
    <s v="MH12XC7868"/>
    <s v="BAJAJ PULSAR N250"/>
    <d v="2024-08-29T00:00:00"/>
    <n v="48"/>
    <s v="10.07.26"/>
    <s v="VIJAY NIKAM"/>
    <m/>
    <m/>
    <m/>
    <m/>
    <m/>
    <m/>
    <m/>
    <m/>
    <m/>
    <m/>
    <m/>
    <m/>
    <m/>
    <m/>
    <m/>
    <m/>
    <m/>
    <m/>
    <m/>
    <m/>
    <m/>
    <m/>
    <m/>
    <m/>
    <m/>
    <m/>
    <m/>
    <m/>
    <m/>
    <m/>
    <m/>
    <m/>
    <m/>
    <m/>
    <m/>
    <m/>
    <m/>
    <n v="1"/>
    <m/>
    <m/>
    <m/>
    <m/>
    <m/>
    <m/>
    <m/>
    <m/>
    <m/>
    <m/>
    <m/>
    <m/>
    <m/>
    <m/>
    <m/>
    <m/>
    <m/>
    <m/>
    <m/>
    <m/>
    <m/>
    <m/>
    <m/>
    <m/>
    <m/>
    <m/>
    <m/>
    <m/>
    <m/>
    <m/>
    <m/>
    <m/>
    <m/>
    <m/>
    <m/>
    <m/>
    <m/>
    <m/>
    <m/>
    <m/>
    <m/>
    <m/>
    <m/>
    <m/>
    <m/>
    <m/>
    <m/>
    <m/>
    <m/>
    <m/>
    <m/>
    <m/>
    <m/>
    <m/>
    <m/>
    <m/>
    <n v="1"/>
    <n v="1"/>
    <s v="DUWT0031"/>
    <m/>
    <m/>
    <m/>
    <m/>
    <m/>
    <m/>
    <m/>
    <m/>
    <x v="0"/>
    <m/>
    <n v="5465"/>
    <n v="10920"/>
    <s v="BPFkhVGRhS"/>
    <s v="Allocated"/>
  </r>
  <r>
    <n v="466547882"/>
    <s v="RAJESH MAURYA"/>
    <s v="ONLINE"/>
    <s v="15.07.26"/>
    <n v="14692"/>
    <m/>
    <m/>
    <s v="CBC COLL"/>
    <n v="5747"/>
    <n v="5747"/>
    <n v="5747"/>
    <n v="-3198"/>
    <n v="1"/>
    <s v="RB"/>
    <s v="PAID"/>
    <x v="0"/>
    <n v="124468"/>
    <n v="0"/>
    <n v="2248"/>
    <n v="2248"/>
    <s v="-"/>
    <n v="4.2877104709484033E-2"/>
    <n v="6.5556933522723342E-3"/>
    <s v="RB"/>
    <s v="PAID"/>
    <s v="-"/>
    <s v="PAID"/>
    <s v="Shifted"/>
    <m/>
    <s v="CAVNA"/>
    <m/>
    <s v="-"/>
    <m/>
    <s v="CHIKHALI"/>
    <m/>
    <m/>
    <m/>
    <n v="7995"/>
    <n v="124468"/>
    <n v="26"/>
    <n v="0"/>
    <s v="RB"/>
    <m/>
    <m/>
    <m/>
    <m/>
    <s v="REGULAR"/>
    <s v="MH14MN2875"/>
    <s v="FZS HYBRID DLX"/>
    <d v="2025-07-21T00:00:00"/>
    <n v="36"/>
    <s v="10.07.26"/>
    <s v="KAILASH ATKARI"/>
    <m/>
    <m/>
    <m/>
    <m/>
    <m/>
    <m/>
    <m/>
    <m/>
    <m/>
    <m/>
    <m/>
    <m/>
    <m/>
    <m/>
    <m/>
    <m/>
    <m/>
    <m/>
    <m/>
    <m/>
    <m/>
    <m/>
    <m/>
    <m/>
    <m/>
    <m/>
    <m/>
    <m/>
    <m/>
    <m/>
    <m/>
    <n v="1"/>
    <m/>
    <m/>
    <m/>
    <m/>
    <m/>
    <m/>
    <m/>
    <m/>
    <m/>
    <m/>
    <m/>
    <m/>
    <m/>
    <m/>
    <m/>
    <m/>
    <m/>
    <m/>
    <m/>
    <m/>
    <m/>
    <m/>
    <m/>
    <m/>
    <m/>
    <m/>
    <m/>
    <m/>
    <m/>
    <m/>
    <m/>
    <m/>
    <m/>
    <m/>
    <m/>
    <m/>
    <m/>
    <m/>
    <m/>
    <m/>
    <m/>
    <m/>
    <m/>
    <m/>
    <m/>
    <m/>
    <m/>
    <m/>
    <m/>
    <m/>
    <m/>
    <m/>
    <m/>
    <m/>
    <m/>
    <m/>
    <m/>
    <m/>
    <m/>
    <m/>
    <m/>
    <m/>
    <n v="1"/>
    <n v="1"/>
    <s v="ZBHT0011"/>
    <m/>
    <m/>
    <m/>
    <m/>
    <m/>
    <m/>
    <m/>
    <m/>
    <x v="0"/>
    <m/>
    <n v="5747"/>
    <n v="11494"/>
    <s v="k6GNzNQY481"/>
    <s v="Allocated"/>
  </r>
  <r>
    <n v="464403745"/>
    <s v="ANKIT RAJKUMAR JAISWAL"/>
    <s v="ONLINE"/>
    <s v="22.07.26"/>
    <n v="7866"/>
    <m/>
    <m/>
    <m/>
    <n v="7718"/>
    <n v="7584"/>
    <n v="7729"/>
    <n v="7436"/>
    <n v="1"/>
    <s v="STABLE "/>
    <s v="PAID"/>
    <x v="0"/>
    <n v="124412"/>
    <n v="145"/>
    <n v="0"/>
    <n v="4950"/>
    <s v="20.06.26"/>
    <n v="4.2857813663884116E-2"/>
    <n v="6.5527438485627277E-3"/>
    <s v="STABLE "/>
    <s v="PTP"/>
    <s v="PTP"/>
    <s v="PTP"/>
    <m/>
    <n v="22"/>
    <s v="CAVA"/>
    <m/>
    <s v="-"/>
    <m/>
    <s v="CHINCHWAD"/>
    <m/>
    <m/>
    <m/>
    <n v="12679"/>
    <n v="124412"/>
    <n v="26"/>
    <n v="23"/>
    <s v="STABLE"/>
    <m/>
    <m/>
    <m/>
    <m/>
    <m/>
    <s v="MH14LZ1613"/>
    <s v="CLASSIC 350 DARK GUNMETAL GREY"/>
    <d v="2024-10-22T00:00:00"/>
    <n v="36"/>
    <s v="10.07.26"/>
    <s v="KAILASH ATKARI"/>
    <m/>
    <m/>
    <m/>
    <m/>
    <m/>
    <m/>
    <m/>
    <m/>
    <m/>
    <m/>
    <m/>
    <m/>
    <m/>
    <m/>
    <m/>
    <m/>
    <m/>
    <m/>
    <m/>
    <m/>
    <m/>
    <m/>
    <m/>
    <m/>
    <m/>
    <m/>
    <m/>
    <m/>
    <m/>
    <m/>
    <m/>
    <m/>
    <m/>
    <m/>
    <m/>
    <m/>
    <m/>
    <m/>
    <m/>
    <m/>
    <m/>
    <m/>
    <m/>
    <m/>
    <m/>
    <m/>
    <m/>
    <m/>
    <m/>
    <m/>
    <m/>
    <m/>
    <m/>
    <m/>
    <m/>
    <m/>
    <m/>
    <m/>
    <m/>
    <m/>
    <m/>
    <m/>
    <m/>
    <m/>
    <m/>
    <m/>
    <m/>
    <m/>
    <m/>
    <m/>
    <m/>
    <m/>
    <m/>
    <m/>
    <m/>
    <m/>
    <m/>
    <m/>
    <m/>
    <m/>
    <m/>
    <m/>
    <m/>
    <m/>
    <m/>
    <m/>
    <m/>
    <m/>
    <m/>
    <m/>
    <m/>
    <n v="1"/>
    <m/>
    <m/>
    <n v="1"/>
    <n v="1"/>
    <s v="ZBHT0011"/>
    <m/>
    <m/>
    <m/>
    <m/>
    <m/>
    <m/>
    <m/>
    <m/>
    <x v="0"/>
    <m/>
    <n v="7729"/>
    <n v="15302"/>
    <e v="#N/A"/>
    <e v="#N/A"/>
  </r>
  <r>
    <n v="461753486"/>
    <s v="BALASAHEB RAMCHANDRA ZANJE"/>
    <m/>
    <m/>
    <m/>
    <m/>
    <m/>
    <m/>
    <n v="6119"/>
    <n v="24476"/>
    <n v="6673"/>
    <n v="30595"/>
    <n v="4"/>
    <s v="FLOW"/>
    <s v="UNPAID"/>
    <x v="9"/>
    <n v="124058"/>
    <n v="554"/>
    <n v="0"/>
    <n v="1800"/>
    <s v="FLOW"/>
    <n v="0.33583830989880831"/>
    <n v="4.7793896635645303E-2"/>
    <s v="FLOW"/>
    <s v="RTP"/>
    <s v="RTP"/>
    <s v="RTP"/>
    <s v="Financail problem"/>
    <m/>
    <s v="CAVNA"/>
    <m/>
    <s v="ELG"/>
    <m/>
    <s v="KHALSA"/>
    <m/>
    <m/>
    <m/>
    <n v="24476"/>
    <n v="124058"/>
    <n v="118"/>
    <n v="145"/>
    <s v="FLOW"/>
    <m/>
    <m/>
    <m/>
    <m/>
    <s v="NPA"/>
    <s v="MH12WL6614"/>
    <s v="BULLET 350 THE STANDARD MAROON"/>
    <d v="2024-02-01T00:00:00"/>
    <n v="48"/>
    <s v="02.07.26"/>
    <s v="KAILASH ATKARI"/>
    <m/>
    <m/>
    <m/>
    <m/>
    <m/>
    <m/>
    <m/>
    <m/>
    <m/>
    <m/>
    <m/>
    <m/>
    <m/>
    <m/>
    <m/>
    <m/>
    <m/>
    <m/>
    <m/>
    <n v="1"/>
    <m/>
    <m/>
    <n v="1"/>
    <m/>
    <m/>
    <m/>
    <m/>
    <m/>
    <m/>
    <m/>
    <m/>
    <m/>
    <m/>
    <m/>
    <m/>
    <m/>
    <m/>
    <m/>
    <m/>
    <m/>
    <m/>
    <m/>
    <m/>
    <m/>
    <m/>
    <m/>
    <m/>
    <m/>
    <m/>
    <m/>
    <m/>
    <m/>
    <m/>
    <m/>
    <m/>
    <m/>
    <m/>
    <m/>
    <m/>
    <m/>
    <m/>
    <m/>
    <m/>
    <m/>
    <m/>
    <m/>
    <m/>
    <m/>
    <m/>
    <m/>
    <m/>
    <m/>
    <m/>
    <m/>
    <m/>
    <m/>
    <m/>
    <m/>
    <m/>
    <m/>
    <m/>
    <m/>
    <m/>
    <m/>
    <m/>
    <m/>
    <m/>
    <m/>
    <m/>
    <m/>
    <m/>
    <m/>
    <m/>
    <m/>
    <n v="2"/>
    <n v="1"/>
    <s v="ZBHT0024"/>
    <s v="AokKx1Wzcz"/>
    <s v="Allocated"/>
    <s v="Left Message (LMCB)"/>
    <s v="Meet wife "/>
    <d v="2026-07-07T00:00:00"/>
    <m/>
    <m/>
    <m/>
    <x v="0"/>
    <m/>
    <n v="6673"/>
    <n v="30595"/>
    <s v="AokKx1Wzcz"/>
    <s v="Allocated"/>
  </r>
  <r>
    <n v="462935606"/>
    <s v="ADITYA MARUTI KHAWALE"/>
    <m/>
    <m/>
    <m/>
    <m/>
    <m/>
    <m/>
    <n v="5635"/>
    <n v="16905"/>
    <n v="5852"/>
    <n v="22540"/>
    <n v="3"/>
    <s v="FLOW"/>
    <s v="UNPAID"/>
    <x v="0"/>
    <n v="123906"/>
    <n v="217"/>
    <n v="0"/>
    <n v="1350"/>
    <s v="FLOW"/>
    <n v="0.38660700913583945"/>
    <n v="3.9683743375141481E-2"/>
    <s v="FLOW"/>
    <s v="NC"/>
    <s v="NC"/>
    <s v="NC"/>
    <s v="Shifetd"/>
    <m/>
    <s v="CNAVNA"/>
    <m/>
    <s v="ELG"/>
    <m/>
    <s v="CHINCHWAD"/>
    <m/>
    <m/>
    <m/>
    <n v="16905"/>
    <n v="123906"/>
    <n v="87"/>
    <n v="114"/>
    <s v="FLOW"/>
    <m/>
    <m/>
    <m/>
    <m/>
    <s v="REGULAR"/>
    <s v="MH14LN8288"/>
    <s v="BULLET 350 BLACK GOLD"/>
    <d v="2024-05-18T00:00:00"/>
    <n v="48"/>
    <s v="02.07.26"/>
    <s v="KAILASH ATKARI"/>
    <m/>
    <m/>
    <m/>
    <m/>
    <n v="1"/>
    <m/>
    <m/>
    <m/>
    <m/>
    <m/>
    <m/>
    <m/>
    <m/>
    <m/>
    <m/>
    <m/>
    <m/>
    <m/>
    <m/>
    <m/>
    <m/>
    <m/>
    <m/>
    <m/>
    <m/>
    <m/>
    <m/>
    <m/>
    <m/>
    <m/>
    <m/>
    <m/>
    <m/>
    <m/>
    <m/>
    <m/>
    <m/>
    <m/>
    <m/>
    <m/>
    <m/>
    <m/>
    <m/>
    <m/>
    <m/>
    <m/>
    <m/>
    <m/>
    <m/>
    <m/>
    <m/>
    <m/>
    <m/>
    <m/>
    <m/>
    <m/>
    <m/>
    <m/>
    <m/>
    <m/>
    <m/>
    <m/>
    <m/>
    <m/>
    <m/>
    <m/>
    <m/>
    <m/>
    <m/>
    <m/>
    <m/>
    <m/>
    <m/>
    <m/>
    <m/>
    <m/>
    <m/>
    <m/>
    <m/>
    <m/>
    <m/>
    <m/>
    <m/>
    <m/>
    <m/>
    <m/>
    <m/>
    <m/>
    <m/>
    <m/>
    <m/>
    <m/>
    <m/>
    <m/>
    <n v="1"/>
    <n v="1"/>
    <s v="ZBHT0011"/>
    <s v="k6fvFRFsSz"/>
    <s v="Allocated"/>
    <s v="Shifted (NC_SFTD)"/>
    <s v="Visit cm residence address cm shifted "/>
    <d v="2026-07-02T00:00:00"/>
    <m/>
    <m/>
    <m/>
    <x v="1"/>
    <m/>
    <n v="5852"/>
    <n v="22540"/>
    <s v="k6fvFRFsSz"/>
    <s v="Allocated"/>
  </r>
  <r>
    <n v="464026981"/>
    <s v="MANISHA AKSHAY CHOUDHARI"/>
    <s v="ONLINE"/>
    <s v="27.07.26"/>
    <n v="8800"/>
    <m/>
    <m/>
    <m/>
    <n v="8648"/>
    <n v="7957"/>
    <n v="8109"/>
    <n v="7805"/>
    <n v="1"/>
    <s v="STABLE "/>
    <s v="PAID"/>
    <x v="0"/>
    <n v="123872"/>
    <n v="152"/>
    <n v="0"/>
    <n v="6557"/>
    <s v="-"/>
    <n v="4.2671792867027721E-2"/>
    <n v="6.5243022056486692E-3"/>
    <s v="STABLE "/>
    <s v="NC"/>
    <s v="-"/>
    <s v="NC"/>
    <s v="Add not found"/>
    <m/>
    <s v="CNAVNA"/>
    <m/>
    <s v="-"/>
    <m/>
    <s v="KALEWADI"/>
    <m/>
    <m/>
    <m/>
    <n v="7957"/>
    <n v="123872"/>
    <n v="26"/>
    <n v="23"/>
    <s v="STABLE"/>
    <m/>
    <m/>
    <m/>
    <m/>
    <s v="NPA"/>
    <s v="MH14LV4525"/>
    <s v="CLASSIC 350 DARK STEALTH BLACK"/>
    <d v="2024-09-14T00:00:00"/>
    <n v="36"/>
    <s v="02.07.26"/>
    <s v="KAILASH ATKARI"/>
    <m/>
    <m/>
    <m/>
    <m/>
    <m/>
    <m/>
    <m/>
    <n v="1"/>
    <m/>
    <m/>
    <m/>
    <m/>
    <m/>
    <m/>
    <m/>
    <m/>
    <m/>
    <m/>
    <m/>
    <m/>
    <m/>
    <m/>
    <m/>
    <m/>
    <m/>
    <m/>
    <m/>
    <m/>
    <n v="1"/>
    <m/>
    <m/>
    <m/>
    <m/>
    <m/>
    <m/>
    <m/>
    <m/>
    <n v="1"/>
    <m/>
    <m/>
    <m/>
    <m/>
    <m/>
    <m/>
    <m/>
    <m/>
    <m/>
    <m/>
    <m/>
    <m/>
    <m/>
    <m/>
    <m/>
    <m/>
    <m/>
    <m/>
    <m/>
    <m/>
    <n v="1"/>
    <m/>
    <m/>
    <m/>
    <m/>
    <m/>
    <m/>
    <m/>
    <m/>
    <m/>
    <m/>
    <m/>
    <m/>
    <m/>
    <m/>
    <m/>
    <m/>
    <m/>
    <m/>
    <m/>
    <m/>
    <m/>
    <m/>
    <m/>
    <m/>
    <m/>
    <m/>
    <m/>
    <m/>
    <m/>
    <m/>
    <m/>
    <m/>
    <m/>
    <m/>
    <m/>
    <n v="4"/>
    <n v="1"/>
    <s v="ZBHT0011"/>
    <s v="k2gfqEz8yZc"/>
    <s v="Allocated"/>
    <s v="Address Not Found (NC_ANF)"/>
    <s v="Visit cm residence address cm address not found short address "/>
    <d v="2026-07-03T00:00:00"/>
    <m/>
    <m/>
    <m/>
    <x v="0"/>
    <m/>
    <n v="8109"/>
    <n v="16605"/>
    <s v="k2gfqEz8yZc"/>
    <s v="Allocated"/>
  </r>
  <r>
    <n v="462722443"/>
    <s v="ROHIT ARUN KORKE"/>
    <s v="ONLINE"/>
    <s v="11.07.26"/>
    <n v="6200"/>
    <m/>
    <m/>
    <m/>
    <n v="6049"/>
    <n v="5497"/>
    <n v="5582"/>
    <n v="5346"/>
    <n v="1"/>
    <s v="STABLE "/>
    <s v="PAID"/>
    <x v="6"/>
    <n v="123652"/>
    <n v="85"/>
    <n v="0"/>
    <n v="3600"/>
    <s v="11.06.26"/>
    <n v="8.4337909014338727E-2"/>
    <n v="6.5127148696466457E-3"/>
    <s v="STABLE "/>
    <s v="PAID"/>
    <s v="PAID"/>
    <s v="PAID"/>
    <m/>
    <m/>
    <s v="CAVA"/>
    <m/>
    <s v="-"/>
    <m/>
    <s v="YERWADA"/>
    <m/>
    <m/>
    <m/>
    <n v="9182"/>
    <n v="123652"/>
    <n v="26"/>
    <n v="23"/>
    <s v="STABLE"/>
    <m/>
    <m/>
    <m/>
    <m/>
    <s v="REGULAR"/>
    <s v="MH12WT9992"/>
    <s v="CLASSIC 350 DARK STEALTH BLACK"/>
    <d v="2024-04-29T00:00:00"/>
    <n v="48"/>
    <s v="10.07.26"/>
    <s v="VIJAY NIKAM"/>
    <m/>
    <m/>
    <m/>
    <m/>
    <m/>
    <m/>
    <m/>
    <m/>
    <m/>
    <m/>
    <m/>
    <m/>
    <m/>
    <m/>
    <m/>
    <m/>
    <m/>
    <m/>
    <m/>
    <m/>
    <m/>
    <m/>
    <m/>
    <m/>
    <m/>
    <m/>
    <m/>
    <m/>
    <m/>
    <m/>
    <m/>
    <m/>
    <m/>
    <m/>
    <m/>
    <m/>
    <m/>
    <n v="1"/>
    <m/>
    <m/>
    <m/>
    <m/>
    <m/>
    <m/>
    <m/>
    <m/>
    <m/>
    <m/>
    <m/>
    <m/>
    <m/>
    <m/>
    <m/>
    <m/>
    <m/>
    <m/>
    <m/>
    <m/>
    <m/>
    <m/>
    <m/>
    <m/>
    <m/>
    <m/>
    <m/>
    <m/>
    <m/>
    <m/>
    <m/>
    <m/>
    <m/>
    <m/>
    <m/>
    <m/>
    <m/>
    <m/>
    <m/>
    <m/>
    <m/>
    <m/>
    <m/>
    <m/>
    <m/>
    <m/>
    <m/>
    <m/>
    <m/>
    <m/>
    <m/>
    <m/>
    <m/>
    <m/>
    <m/>
    <m/>
    <n v="1"/>
    <n v="1"/>
    <s v="ZBHT0012"/>
    <m/>
    <m/>
    <m/>
    <m/>
    <m/>
    <m/>
    <m/>
    <m/>
    <x v="0"/>
    <m/>
    <n v="5582"/>
    <n v="11546"/>
    <s v="B2G6FECYBiz"/>
    <s v="Allocated"/>
  </r>
  <r>
    <n v="464874675"/>
    <s v="SAVITA MAHADEO GARUD"/>
    <s v="ONLINE"/>
    <s v="10.07.26 15.05.26"/>
    <n v="5107"/>
    <m/>
    <m/>
    <m/>
    <n v="5027"/>
    <n v="5026"/>
    <n v="5102"/>
    <n v="4946"/>
    <n v="1"/>
    <s v="STABLE "/>
    <s v="PAID"/>
    <x v="14"/>
    <n v="123531"/>
    <n v="76"/>
    <n v="0"/>
    <n v="1800"/>
    <s v="10.06.26 13.06.26"/>
    <n v="0.27995947838620633"/>
    <n v="6.5063418348455318E-3"/>
    <s v="STABLE "/>
    <s v="PAID"/>
    <s v="PAID"/>
    <s v="PAID"/>
    <m/>
    <m/>
    <m/>
    <m/>
    <s v="-"/>
    <m/>
    <s v="TALEGAON DABADE"/>
    <m/>
    <m/>
    <m/>
    <n v="6902"/>
    <n v="123531"/>
    <n v="26"/>
    <n v="23"/>
    <s v="STABLE"/>
    <m/>
    <m/>
    <m/>
    <m/>
    <s v="REGULAR"/>
    <s v="MH14ME8150"/>
    <s v="PIAGGIO VESPA SXL 149 ABS RACING 60"/>
    <d v="2024-12-06T00:00:00"/>
    <n v="48"/>
    <s v="10.07.26"/>
    <s v="VIJAY NIKAM"/>
    <m/>
    <m/>
    <m/>
    <m/>
    <m/>
    <m/>
    <m/>
    <m/>
    <m/>
    <m/>
    <m/>
    <m/>
    <m/>
    <m/>
    <m/>
    <m/>
    <m/>
    <m/>
    <m/>
    <m/>
    <m/>
    <m/>
    <m/>
    <m/>
    <m/>
    <m/>
    <m/>
    <m/>
    <m/>
    <m/>
    <m/>
    <m/>
    <m/>
    <m/>
    <m/>
    <m/>
    <m/>
    <m/>
    <m/>
    <m/>
    <m/>
    <m/>
    <m/>
    <n v="2"/>
    <m/>
    <m/>
    <m/>
    <m/>
    <m/>
    <m/>
    <m/>
    <m/>
    <m/>
    <m/>
    <m/>
    <m/>
    <m/>
    <m/>
    <m/>
    <m/>
    <m/>
    <m/>
    <m/>
    <m/>
    <m/>
    <m/>
    <m/>
    <m/>
    <m/>
    <m/>
    <m/>
    <m/>
    <m/>
    <m/>
    <m/>
    <m/>
    <m/>
    <m/>
    <m/>
    <m/>
    <m/>
    <m/>
    <m/>
    <m/>
    <m/>
    <m/>
    <m/>
    <m/>
    <m/>
    <m/>
    <m/>
    <n v="1"/>
    <m/>
    <m/>
    <n v="3"/>
    <n v="1"/>
    <s v="DUWT0027"/>
    <m/>
    <m/>
    <m/>
    <m/>
    <m/>
    <m/>
    <m/>
    <m/>
    <x v="0"/>
    <m/>
    <n v="5102"/>
    <n v="10053"/>
    <s v="A62BlmW7cc"/>
    <s v="Allocated"/>
  </r>
  <r>
    <n v="467352097"/>
    <s v="VARSHA MANGESH KALE"/>
    <m/>
    <m/>
    <m/>
    <m/>
    <m/>
    <m/>
    <n v="5980"/>
    <n v="2942"/>
    <n v="3034"/>
    <n v="8922"/>
    <n v="1"/>
    <s v="FLOW"/>
    <s v="UNPAID"/>
    <x v="9"/>
    <n v="119886"/>
    <n v="92"/>
    <n v="0"/>
    <n v="1348"/>
    <s v="09.06.26"/>
    <n v="7.5342476729794869E-2"/>
    <n v="6.3143607451756354E-3"/>
    <s v="STABLE "/>
    <s v="PTP"/>
    <s v="PAID"/>
    <s v="PTP"/>
    <m/>
    <n v="26"/>
    <s v="CAVA"/>
    <m/>
    <s v="-"/>
    <m/>
    <s v="SHIRUR"/>
    <m/>
    <m/>
    <m/>
    <n v="4382"/>
    <n v="119886"/>
    <n v="26"/>
    <n v="53"/>
    <s v="FLOW"/>
    <m/>
    <m/>
    <m/>
    <m/>
    <s v="REGULAR"/>
    <s v="MH12YZ5028"/>
    <s v="APACHE RTR 160 4V U626"/>
    <d v="2025-11-27T00:00:00"/>
    <n v="30"/>
    <s v="10.07.26"/>
    <s v="KAILASH ATKARI"/>
    <m/>
    <m/>
    <m/>
    <m/>
    <m/>
    <m/>
    <m/>
    <m/>
    <m/>
    <m/>
    <m/>
    <m/>
    <m/>
    <m/>
    <m/>
    <m/>
    <m/>
    <m/>
    <m/>
    <m/>
    <m/>
    <m/>
    <m/>
    <m/>
    <m/>
    <m/>
    <m/>
    <m/>
    <m/>
    <m/>
    <m/>
    <n v="1"/>
    <m/>
    <m/>
    <m/>
    <m/>
    <m/>
    <m/>
    <m/>
    <m/>
    <m/>
    <m/>
    <m/>
    <m/>
    <m/>
    <m/>
    <m/>
    <m/>
    <m/>
    <m/>
    <m/>
    <m/>
    <m/>
    <m/>
    <m/>
    <m/>
    <m/>
    <m/>
    <m/>
    <m/>
    <m/>
    <m/>
    <m/>
    <m/>
    <m/>
    <m/>
    <m/>
    <m/>
    <m/>
    <m/>
    <m/>
    <m/>
    <m/>
    <m/>
    <m/>
    <m/>
    <m/>
    <m/>
    <m/>
    <m/>
    <m/>
    <m/>
    <m/>
    <m/>
    <m/>
    <m/>
    <m/>
    <m/>
    <m/>
    <m/>
    <m/>
    <m/>
    <m/>
    <m/>
    <n v="1"/>
    <n v="1"/>
    <s v="ZBHT0024"/>
    <m/>
    <m/>
    <m/>
    <m/>
    <m/>
    <m/>
    <m/>
    <m/>
    <x v="0"/>
    <m/>
    <n v="3034"/>
    <n v="8922"/>
    <s v="ko0o3BP6N1m"/>
    <s v="Allocated"/>
  </r>
  <r>
    <n v="466423164"/>
    <s v="RAHUL AMKAPRASAD VARUN"/>
    <m/>
    <m/>
    <m/>
    <m/>
    <m/>
    <m/>
    <n v="5419"/>
    <n v="10792"/>
    <n v="5638"/>
    <n v="16211"/>
    <n v="2"/>
    <s v="FLOW"/>
    <s v="UNPAID"/>
    <x v="0"/>
    <n v="117677"/>
    <n v="265"/>
    <n v="0"/>
    <n v="4050"/>
    <s v="30.06.26"/>
    <n v="0.21377034376048623"/>
    <n v="2.1879715784170917E-2"/>
    <s v="STABLE "/>
    <s v="PTP"/>
    <s v="OS"/>
    <s v="PTP"/>
    <m/>
    <n v="27"/>
    <s v="CAVNA"/>
    <m/>
    <s v="-"/>
    <m/>
    <s v="AKURDI"/>
    <m/>
    <m/>
    <m/>
    <n v="10792"/>
    <n v="117677"/>
    <n v="57"/>
    <n v="84"/>
    <s v="FLOW"/>
    <m/>
    <m/>
    <m/>
    <m/>
    <s v="NPA"/>
    <s v="MH14MM8793"/>
    <s v="BAJAJ PULSAR 220 F UG"/>
    <d v="2025-06-29T00:00:00"/>
    <n v="36"/>
    <s v="02.07.26"/>
    <s v="KAILASH ATKARI"/>
    <m/>
    <m/>
    <m/>
    <m/>
    <m/>
    <m/>
    <m/>
    <m/>
    <m/>
    <m/>
    <n v="1"/>
    <m/>
    <m/>
    <m/>
    <m/>
    <m/>
    <m/>
    <m/>
    <m/>
    <m/>
    <m/>
    <m/>
    <m/>
    <m/>
    <m/>
    <m/>
    <m/>
    <m/>
    <m/>
    <m/>
    <m/>
    <m/>
    <m/>
    <m/>
    <m/>
    <m/>
    <m/>
    <m/>
    <m/>
    <m/>
    <m/>
    <m/>
    <m/>
    <n v="1"/>
    <m/>
    <m/>
    <m/>
    <m/>
    <m/>
    <m/>
    <m/>
    <m/>
    <m/>
    <m/>
    <m/>
    <m/>
    <m/>
    <m/>
    <n v="1"/>
    <m/>
    <m/>
    <m/>
    <m/>
    <m/>
    <m/>
    <m/>
    <m/>
    <n v="1"/>
    <m/>
    <m/>
    <m/>
    <m/>
    <m/>
    <n v="2"/>
    <m/>
    <m/>
    <m/>
    <m/>
    <m/>
    <m/>
    <m/>
    <m/>
    <m/>
    <m/>
    <m/>
    <m/>
    <m/>
    <m/>
    <m/>
    <m/>
    <m/>
    <m/>
    <m/>
    <m/>
    <n v="6"/>
    <n v="1"/>
    <s v="ZBHT0011"/>
    <s v="B2v5j_qkn4z"/>
    <s v="Allocated"/>
    <s v="Left Message (LMCB)"/>
    <s v="Visit cm residence address cm gone to the village lm with relative 6"/>
    <d v="2026-07-04T00:00:00"/>
    <m/>
    <m/>
    <m/>
    <x v="1"/>
    <m/>
    <n v="5638"/>
    <n v="16211"/>
    <s v="B2v5j_qkn4z"/>
    <s v="Allocated"/>
  </r>
  <r>
    <n v="464450501"/>
    <s v="NAMDEV SHANKAR PAWAR"/>
    <m/>
    <m/>
    <m/>
    <m/>
    <m/>
    <m/>
    <n v="6669"/>
    <n v="19849"/>
    <n v="7382"/>
    <n v="26518"/>
    <n v="3"/>
    <s v="FLOW"/>
    <s v="UNPAID"/>
    <x v="2"/>
    <n v="116410"/>
    <n v="871"/>
    <n v="0"/>
    <n v="6742"/>
    <s v="18.06.26"/>
    <n v="0.33835661578160248"/>
    <n v="3.7282977146386939E-2"/>
    <s v="STABLE "/>
    <s v="PTP"/>
    <s v="BPTP"/>
    <s v="PTP"/>
    <m/>
    <n v="18"/>
    <s v="CAVA"/>
    <m/>
    <s v="ELG"/>
    <m/>
    <s v="MOSHI"/>
    <m/>
    <m/>
    <m/>
    <n v="19849"/>
    <n v="116410"/>
    <n v="87"/>
    <n v="114"/>
    <s v="FLOW"/>
    <m/>
    <m/>
    <m/>
    <m/>
    <s v="NPA"/>
    <s v="MH14LZ0307"/>
    <s v="BAJAJ KTM DUKE 200 ABS"/>
    <d v="2024-10-26T00:00:00"/>
    <n v="36"/>
    <s v="02.07.26"/>
    <s v="VIJAY NIKAM"/>
    <m/>
    <m/>
    <m/>
    <m/>
    <m/>
    <m/>
    <m/>
    <m/>
    <m/>
    <m/>
    <m/>
    <m/>
    <m/>
    <m/>
    <m/>
    <m/>
    <m/>
    <m/>
    <m/>
    <m/>
    <m/>
    <m/>
    <m/>
    <m/>
    <m/>
    <n v="1"/>
    <m/>
    <m/>
    <m/>
    <m/>
    <m/>
    <m/>
    <m/>
    <m/>
    <m/>
    <m/>
    <m/>
    <m/>
    <m/>
    <m/>
    <m/>
    <m/>
    <m/>
    <m/>
    <m/>
    <m/>
    <m/>
    <m/>
    <m/>
    <m/>
    <m/>
    <m/>
    <m/>
    <m/>
    <m/>
    <m/>
    <m/>
    <m/>
    <m/>
    <m/>
    <m/>
    <m/>
    <m/>
    <m/>
    <m/>
    <m/>
    <m/>
    <m/>
    <m/>
    <m/>
    <m/>
    <m/>
    <m/>
    <m/>
    <m/>
    <m/>
    <m/>
    <m/>
    <m/>
    <m/>
    <m/>
    <m/>
    <m/>
    <m/>
    <m/>
    <m/>
    <m/>
    <m/>
    <m/>
    <m/>
    <m/>
    <m/>
    <m/>
    <m/>
    <n v="1"/>
    <n v="1"/>
    <s v="ZBHT0009"/>
    <s v="GPJBWCgJQuom"/>
    <s v="Allocated"/>
    <e v="#N/A"/>
    <e v="#N/A"/>
    <e v="#N/A"/>
    <m/>
    <m/>
    <m/>
    <x v="0"/>
    <m/>
    <n v="7382"/>
    <n v="26518"/>
    <s v="GPJBWCgJQuom"/>
    <s v="Allocated"/>
  </r>
  <r>
    <n v="462692295"/>
    <s v="PETENINUO PFITHU"/>
    <m/>
    <m/>
    <m/>
    <m/>
    <m/>
    <m/>
    <n v="5068"/>
    <n v="25266"/>
    <n v="5987"/>
    <n v="30334"/>
    <n v="5"/>
    <s v="FLOW"/>
    <s v="UNPAID"/>
    <x v="12"/>
    <n v="116146"/>
    <n v="993"/>
    <n v="0"/>
    <n v="3150"/>
    <s v="FLOW"/>
    <n v="0.52791243960444156"/>
    <n v="5.1918055815651433E-2"/>
    <s v="FLOW"/>
    <s v="NC"/>
    <s v="NC"/>
    <s v="NC"/>
    <s v="Shifted"/>
    <m/>
    <s v="CNAVNA"/>
    <m/>
    <s v="ELG"/>
    <m/>
    <s v="WAKAD"/>
    <m/>
    <m/>
    <m/>
    <n v="25266"/>
    <n v="116146"/>
    <n v="146"/>
    <n v="173"/>
    <s v="FLOW"/>
    <m/>
    <m/>
    <m/>
    <m/>
    <s v="NPA"/>
    <s v="MH14LN2332"/>
    <s v="SUZUKI GIXXER 150 SF"/>
    <d v="2024-04-25T00:00:00"/>
    <n v="48"/>
    <s v="02.07.26"/>
    <s v="KAILASH ATKARI"/>
    <m/>
    <m/>
    <m/>
    <m/>
    <m/>
    <m/>
    <m/>
    <n v="1"/>
    <m/>
    <m/>
    <m/>
    <m/>
    <m/>
    <m/>
    <m/>
    <m/>
    <m/>
    <m/>
    <m/>
    <m/>
    <m/>
    <m/>
    <m/>
    <m/>
    <m/>
    <m/>
    <m/>
    <m/>
    <m/>
    <m/>
    <m/>
    <m/>
    <m/>
    <m/>
    <m/>
    <m/>
    <m/>
    <m/>
    <m/>
    <m/>
    <m/>
    <m/>
    <m/>
    <n v="2"/>
    <m/>
    <m/>
    <m/>
    <m/>
    <m/>
    <m/>
    <m/>
    <m/>
    <m/>
    <m/>
    <m/>
    <m/>
    <m/>
    <m/>
    <m/>
    <m/>
    <m/>
    <m/>
    <m/>
    <m/>
    <m/>
    <m/>
    <m/>
    <m/>
    <m/>
    <m/>
    <m/>
    <m/>
    <m/>
    <m/>
    <m/>
    <m/>
    <m/>
    <m/>
    <m/>
    <m/>
    <m/>
    <m/>
    <m/>
    <m/>
    <m/>
    <m/>
    <m/>
    <m/>
    <m/>
    <m/>
    <m/>
    <m/>
    <m/>
    <m/>
    <n v="3"/>
    <n v="1"/>
    <s v="DUWT0030"/>
    <s v="G2TtfJBEOz"/>
    <s v="Allocated"/>
    <s v="Shifted (NC_SFTD)"/>
    <s v="We had visited to customer but customer shifted "/>
    <d v="2026-07-03T00:00:00"/>
    <m/>
    <m/>
    <m/>
    <x v="0"/>
    <m/>
    <n v="5987"/>
    <n v="30334"/>
    <s v="G2TtfJBEOz"/>
    <s v="Allocated"/>
  </r>
  <r>
    <n v="462452784"/>
    <s v="SHANKAR RAMCHANDRA GONATE"/>
    <s v="ONLINE"/>
    <s v="21.07.26"/>
    <n v="6200"/>
    <m/>
    <m/>
    <m/>
    <n v="5834"/>
    <n v="5262.6"/>
    <n v="5364.6"/>
    <n v="4896.6000000000004"/>
    <n v="1"/>
    <s v="STABLE "/>
    <s v="PAID"/>
    <x v="8"/>
    <n v="115499"/>
    <n v="102"/>
    <n v="0"/>
    <n v="4175.8100000000004"/>
    <s v="20.06.26"/>
    <n v="0.11914467576466038"/>
    <n v="6.0832987313534587E-3"/>
    <s v="STABLE "/>
    <s v="PTP"/>
    <s v="PTP"/>
    <s v="PTP"/>
    <m/>
    <n v="20"/>
    <s v="CAVA"/>
    <m/>
    <s v="-"/>
    <m/>
    <s v="JOVN"/>
    <m/>
    <m/>
    <m/>
    <n v="5262.6"/>
    <n v="115499"/>
    <n v="26"/>
    <n v="23"/>
    <s v="STABLE"/>
    <m/>
    <m/>
    <m/>
    <m/>
    <s v="REGULAR"/>
    <s v="MH14LM4889"/>
    <s v="CLASSIC 350 HALCYON BLACK"/>
    <d v="2024-04-04T00:00:00"/>
    <n v="48"/>
    <s v="02.07.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7-15T00:00:00"/>
    <m/>
    <m/>
    <m/>
    <x v="0"/>
    <m/>
    <n v="5364.6"/>
    <n v="11096.6"/>
    <s v="AocUMVcK4z"/>
    <s v="Allocated"/>
  </r>
  <r>
    <n v="466451184"/>
    <s v="KIRAN SHANTARAM DAUNDKAR"/>
    <m/>
    <m/>
    <m/>
    <m/>
    <m/>
    <m/>
    <n v="4588"/>
    <n v="4555"/>
    <n v="4589"/>
    <n v="9143"/>
    <n v="1"/>
    <s v="FLOW"/>
    <s v="UNPAID"/>
    <x v="11"/>
    <n v="114498"/>
    <n v="34"/>
    <n v="0"/>
    <n v="900"/>
    <s v="-"/>
    <n v="9.1675711961411291E-2"/>
    <n v="6.03057635254425E-3"/>
    <s v="STABLE "/>
    <s v="PTP"/>
    <s v="-"/>
    <s v="PTP"/>
    <m/>
    <n v="29"/>
    <s v="CAVA"/>
    <m/>
    <s v="-"/>
    <m/>
    <s v="AKURDI"/>
    <m/>
    <m/>
    <m/>
    <n v="4555"/>
    <n v="114498"/>
    <n v="26"/>
    <n v="53"/>
    <s v="FLOW"/>
    <m/>
    <m/>
    <m/>
    <m/>
    <s v="REGULAR"/>
    <s v="MH14MN0336"/>
    <s v="TVS RONIN DS"/>
    <d v="2025-07-03T00:00:00"/>
    <n v="42"/>
    <s v="02.07.26"/>
    <s v="KAILASH ATKARI"/>
    <m/>
    <m/>
    <m/>
    <m/>
    <m/>
    <m/>
    <m/>
    <m/>
    <m/>
    <m/>
    <m/>
    <m/>
    <m/>
    <m/>
    <m/>
    <m/>
    <m/>
    <m/>
    <m/>
    <m/>
    <m/>
    <m/>
    <m/>
    <m/>
    <m/>
    <m/>
    <m/>
    <m/>
    <m/>
    <m/>
    <m/>
    <m/>
    <m/>
    <m/>
    <m/>
    <m/>
    <m/>
    <m/>
    <m/>
    <m/>
    <m/>
    <m/>
    <m/>
    <m/>
    <m/>
    <m/>
    <m/>
    <m/>
    <m/>
    <m/>
    <m/>
    <m/>
    <m/>
    <m/>
    <m/>
    <m/>
    <m/>
    <m/>
    <m/>
    <m/>
    <m/>
    <m/>
    <m/>
    <m/>
    <m/>
    <m/>
    <m/>
    <m/>
    <m/>
    <m/>
    <m/>
    <m/>
    <m/>
    <m/>
    <m/>
    <m/>
    <m/>
    <m/>
    <m/>
    <m/>
    <m/>
    <m/>
    <m/>
    <m/>
    <m/>
    <m/>
    <m/>
    <m/>
    <m/>
    <m/>
    <m/>
    <m/>
    <m/>
    <m/>
    <n v="0"/>
    <s v=""/>
    <s v="ZBHT0010"/>
    <s v="GoAcJHhBNNz"/>
    <s v="Allocated"/>
    <e v="#N/A"/>
    <e v="#N/A"/>
    <e v="#N/A"/>
    <m/>
    <m/>
    <m/>
    <x v="0"/>
    <m/>
    <n v="4589"/>
    <n v="9143"/>
    <s v="GoAcJHhBNNz"/>
    <s v="Allocated"/>
  </r>
  <r>
    <n v="460938565"/>
    <s v="GANESH NARAYAN JADHAV"/>
    <s v="ONLINE"/>
    <s v="14.07.26"/>
    <n v="6800"/>
    <m/>
    <m/>
    <m/>
    <n v="6709"/>
    <n v="5714"/>
    <n v="5791"/>
    <n v="5623"/>
    <n v="1"/>
    <s v="STABLE "/>
    <s v="PAID"/>
    <x v="15"/>
    <n v="114416"/>
    <n v="77"/>
    <n v="0"/>
    <n v="6750"/>
    <s v="-"/>
    <n v="0.13685202287745374"/>
    <n v="6.0262574363980411E-3"/>
    <s v="STABLE "/>
    <s v="PAID"/>
    <s v="-"/>
    <s v="PAID"/>
    <m/>
    <m/>
    <s v="CAVNA"/>
    <m/>
    <s v="-"/>
    <m/>
    <s v="KALEWADI"/>
    <m/>
    <m/>
    <m/>
    <n v="5714"/>
    <n v="114416"/>
    <n v="26"/>
    <n v="23"/>
    <s v="STABLE"/>
    <m/>
    <m/>
    <m/>
    <m/>
    <m/>
    <s v="MH14LF4937"/>
    <s v="BULLET 350 BLACK GOLD"/>
    <d v="2023-11-30T00:00:00"/>
    <n v="48"/>
    <s v="10.07.26"/>
    <s v="KAILASH ATKARI"/>
    <m/>
    <m/>
    <m/>
    <m/>
    <m/>
    <m/>
    <m/>
    <m/>
    <m/>
    <m/>
    <m/>
    <m/>
    <m/>
    <m/>
    <m/>
    <m/>
    <m/>
    <m/>
    <m/>
    <m/>
    <m/>
    <m/>
    <m/>
    <m/>
    <m/>
    <m/>
    <m/>
    <m/>
    <m/>
    <m/>
    <m/>
    <m/>
    <m/>
    <m/>
    <m/>
    <m/>
    <m/>
    <m/>
    <m/>
    <m/>
    <m/>
    <m/>
    <m/>
    <m/>
    <m/>
    <m/>
    <m/>
    <m/>
    <m/>
    <m/>
    <m/>
    <m/>
    <m/>
    <m/>
    <m/>
    <m/>
    <m/>
    <m/>
    <m/>
    <m/>
    <m/>
    <m/>
    <m/>
    <m/>
    <m/>
    <m/>
    <m/>
    <m/>
    <m/>
    <m/>
    <m/>
    <m/>
    <m/>
    <m/>
    <m/>
    <m/>
    <m/>
    <m/>
    <m/>
    <m/>
    <m/>
    <m/>
    <m/>
    <m/>
    <m/>
    <m/>
    <m/>
    <m/>
    <m/>
    <m/>
    <m/>
    <n v="1"/>
    <m/>
    <m/>
    <n v="1"/>
    <n v="1"/>
    <s v="ZBHT0015"/>
    <m/>
    <m/>
    <m/>
    <m/>
    <m/>
    <m/>
    <m/>
    <m/>
    <x v="0"/>
    <m/>
    <n v="5791"/>
    <n v="12423"/>
    <e v="#N/A"/>
    <e v="#N/A"/>
  </r>
  <r>
    <n v="463860514"/>
    <s v="MANASI SANTOSH SHINDE"/>
    <s v="ONLINE"/>
    <s v="16.07.26"/>
    <n v="5151"/>
    <m/>
    <m/>
    <m/>
    <n v="5026"/>
    <n v="4659.29"/>
    <n v="4784.29"/>
    <n v="4534.2900000000009"/>
    <n v="1"/>
    <s v="STABLE "/>
    <s v="PAID"/>
    <x v="0"/>
    <n v="112957"/>
    <n v="125"/>
    <n v="0"/>
    <n v="6728"/>
    <s v="17.06.26"/>
    <n v="3.8911761389828617E-2"/>
    <n v="5.949412330820982E-3"/>
    <s v="STABLE "/>
    <s v="PAID"/>
    <s v="MPTP"/>
    <s v="PAID"/>
    <m/>
    <m/>
    <s v="CAVNA"/>
    <m/>
    <s v="-"/>
    <m/>
    <s v="CHINCHWAD"/>
    <m/>
    <m/>
    <m/>
    <n v="4659.29"/>
    <n v="112957"/>
    <n v="26"/>
    <n v="23"/>
    <s v="STABLE"/>
    <m/>
    <m/>
    <m/>
    <m/>
    <s v="REGULAR"/>
    <m/>
    <s v="PIAGGIO VESPA SXL 149 ABS RACING 60"/>
    <d v="2024-08-26T00:00:00"/>
    <n v="48"/>
    <s v="02.07.26"/>
    <s v="KAILASH ATKARI"/>
    <m/>
    <m/>
    <m/>
    <m/>
    <m/>
    <m/>
    <m/>
    <m/>
    <m/>
    <m/>
    <n v="1"/>
    <m/>
    <m/>
    <m/>
    <m/>
    <m/>
    <m/>
    <m/>
    <m/>
    <m/>
    <m/>
    <m/>
    <m/>
    <m/>
    <m/>
    <m/>
    <m/>
    <m/>
    <m/>
    <m/>
    <m/>
    <m/>
    <m/>
    <m/>
    <m/>
    <m/>
    <m/>
    <m/>
    <m/>
    <m/>
    <m/>
    <m/>
    <m/>
    <m/>
    <m/>
    <m/>
    <n v="1"/>
    <m/>
    <m/>
    <m/>
    <m/>
    <m/>
    <m/>
    <m/>
    <m/>
    <m/>
    <m/>
    <m/>
    <m/>
    <m/>
    <m/>
    <m/>
    <m/>
    <m/>
    <m/>
    <m/>
    <m/>
    <m/>
    <m/>
    <m/>
    <m/>
    <m/>
    <m/>
    <m/>
    <m/>
    <m/>
    <m/>
    <m/>
    <m/>
    <m/>
    <m/>
    <m/>
    <m/>
    <m/>
    <m/>
    <m/>
    <m/>
    <m/>
    <m/>
    <m/>
    <m/>
    <m/>
    <m/>
    <m/>
    <n v="2"/>
    <n v="1"/>
    <s v="ZBHT0011"/>
    <s v="AoEbI5eFP5m"/>
    <s v="Allocated"/>
    <s v="Left Message (LMCB)"/>
    <s v="Visit cm residence address cm not living this address lm with cm relative member "/>
    <d v="2026-07-04T00:00:00"/>
    <m/>
    <m/>
    <m/>
    <x v="0"/>
    <m/>
    <n v="4784.29"/>
    <n v="9685.2900000000009"/>
    <s v="AoEbI5eFP5m"/>
    <s v="Allocated"/>
  </r>
  <r>
    <n v="466677362"/>
    <s v="VINAYAK SATHE"/>
    <m/>
    <m/>
    <m/>
    <m/>
    <m/>
    <m/>
    <n v="4313"/>
    <n v="25878"/>
    <n v="5195"/>
    <n v="30191"/>
    <n v="6"/>
    <s v="FLOW"/>
    <s v="UNPAID"/>
    <x v="8"/>
    <n v="112838"/>
    <n v="882"/>
    <n v="0"/>
    <n v="3600"/>
    <s v="FLOW"/>
    <n v="0.5033749111249165"/>
    <n v="4.9321755488553311E-2"/>
    <s v="STABLE "/>
    <s v="NC"/>
    <s v="NC"/>
    <s v="NC"/>
    <s v="Add not found"/>
    <m/>
    <s v="CAVNA"/>
    <m/>
    <s v="ELG"/>
    <m/>
    <s v="LONAVALA"/>
    <m/>
    <m/>
    <m/>
    <n v="25878"/>
    <n v="112838"/>
    <n v="177"/>
    <n v="204"/>
    <s v="FLOW"/>
    <m/>
    <m/>
    <m/>
    <m/>
    <s v="NPA"/>
    <s v="MH14MP4519"/>
    <s v="HONDA SP 125 DLX 2B"/>
    <d v="2025-08-11T00:00:00"/>
    <n v="36"/>
    <s v="02.07.26"/>
    <s v="VIJAY NIKAM"/>
    <m/>
    <m/>
    <m/>
    <m/>
    <m/>
    <m/>
    <m/>
    <m/>
    <m/>
    <m/>
    <m/>
    <m/>
    <m/>
    <m/>
    <m/>
    <m/>
    <m/>
    <m/>
    <m/>
    <m/>
    <m/>
    <m/>
    <m/>
    <m/>
    <m/>
    <m/>
    <m/>
    <m/>
    <m/>
    <m/>
    <m/>
    <m/>
    <m/>
    <m/>
    <m/>
    <m/>
    <m/>
    <n v="1"/>
    <m/>
    <m/>
    <m/>
    <m/>
    <m/>
    <m/>
    <m/>
    <m/>
    <m/>
    <m/>
    <m/>
    <m/>
    <m/>
    <m/>
    <m/>
    <m/>
    <m/>
    <m/>
    <m/>
    <m/>
    <m/>
    <m/>
    <m/>
    <m/>
    <m/>
    <m/>
    <m/>
    <m/>
    <m/>
    <m/>
    <m/>
    <m/>
    <m/>
    <m/>
    <m/>
    <m/>
    <m/>
    <m/>
    <m/>
    <m/>
    <m/>
    <m/>
    <m/>
    <m/>
    <m/>
    <m/>
    <m/>
    <m/>
    <m/>
    <m/>
    <m/>
    <m/>
    <m/>
    <m/>
    <m/>
    <m/>
    <n v="1"/>
    <n v="1"/>
    <s v="ZBHT0013"/>
    <s v="A6W1UcFBa7"/>
    <s v="Allocated"/>
    <e v="#N/A"/>
    <e v="#N/A"/>
    <e v="#N/A"/>
    <m/>
    <m/>
    <m/>
    <x v="0"/>
    <m/>
    <n v="5195"/>
    <n v="30191"/>
    <s v="A6W1UcFBa7"/>
    <s v="Allocated"/>
  </r>
  <r>
    <n v="461374988"/>
    <s v="ROHAN RAHUL MANE"/>
    <m/>
    <m/>
    <m/>
    <m/>
    <m/>
    <m/>
    <n v="6324"/>
    <n v="5671.61"/>
    <n v="5743.61"/>
    <n v="11995.61"/>
    <n v="1"/>
    <s v="FLOW"/>
    <s v="UNPAID"/>
    <x v="3"/>
    <n v="111761"/>
    <n v="72"/>
    <n v="0"/>
    <n v="6750"/>
    <s v="FLOW"/>
    <n v="0.11892248467495425"/>
    <n v="5.8864193587372521E-3"/>
    <s v="STABLE "/>
    <s v="PTP"/>
    <s v="PAID"/>
    <s v="PTP"/>
    <m/>
    <n v="28"/>
    <s v="CAVA"/>
    <m/>
    <s v="-"/>
    <m/>
    <s v="RANJE HILLS"/>
    <m/>
    <m/>
    <m/>
    <n v="12493.61"/>
    <n v="111761"/>
    <n v="26"/>
    <n v="53"/>
    <s v="FLOW"/>
    <m/>
    <m/>
    <m/>
    <m/>
    <s v="REGULAR"/>
    <s v="MH12WH9533"/>
    <s v="CLASSIC 350 DARK STEALTH BLACK"/>
    <d v="2024-01-04T00:00:00"/>
    <n v="48"/>
    <s v="10.07.26"/>
    <s v="KAILASH ATKARI"/>
    <m/>
    <m/>
    <m/>
    <m/>
    <m/>
    <m/>
    <m/>
    <m/>
    <m/>
    <m/>
    <m/>
    <m/>
    <m/>
    <m/>
    <m/>
    <m/>
    <m/>
    <m/>
    <m/>
    <m/>
    <m/>
    <m/>
    <m/>
    <m/>
    <m/>
    <m/>
    <m/>
    <m/>
    <m/>
    <m/>
    <m/>
    <n v="1"/>
    <m/>
    <m/>
    <m/>
    <m/>
    <m/>
    <m/>
    <m/>
    <m/>
    <n v="1"/>
    <m/>
    <m/>
    <m/>
    <m/>
    <m/>
    <m/>
    <m/>
    <m/>
    <m/>
    <m/>
    <m/>
    <m/>
    <m/>
    <m/>
    <m/>
    <m/>
    <m/>
    <m/>
    <m/>
    <m/>
    <m/>
    <m/>
    <m/>
    <m/>
    <m/>
    <m/>
    <m/>
    <m/>
    <m/>
    <m/>
    <m/>
    <m/>
    <m/>
    <m/>
    <m/>
    <m/>
    <m/>
    <m/>
    <m/>
    <m/>
    <m/>
    <m/>
    <m/>
    <m/>
    <m/>
    <m/>
    <m/>
    <m/>
    <m/>
    <m/>
    <m/>
    <m/>
    <m/>
    <n v="2"/>
    <n v="1"/>
    <s v="DUWT0023"/>
    <m/>
    <m/>
    <m/>
    <m/>
    <m/>
    <m/>
    <m/>
    <m/>
    <x v="0"/>
    <m/>
    <n v="5743.61"/>
    <n v="11995.61"/>
    <s v="APkLNJLs0ic"/>
    <s v="Allocated"/>
  </r>
  <r>
    <n v="464922563"/>
    <s v="SHUBHAM TUKARAM INGALE"/>
    <s v="ONLINE"/>
    <s v="03.07.26"/>
    <n v="12348"/>
    <m/>
    <m/>
    <m/>
    <n v="5975"/>
    <n v="17712"/>
    <n v="6160"/>
    <n v="11339"/>
    <n v="3"/>
    <s v="STABLE "/>
    <s v="PAID"/>
    <x v="14"/>
    <n v="110472"/>
    <n v="398"/>
    <n v="0"/>
    <n v="5201"/>
    <s v="FLOW"/>
    <n v="0.53480243602528976"/>
    <n v="3.538119621437727E-2"/>
    <s v="STABLE "/>
    <s v="PAID"/>
    <s v="RTP"/>
    <s v="PAID"/>
    <m/>
    <m/>
    <m/>
    <m/>
    <s v="ELG"/>
    <m/>
    <s v="KIVALE"/>
    <m/>
    <m/>
    <m/>
    <n v="17712"/>
    <n v="110472"/>
    <n v="87"/>
    <n v="53"/>
    <s v="STABLE"/>
    <m/>
    <m/>
    <m/>
    <m/>
    <s v="REGULAR"/>
    <s v="MH14MB1401"/>
    <s v="BULLET BATTALION 350 BLACK"/>
    <d v="2024-12-11T00:00:00"/>
    <n v="36"/>
    <s v="02.07.26"/>
    <s v="VIJAY NIKAM"/>
    <m/>
    <m/>
    <m/>
    <m/>
    <m/>
    <m/>
    <m/>
    <m/>
    <m/>
    <m/>
    <n v="2"/>
    <m/>
    <m/>
    <m/>
    <m/>
    <m/>
    <m/>
    <m/>
    <m/>
    <m/>
    <m/>
    <m/>
    <m/>
    <m/>
    <m/>
    <m/>
    <m/>
    <m/>
    <m/>
    <m/>
    <m/>
    <m/>
    <m/>
    <m/>
    <m/>
    <m/>
    <m/>
    <n v="1"/>
    <m/>
    <m/>
    <m/>
    <m/>
    <m/>
    <m/>
    <m/>
    <m/>
    <m/>
    <m/>
    <m/>
    <m/>
    <m/>
    <m/>
    <m/>
    <m/>
    <m/>
    <m/>
    <m/>
    <m/>
    <n v="1"/>
    <m/>
    <m/>
    <m/>
    <m/>
    <m/>
    <m/>
    <m/>
    <m/>
    <m/>
    <m/>
    <m/>
    <m/>
    <m/>
    <m/>
    <m/>
    <m/>
    <m/>
    <m/>
    <m/>
    <m/>
    <m/>
    <m/>
    <m/>
    <m/>
    <m/>
    <m/>
    <m/>
    <m/>
    <m/>
    <m/>
    <m/>
    <m/>
    <m/>
    <m/>
    <m/>
    <n v="4"/>
    <n v="1"/>
    <s v="DUWT0027"/>
    <s v="GPTDIIXwbEc"/>
    <s v="Allocated"/>
    <s v="Left Message (LMCB)"/>
    <s v="Visited to Customers residence address and Left massage with his Father "/>
    <d v="2026-07-04T00:00:00"/>
    <m/>
    <m/>
    <m/>
    <x v="0"/>
    <m/>
    <n v="6160"/>
    <n v="23687"/>
    <s v="GPTDIIXwbEc"/>
    <s v="Allocated"/>
  </r>
  <r>
    <n v="464924404"/>
    <s v="MAHENDRA ARJUN THIGALE"/>
    <s v="COLLECT"/>
    <s v="27.07.26"/>
    <n v="5500"/>
    <m/>
    <m/>
    <m/>
    <n v="5328"/>
    <n v="3255.54"/>
    <n v="3310.54"/>
    <n v="3083.5400000000009"/>
    <n v="1"/>
    <s v="STABLE "/>
    <s v="PAID"/>
    <x v="11"/>
    <n v="110229.54"/>
    <n v="55"/>
    <n v="0"/>
    <n v="900"/>
    <s v="27.06.26"/>
    <n v="8.8258061788667602E-2"/>
    <n v="5.805757806038799E-3"/>
    <s v="STABLE "/>
    <s v="PTP"/>
    <s v="PTP"/>
    <s v="PTP"/>
    <m/>
    <n v="22"/>
    <s v="CAVA"/>
    <m/>
    <s v="-"/>
    <m/>
    <s v="RAJGURU NAGAR"/>
    <m/>
    <m/>
    <m/>
    <n v="4210.54"/>
    <n v="110229.54"/>
    <n v="26"/>
    <n v="53"/>
    <s v="FLOW"/>
    <m/>
    <m/>
    <m/>
    <m/>
    <s v="REGULAR"/>
    <s v="MH14MB2032"/>
    <s v="BAJAJ PULSAR 220 F"/>
    <d v="2024-12-11T00:00:00"/>
    <n v="42"/>
    <s v="10.07.26"/>
    <s v="KAILASH ATKARI"/>
    <m/>
    <m/>
    <m/>
    <m/>
    <m/>
    <m/>
    <m/>
    <m/>
    <m/>
    <m/>
    <m/>
    <m/>
    <m/>
    <m/>
    <m/>
    <m/>
    <m/>
    <m/>
    <m/>
    <m/>
    <m/>
    <m/>
    <m/>
    <m/>
    <m/>
    <m/>
    <m/>
    <m/>
    <m/>
    <m/>
    <m/>
    <m/>
    <m/>
    <m/>
    <m/>
    <m/>
    <m/>
    <m/>
    <m/>
    <m/>
    <m/>
    <m/>
    <m/>
    <m/>
    <m/>
    <m/>
    <m/>
    <m/>
    <m/>
    <m/>
    <m/>
    <m/>
    <m/>
    <m/>
    <m/>
    <m/>
    <m/>
    <m/>
    <m/>
    <m/>
    <m/>
    <m/>
    <m/>
    <m/>
    <m/>
    <m/>
    <m/>
    <m/>
    <m/>
    <m/>
    <m/>
    <m/>
    <m/>
    <m/>
    <m/>
    <m/>
    <m/>
    <m/>
    <m/>
    <n v="2"/>
    <m/>
    <m/>
    <m/>
    <m/>
    <m/>
    <m/>
    <m/>
    <m/>
    <m/>
    <m/>
    <m/>
    <m/>
    <m/>
    <m/>
    <n v="2"/>
    <n v="1"/>
    <s v="ZBHT0010"/>
    <m/>
    <m/>
    <m/>
    <m/>
    <m/>
    <m/>
    <m/>
    <m/>
    <x v="0"/>
    <m/>
    <n v="3310.54"/>
    <n v="8583.5400000000009"/>
    <s v="G6cMPMx4tb"/>
    <s v="Allocated"/>
  </r>
  <r>
    <n v="467216426"/>
    <s v="MUNIRA MAJID BAIG"/>
    <m/>
    <m/>
    <m/>
    <m/>
    <m/>
    <m/>
    <n v="4111"/>
    <n v="24666"/>
    <n v="5080"/>
    <n v="28777"/>
    <n v="6"/>
    <s v="FLOW"/>
    <s v="UNPAID"/>
    <x v="16"/>
    <n v="110053"/>
    <n v="969"/>
    <n v="0"/>
    <n v="2700"/>
    <s v="-"/>
    <n v="0.74981365884101936"/>
    <n v="4.8104425430987412E-2"/>
    <s v="FLOW"/>
    <s v="NC"/>
    <s v="-"/>
    <s v="NC"/>
    <s v="Add not found"/>
    <m/>
    <s v="CNAVNA"/>
    <m/>
    <s v="ELG"/>
    <m/>
    <s v="CAMP"/>
    <m/>
    <m/>
    <m/>
    <n v="24666"/>
    <n v="110053"/>
    <n v="172"/>
    <n v="199"/>
    <s v="FLOW"/>
    <m/>
    <m/>
    <m/>
    <m/>
    <s v="NPA"/>
    <s v="MH12YV8111"/>
    <s v="SUZUKI BURGMAN STREET EX"/>
    <d v="2025-11-01T00:00:00"/>
    <n v="36"/>
    <s v="02.07.26"/>
    <s v="VIJAY NIKAM"/>
    <m/>
    <m/>
    <m/>
    <m/>
    <m/>
    <m/>
    <m/>
    <m/>
    <m/>
    <m/>
    <m/>
    <m/>
    <m/>
    <m/>
    <m/>
    <m/>
    <n v="1"/>
    <m/>
    <m/>
    <m/>
    <m/>
    <m/>
    <m/>
    <m/>
    <m/>
    <m/>
    <m/>
    <m/>
    <m/>
    <m/>
    <m/>
    <m/>
    <m/>
    <m/>
    <m/>
    <m/>
    <m/>
    <m/>
    <m/>
    <m/>
    <m/>
    <m/>
    <m/>
    <m/>
    <m/>
    <m/>
    <m/>
    <m/>
    <m/>
    <m/>
    <m/>
    <m/>
    <m/>
    <m/>
    <m/>
    <m/>
    <m/>
    <m/>
    <m/>
    <m/>
    <m/>
    <m/>
    <m/>
    <m/>
    <m/>
    <m/>
    <m/>
    <m/>
    <m/>
    <m/>
    <m/>
    <m/>
    <m/>
    <m/>
    <m/>
    <m/>
    <m/>
    <m/>
    <m/>
    <m/>
    <m/>
    <m/>
    <m/>
    <m/>
    <m/>
    <m/>
    <m/>
    <m/>
    <m/>
    <m/>
    <m/>
    <m/>
    <m/>
    <m/>
    <n v="1"/>
    <n v="1"/>
    <s v="DUWT0014"/>
    <s v="BopRQhsL1E7"/>
    <s v="Allocated"/>
    <s v="Address Not Found (NC_ANF)"/>
    <s v="Short address "/>
    <d v="2026-07-06T00:00:00"/>
    <m/>
    <m/>
    <m/>
    <x v="0"/>
    <m/>
    <n v="5080"/>
    <n v="28777"/>
    <s v="BopRQhsL1E7"/>
    <s v="Allocated"/>
  </r>
  <r>
    <n v="463352388"/>
    <s v="ASHUTOSH KUMAR JHA"/>
    <m/>
    <m/>
    <m/>
    <m/>
    <m/>
    <m/>
    <n v="7290"/>
    <n v="27426.83"/>
    <n v="6940.8300000000017"/>
    <n v="34716.83"/>
    <n v="4"/>
    <s v="FLOW"/>
    <s v="UNPAID"/>
    <x v="12"/>
    <n v="108923.83"/>
    <n v="1384"/>
    <n v="0"/>
    <n v="5850"/>
    <s v="FLOW"/>
    <n v="0.94921031911848197"/>
    <n v="4.1963390286628842E-2"/>
    <s v="FLOW"/>
    <s v="NC"/>
    <s v="NC"/>
    <s v="NC"/>
    <s v="Shifted"/>
    <m/>
    <s v="CNAVNA"/>
    <m/>
    <s v="ELG"/>
    <m/>
    <s v="MAAN"/>
    <m/>
    <m/>
    <m/>
    <n v="27426.83"/>
    <n v="108923.83"/>
    <n v="118"/>
    <n v="145"/>
    <s v="FLOW"/>
    <m/>
    <m/>
    <m/>
    <m/>
    <s v="NPA"/>
    <s v="MH14LR2633"/>
    <s v="CB350 RS MONOTONE"/>
    <d v="2024-06-30T00:00:00"/>
    <n v="36"/>
    <s v="02.07.26"/>
    <s v="KAILASH ATKARI"/>
    <m/>
    <m/>
    <m/>
    <m/>
    <m/>
    <m/>
    <m/>
    <m/>
    <m/>
    <m/>
    <m/>
    <m/>
    <m/>
    <m/>
    <m/>
    <m/>
    <m/>
    <m/>
    <m/>
    <n v="1"/>
    <m/>
    <m/>
    <n v="1"/>
    <m/>
    <m/>
    <m/>
    <m/>
    <m/>
    <m/>
    <m/>
    <m/>
    <m/>
    <m/>
    <m/>
    <m/>
    <m/>
    <m/>
    <m/>
    <m/>
    <m/>
    <m/>
    <m/>
    <m/>
    <m/>
    <m/>
    <m/>
    <m/>
    <m/>
    <m/>
    <m/>
    <m/>
    <m/>
    <m/>
    <m/>
    <m/>
    <m/>
    <m/>
    <m/>
    <m/>
    <m/>
    <m/>
    <m/>
    <m/>
    <m/>
    <m/>
    <m/>
    <m/>
    <m/>
    <m/>
    <m/>
    <m/>
    <m/>
    <m/>
    <m/>
    <m/>
    <m/>
    <m/>
    <m/>
    <m/>
    <m/>
    <m/>
    <m/>
    <m/>
    <m/>
    <m/>
    <m/>
    <m/>
    <m/>
    <m/>
    <m/>
    <m/>
    <m/>
    <m/>
    <m/>
    <n v="2"/>
    <n v="1"/>
    <s v="DUWT0030"/>
    <s v="GPCvVQhCsNJc"/>
    <e v="#N/A"/>
    <s v="Shifted (NC_SFTD)"/>
    <s v="We had visited to customer but customer shifted "/>
    <d v="2026-07-07T00:00:00"/>
    <m/>
    <m/>
    <m/>
    <x v="0"/>
    <m/>
    <n v="6940.8300000000017"/>
    <n v="34716.83"/>
    <s v="GPCvVQhCsNJc"/>
    <s v="Allocated"/>
  </r>
  <r>
    <n v="460026902"/>
    <s v="ANANAD VAIJINATH KALVATKAR"/>
    <s v="ONLINE"/>
    <s v="04.07.26"/>
    <n v="7000"/>
    <m/>
    <m/>
    <m/>
    <n v="6829"/>
    <n v="12806.14"/>
    <n v="6288.1399999999994"/>
    <n v="12635.14"/>
    <n v="2"/>
    <s v="STABLE "/>
    <s v="PAID"/>
    <x v="14"/>
    <n v="108653.97"/>
    <n v="311"/>
    <n v="0"/>
    <n v="6300"/>
    <s v="FLOW"/>
    <n v="0.3120480315270438"/>
    <n v="2.020206142595268E-2"/>
    <s v="STABLE "/>
    <s v="PAID"/>
    <s v="PTP"/>
    <s v="PAID"/>
    <m/>
    <m/>
    <m/>
    <m/>
    <s v="-"/>
    <m/>
    <s v="SADUMBARE"/>
    <m/>
    <m/>
    <m/>
    <n v="12806.14"/>
    <n v="108653.97"/>
    <n v="57"/>
    <n v="53"/>
    <s v="STABLE"/>
    <m/>
    <m/>
    <m/>
    <m/>
    <s v="REGULAR"/>
    <s v="MH14LC3427"/>
    <s v="RE CLASSIC 350 EFI REDDITCH RED"/>
    <d v="2023-10-07T00:00:00"/>
    <n v="48"/>
    <s v="02.07.26"/>
    <s v="VIJAY NIKAM"/>
    <m/>
    <m/>
    <m/>
    <m/>
    <m/>
    <m/>
    <m/>
    <m/>
    <m/>
    <m/>
    <n v="2"/>
    <m/>
    <m/>
    <m/>
    <m/>
    <m/>
    <m/>
    <m/>
    <m/>
    <m/>
    <m/>
    <m/>
    <m/>
    <m/>
    <m/>
    <m/>
    <m/>
    <m/>
    <n v="1"/>
    <m/>
    <m/>
    <m/>
    <m/>
    <m/>
    <m/>
    <m/>
    <m/>
    <m/>
    <m/>
    <m/>
    <m/>
    <m/>
    <m/>
    <n v="1"/>
    <m/>
    <m/>
    <m/>
    <m/>
    <m/>
    <m/>
    <m/>
    <m/>
    <m/>
    <m/>
    <m/>
    <m/>
    <m/>
    <m/>
    <m/>
    <m/>
    <m/>
    <m/>
    <m/>
    <m/>
    <m/>
    <m/>
    <m/>
    <m/>
    <m/>
    <m/>
    <m/>
    <m/>
    <m/>
    <m/>
    <m/>
    <m/>
    <m/>
    <m/>
    <m/>
    <m/>
    <m/>
    <m/>
    <m/>
    <m/>
    <m/>
    <m/>
    <m/>
    <m/>
    <m/>
    <m/>
    <m/>
    <m/>
    <m/>
    <m/>
    <n v="4"/>
    <n v="1"/>
    <s v="DUWT0027"/>
    <s v="BoWAh79wsEgm"/>
    <s v="Allocated"/>
    <s v="Payment (PAID)"/>
    <s v="Visited to customer at other place Customer Paid Rs. 7000/- by online payment mode "/>
    <d v="2026-07-04T00:00:00"/>
    <m/>
    <m/>
    <m/>
    <x v="0"/>
    <m/>
    <n v="6288.1399999999994"/>
    <n v="19635.14"/>
    <s v="BoWAh79wsEgm"/>
    <s v="Allocated"/>
  </r>
  <r>
    <n v="464556066"/>
    <s v="LATABAI VITTHAL KUSEKAR"/>
    <m/>
    <m/>
    <m/>
    <m/>
    <m/>
    <m/>
    <n v="4189"/>
    <n v="12567"/>
    <n v="4405"/>
    <n v="16756"/>
    <n v="3"/>
    <s v="FLOW"/>
    <s v="UNPAID"/>
    <x v="9"/>
    <n v="108553"/>
    <n v="216"/>
    <n v="0"/>
    <n v="1350"/>
    <s v="FLOW"/>
    <n v="0.14174448916116833"/>
    <n v="3.4766592373264682E-2"/>
    <s v="FLOW"/>
    <s v="NC"/>
    <s v="NC"/>
    <s v="NC"/>
    <s v="Add not found"/>
    <m/>
    <m/>
    <m/>
    <s v="ELG"/>
    <m/>
    <s v="ANDHAL GAON"/>
    <m/>
    <m/>
    <m/>
    <n v="12567"/>
    <n v="108553"/>
    <n v="87"/>
    <n v="114"/>
    <s v="FLOW"/>
    <m/>
    <m/>
    <m/>
    <m/>
    <s v="REGULAR"/>
    <s v="MH12XL0586"/>
    <s v="APACHE 200 4V 2CH R MODE"/>
    <d v="2024-11-04T00:00:00"/>
    <n v="48"/>
    <s v="02.07.26"/>
    <s v="KAILASH ATKARI"/>
    <m/>
    <n v="1"/>
    <m/>
    <m/>
    <m/>
    <m/>
    <m/>
    <m/>
    <m/>
    <m/>
    <m/>
    <m/>
    <m/>
    <m/>
    <m/>
    <m/>
    <m/>
    <m/>
    <m/>
    <m/>
    <m/>
    <m/>
    <m/>
    <m/>
    <m/>
    <m/>
    <m/>
    <m/>
    <m/>
    <m/>
    <m/>
    <m/>
    <m/>
    <m/>
    <m/>
    <m/>
    <m/>
    <m/>
    <m/>
    <m/>
    <m/>
    <m/>
    <m/>
    <m/>
    <m/>
    <m/>
    <m/>
    <m/>
    <m/>
    <m/>
    <m/>
    <m/>
    <m/>
    <m/>
    <m/>
    <m/>
    <m/>
    <m/>
    <m/>
    <m/>
    <m/>
    <m/>
    <m/>
    <m/>
    <m/>
    <m/>
    <m/>
    <m/>
    <m/>
    <m/>
    <m/>
    <m/>
    <m/>
    <m/>
    <m/>
    <m/>
    <m/>
    <m/>
    <m/>
    <m/>
    <m/>
    <m/>
    <m/>
    <m/>
    <m/>
    <m/>
    <m/>
    <m/>
    <m/>
    <m/>
    <m/>
    <m/>
    <m/>
    <m/>
    <n v="1"/>
    <n v="1"/>
    <s v="ZBHT0024"/>
    <s v="A63E2q3ZIrm"/>
    <s v="Allocated"/>
    <s v="Door Locked (NC_DL)"/>
    <s v="Door lock "/>
    <d v="2026-07-01T00:00:00"/>
    <m/>
    <m/>
    <m/>
    <x v="1"/>
    <m/>
    <n v="4405"/>
    <n v="16756"/>
    <s v="A63E2q3ZIrm"/>
    <s v="Allocated"/>
  </r>
  <r>
    <n v="460466165"/>
    <s v="RITHIK MOHAN GAWALI"/>
    <m/>
    <m/>
    <m/>
    <m/>
    <m/>
    <m/>
    <n v="5868"/>
    <n v="20136"/>
    <n v="3279"/>
    <n v="26004"/>
    <n v="4"/>
    <s v="FLOW"/>
    <s v="UNPAID"/>
    <x v="3"/>
    <n v="107312"/>
    <n v="747"/>
    <n v="0"/>
    <n v="6300"/>
    <s v="02.06.26"/>
    <n v="0.78588235638745452"/>
    <n v="4.134242560547783E-2"/>
    <s v="STABLE "/>
    <s v="PTP"/>
    <s v="PAID"/>
    <s v="PTP"/>
    <m/>
    <n v="30"/>
    <m/>
    <m/>
    <s v="ELG"/>
    <m/>
    <s v="KHADAKI"/>
    <m/>
    <m/>
    <m/>
    <n v="20136"/>
    <n v="107312"/>
    <n v="118"/>
    <n v="145"/>
    <s v="FLOW"/>
    <m/>
    <m/>
    <m/>
    <m/>
    <s v="NPA"/>
    <s v="MH12WC4429"/>
    <s v="CLASSIC 350 CHROME RED"/>
    <d v="2023-11-04T00:00:00"/>
    <n v="48"/>
    <s v="02.07.26"/>
    <s v="KAILASH ATKARI"/>
    <m/>
    <m/>
    <m/>
    <m/>
    <m/>
    <m/>
    <m/>
    <m/>
    <m/>
    <m/>
    <m/>
    <m/>
    <m/>
    <m/>
    <m/>
    <m/>
    <n v="1"/>
    <m/>
    <m/>
    <m/>
    <m/>
    <m/>
    <m/>
    <m/>
    <m/>
    <m/>
    <m/>
    <m/>
    <m/>
    <m/>
    <m/>
    <m/>
    <m/>
    <m/>
    <m/>
    <m/>
    <m/>
    <m/>
    <m/>
    <m/>
    <m/>
    <m/>
    <m/>
    <m/>
    <m/>
    <m/>
    <m/>
    <m/>
    <m/>
    <m/>
    <m/>
    <m/>
    <m/>
    <m/>
    <m/>
    <m/>
    <m/>
    <m/>
    <m/>
    <m/>
    <m/>
    <m/>
    <m/>
    <m/>
    <m/>
    <m/>
    <m/>
    <m/>
    <m/>
    <m/>
    <m/>
    <m/>
    <m/>
    <m/>
    <m/>
    <m/>
    <m/>
    <m/>
    <m/>
    <m/>
    <m/>
    <m/>
    <m/>
    <m/>
    <m/>
    <m/>
    <m/>
    <m/>
    <m/>
    <m/>
    <m/>
    <m/>
    <m/>
    <m/>
    <n v="1"/>
    <n v="1"/>
    <s v="DUWT0023"/>
    <s v="k6bj5dz_OIc"/>
    <s v="Allocated"/>
    <s v="Left Message (LMCB)"/>
    <s v="Customer not available Lm with relatives "/>
    <d v="2026-07-06T00:00:00"/>
    <m/>
    <m/>
    <m/>
    <x v="0"/>
    <m/>
    <n v="3279"/>
    <n v="26004"/>
    <s v="k6bj5dz_OIc"/>
    <s v="Allocated"/>
  </r>
  <r>
    <n v="460272739"/>
    <s v="VILAS NAMDEV GAIKWAD"/>
    <m/>
    <m/>
    <m/>
    <m/>
    <m/>
    <m/>
    <n v="6595"/>
    <n v="6588"/>
    <n v="6719"/>
    <n v="13183"/>
    <n v="1"/>
    <s v="FLOW"/>
    <s v="UNPAID"/>
    <x v="16"/>
    <n v="107118"/>
    <n v="131"/>
    <n v="0"/>
    <n v="5400"/>
    <s v="29.06.26"/>
    <n v="0.2320847366033886"/>
    <n v="5.6418738993854476E-3"/>
    <s v="STABLE "/>
    <s v="PTP"/>
    <s v="PTP"/>
    <s v="PTP"/>
    <m/>
    <n v="30"/>
    <s v="CAVA"/>
    <m/>
    <s v="-"/>
    <m/>
    <s v="JANWADI"/>
    <m/>
    <m/>
    <m/>
    <n v="6588"/>
    <n v="107118"/>
    <n v="26"/>
    <n v="53"/>
    <s v="FLOW"/>
    <m/>
    <m/>
    <m/>
    <m/>
    <s v="REGULAR"/>
    <s v="MH12WB3507"/>
    <s v="METEOR 350 STELLAR PURE BLACK"/>
    <d v="2023-10-23T00:00:00"/>
    <n v="48"/>
    <s v="02.07.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7-29T00:00:00"/>
    <m/>
    <m/>
    <m/>
    <x v="0"/>
    <m/>
    <n v="6719"/>
    <n v="13183"/>
    <s v="G6Htj8M3pDJc"/>
    <s v="Allocated"/>
  </r>
  <r>
    <n v="460986849"/>
    <s v="SHUBHAM SANTOSH ZENDE"/>
    <s v="ONLINE"/>
    <s v="28.07.26"/>
    <n v="6659"/>
    <m/>
    <m/>
    <m/>
    <n v="6377"/>
    <n v="5574"/>
    <n v="5711"/>
    <n v="5292"/>
    <n v="1"/>
    <s v="STABLE "/>
    <s v="PAID"/>
    <x v="11"/>
    <n v="106421"/>
    <n v="137"/>
    <n v="0"/>
    <n v="3150"/>
    <s v="27.06.26"/>
    <n v="8.5208658165604217E-2"/>
    <n v="5.6051631121426717E-3"/>
    <s v="STABLE "/>
    <s v="PTP"/>
    <s v="PTP"/>
    <s v="PTP"/>
    <m/>
    <n v="28"/>
    <s v="CAVA"/>
    <m/>
    <s v="-"/>
    <m/>
    <s v="PEER"/>
    <m/>
    <m/>
    <m/>
    <n v="5574"/>
    <n v="106421"/>
    <n v="26"/>
    <n v="53"/>
    <s v="FLOW"/>
    <m/>
    <m/>
    <m/>
    <m/>
    <s v="REGULAR"/>
    <s v="MH14LG0053"/>
    <s v="BULLET 350 THE STANDARD BLACK"/>
    <d v="2023-12-04T00:00:00"/>
    <n v="48"/>
    <s v="02.07.26"/>
    <s v="KAILASH ATKARI"/>
    <m/>
    <m/>
    <m/>
    <m/>
    <m/>
    <m/>
    <m/>
    <m/>
    <m/>
    <m/>
    <m/>
    <m/>
    <m/>
    <m/>
    <m/>
    <m/>
    <m/>
    <m/>
    <m/>
    <m/>
    <m/>
    <m/>
    <m/>
    <m/>
    <m/>
    <m/>
    <m/>
    <m/>
    <m/>
    <m/>
    <m/>
    <m/>
    <m/>
    <m/>
    <m/>
    <m/>
    <m/>
    <m/>
    <m/>
    <m/>
    <m/>
    <m/>
    <m/>
    <m/>
    <m/>
    <m/>
    <m/>
    <m/>
    <m/>
    <m/>
    <m/>
    <m/>
    <m/>
    <m/>
    <m/>
    <m/>
    <m/>
    <m/>
    <m/>
    <m/>
    <m/>
    <m/>
    <m/>
    <m/>
    <m/>
    <m/>
    <m/>
    <m/>
    <m/>
    <m/>
    <m/>
    <m/>
    <m/>
    <m/>
    <m/>
    <m/>
    <m/>
    <m/>
    <m/>
    <m/>
    <m/>
    <m/>
    <m/>
    <m/>
    <m/>
    <m/>
    <m/>
    <m/>
    <m/>
    <m/>
    <m/>
    <n v="1"/>
    <m/>
    <m/>
    <n v="1"/>
    <n v="1"/>
    <s v="ZBHT0010"/>
    <s v="kPkjyH-t_5c"/>
    <s v="Allocated"/>
    <s v="Promise To Pay (PTP)"/>
    <s v="Ptp "/>
    <d v="2026-07-25T00:00:00"/>
    <m/>
    <m/>
    <m/>
    <x v="0"/>
    <m/>
    <n v="5711"/>
    <n v="11951"/>
    <s v="kPkjyH-t_5c"/>
    <s v="Allocated"/>
  </r>
  <r>
    <n v="468181316"/>
    <s v="GRACE JOHN PAPANI"/>
    <s v="COLLECT"/>
    <s v="22.07.26"/>
    <n v="6820"/>
    <m/>
    <m/>
    <m/>
    <n v="6763"/>
    <n v="6709"/>
    <n v="6709"/>
    <n v="6652"/>
    <n v="1"/>
    <s v="STABLE "/>
    <s v="PAID"/>
    <x v="6"/>
    <n v="105597"/>
    <n v="0"/>
    <n v="0"/>
    <n v="450"/>
    <s v="-"/>
    <n v="7.2023341136310995E-2"/>
    <n v="5.5617632718441817E-3"/>
    <s v="STABLE "/>
    <s v="MPTP"/>
    <s v="-"/>
    <s v="MPTP"/>
    <s v="Entry restricted"/>
    <n v="24"/>
    <s v="CNAVNA"/>
    <m/>
    <s v="-"/>
    <m/>
    <s v="KOREGAON PARK"/>
    <m/>
    <m/>
    <m/>
    <n v="7159"/>
    <n v="105597"/>
    <n v="25"/>
    <n v="23"/>
    <s v="STABLE"/>
    <m/>
    <m/>
    <m/>
    <m/>
    <m/>
    <s v="MH12ZQ8945"/>
    <s v="HONDA ACTIVA DLX 2B"/>
    <d v="2026-05-06T00:00:00"/>
    <n v="18"/>
    <s v="10.07.26"/>
    <s v="VIJAY NIKAM"/>
    <m/>
    <m/>
    <m/>
    <m/>
    <m/>
    <m/>
    <m/>
    <m/>
    <m/>
    <m/>
    <m/>
    <m/>
    <m/>
    <m/>
    <m/>
    <m/>
    <m/>
    <m/>
    <m/>
    <m/>
    <m/>
    <m/>
    <m/>
    <m/>
    <m/>
    <m/>
    <m/>
    <m/>
    <m/>
    <m/>
    <m/>
    <m/>
    <m/>
    <m/>
    <m/>
    <m/>
    <m/>
    <m/>
    <m/>
    <m/>
    <m/>
    <m/>
    <m/>
    <m/>
    <m/>
    <m/>
    <m/>
    <m/>
    <m/>
    <m/>
    <m/>
    <m/>
    <m/>
    <m/>
    <m/>
    <m/>
    <m/>
    <m/>
    <m/>
    <m/>
    <m/>
    <m/>
    <m/>
    <m/>
    <m/>
    <m/>
    <m/>
    <m/>
    <m/>
    <m/>
    <m/>
    <m/>
    <m/>
    <m/>
    <m/>
    <m/>
    <m/>
    <m/>
    <m/>
    <m/>
    <m/>
    <m/>
    <m/>
    <m/>
    <m/>
    <m/>
    <m/>
    <m/>
    <m/>
    <m/>
    <m/>
    <n v="1"/>
    <m/>
    <m/>
    <n v="1"/>
    <n v="1"/>
    <s v="ZBHT0012"/>
    <m/>
    <m/>
    <m/>
    <m/>
    <m/>
    <m/>
    <m/>
    <m/>
    <x v="0"/>
    <m/>
    <n v="6709"/>
    <n v="13472"/>
    <e v="#N/A"/>
    <e v="#N/A"/>
  </r>
  <r>
    <n v="466828544"/>
    <s v="SURAJ PRAKASH HIWALE"/>
    <m/>
    <m/>
    <m/>
    <m/>
    <m/>
    <m/>
    <n v="4837"/>
    <n v="29022"/>
    <n v="6163"/>
    <n v="33859"/>
    <n v="6"/>
    <s v="FLOW"/>
    <s v="UNPAID"/>
    <x v="9"/>
    <n v="105045"/>
    <n v="1326"/>
    <n v="0"/>
    <n v="3599"/>
    <s v="FLOW"/>
    <n v="0.18089716002049633"/>
    <n v="4.5915416839141805E-2"/>
    <s v="FLOW"/>
    <s v="RTP"/>
    <s v="RTP"/>
    <s v="RTP"/>
    <s v="Financail problem"/>
    <m/>
    <s v="CAVNA"/>
    <m/>
    <s v="ELG"/>
    <m/>
    <s v="SHIKRAPUR"/>
    <m/>
    <m/>
    <m/>
    <n v="29022"/>
    <n v="105045"/>
    <n v="177"/>
    <n v="204"/>
    <s v="FLOW"/>
    <m/>
    <m/>
    <m/>
    <m/>
    <s v="NPA"/>
    <s v="MH12YM8650"/>
    <s v="HONDA ACTIVA DLX 2B"/>
    <d v="2025-09-06T00:00:00"/>
    <n v="30"/>
    <s v="02.07.26"/>
    <s v="KAILASH ATKARI"/>
    <m/>
    <m/>
    <m/>
    <m/>
    <m/>
    <m/>
    <m/>
    <n v="1"/>
    <m/>
    <m/>
    <m/>
    <m/>
    <m/>
    <m/>
    <m/>
    <m/>
    <m/>
    <m/>
    <m/>
    <m/>
    <m/>
    <m/>
    <m/>
    <m/>
    <m/>
    <m/>
    <m/>
    <m/>
    <m/>
    <m/>
    <m/>
    <m/>
    <m/>
    <m/>
    <m/>
    <m/>
    <m/>
    <m/>
    <m/>
    <m/>
    <m/>
    <m/>
    <m/>
    <m/>
    <m/>
    <m/>
    <m/>
    <m/>
    <m/>
    <m/>
    <m/>
    <m/>
    <m/>
    <m/>
    <m/>
    <m/>
    <m/>
    <m/>
    <m/>
    <m/>
    <m/>
    <m/>
    <m/>
    <m/>
    <m/>
    <m/>
    <m/>
    <m/>
    <m/>
    <m/>
    <m/>
    <m/>
    <m/>
    <m/>
    <m/>
    <m/>
    <m/>
    <m/>
    <m/>
    <m/>
    <m/>
    <m/>
    <m/>
    <m/>
    <m/>
    <m/>
    <m/>
    <m/>
    <m/>
    <m/>
    <m/>
    <m/>
    <m/>
    <m/>
    <n v="1"/>
    <n v="1"/>
    <s v="ZBHT0024"/>
    <s v="AoQdZJ3knpc"/>
    <s v="Allocated"/>
    <s v="Left Message (LMCB)"/>
    <s v="Meet mother "/>
    <d v="2026-07-03T00:00:00"/>
    <m/>
    <m/>
    <m/>
    <x v="0"/>
    <m/>
    <n v="6163"/>
    <n v="33859"/>
    <s v="AoQdZJ3knpc"/>
    <s v="Allocated"/>
  </r>
  <r>
    <n v="467457662"/>
    <s v="MITHIL MANJU SHETTY"/>
    <m/>
    <m/>
    <m/>
    <m/>
    <m/>
    <m/>
    <n v="3882"/>
    <n v="22295"/>
    <n v="3773"/>
    <n v="26177"/>
    <n v="6"/>
    <s v="FLOW"/>
    <s v="UNPAID"/>
    <x v="14"/>
    <n v="104460"/>
    <n v="888"/>
    <n v="0"/>
    <n v="2700"/>
    <s v="FLOW"/>
    <n v="0.41861527549020788"/>
    <n v="4.5659711961699774E-2"/>
    <s v="FLOW"/>
    <s v="NC"/>
    <s v="NC"/>
    <s v="NC"/>
    <s v="Shifted"/>
    <m/>
    <s v="CNAVNA"/>
    <m/>
    <s v="ELG"/>
    <m/>
    <s v="DEHU ROAD"/>
    <m/>
    <m/>
    <m/>
    <n v="22295"/>
    <n v="104460"/>
    <n v="177"/>
    <n v="204"/>
    <s v="FLOW"/>
    <m/>
    <m/>
    <m/>
    <m/>
    <s v="NPA"/>
    <s v="MH14NA2912"/>
    <s v="HONDA ACTIVA STD 2B"/>
    <d v="2025-12-18T00:00:00"/>
    <n v="36"/>
    <s v="02.07.26"/>
    <s v="VIJAY NIKAM"/>
    <m/>
    <m/>
    <m/>
    <m/>
    <m/>
    <m/>
    <m/>
    <m/>
    <m/>
    <m/>
    <n v="1"/>
    <m/>
    <m/>
    <m/>
    <m/>
    <m/>
    <m/>
    <m/>
    <m/>
    <m/>
    <m/>
    <m/>
    <m/>
    <m/>
    <m/>
    <m/>
    <m/>
    <m/>
    <m/>
    <m/>
    <m/>
    <m/>
    <m/>
    <m/>
    <m/>
    <m/>
    <m/>
    <n v="1"/>
    <m/>
    <m/>
    <m/>
    <m/>
    <m/>
    <m/>
    <m/>
    <m/>
    <m/>
    <m/>
    <m/>
    <m/>
    <m/>
    <m/>
    <m/>
    <m/>
    <m/>
    <m/>
    <m/>
    <m/>
    <m/>
    <m/>
    <m/>
    <m/>
    <m/>
    <m/>
    <n v="1"/>
    <m/>
    <m/>
    <m/>
    <m/>
    <m/>
    <m/>
    <m/>
    <m/>
    <m/>
    <m/>
    <m/>
    <m/>
    <m/>
    <m/>
    <m/>
    <m/>
    <m/>
    <m/>
    <m/>
    <m/>
    <m/>
    <m/>
    <m/>
    <m/>
    <m/>
    <m/>
    <m/>
    <m/>
    <m/>
    <n v="3"/>
    <n v="1"/>
    <s v="DUWT0027"/>
    <s v="k6K2bcTwSNz"/>
    <s v="Allocated"/>
    <s v="Shifted (NC_SFTD)"/>
    <s v="Visited to Customers residence address but Customer Shifted from his residence address "/>
    <d v="2026-07-04T00:00:00"/>
    <m/>
    <m/>
    <m/>
    <x v="0"/>
    <m/>
    <n v="3773"/>
    <n v="26177"/>
    <s v="k6K2bcTwSNz"/>
    <s v="Allocated"/>
  </r>
  <r>
    <n v="461222559"/>
    <s v="RAMESHWAR KUMAR SAH"/>
    <s v="ONLINE"/>
    <s v="27.07.26"/>
    <n v="3047"/>
    <m/>
    <m/>
    <m/>
    <n v="5981"/>
    <n v="5946"/>
    <n v="6016"/>
    <n v="8880"/>
    <n v="1"/>
    <s v="STABLE "/>
    <s v="PAID"/>
    <x v="0"/>
    <n v="103752"/>
    <n v="70"/>
    <n v="0"/>
    <n v="6502.7"/>
    <s v="-"/>
    <n v="3.5740795769341416E-2"/>
    <n v="5.4645876585544817E-3"/>
    <s v="STABLE "/>
    <s v="PTP"/>
    <s v="-"/>
    <s v="PTP"/>
    <m/>
    <n v="25"/>
    <s v="CAVA"/>
    <m/>
    <s v="-"/>
    <m/>
    <s v="CHINCHWAD"/>
    <m/>
    <m/>
    <m/>
    <n v="12518.7"/>
    <n v="103752"/>
    <n v="26"/>
    <n v="23"/>
    <s v="STABLE"/>
    <m/>
    <m/>
    <m/>
    <m/>
    <s v="REGULAR"/>
    <s v="MH14LG7650"/>
    <s v="HUNTER 350 REBEL BLACK"/>
    <d v="2023-12-23T00:00:00"/>
    <n v="48"/>
    <s v="10.07.26"/>
    <s v="KAILASH ATKARI"/>
    <m/>
    <m/>
    <m/>
    <m/>
    <m/>
    <m/>
    <m/>
    <m/>
    <m/>
    <m/>
    <m/>
    <m/>
    <m/>
    <m/>
    <m/>
    <m/>
    <m/>
    <m/>
    <m/>
    <m/>
    <m/>
    <m/>
    <m/>
    <m/>
    <m/>
    <m/>
    <m/>
    <m/>
    <m/>
    <m/>
    <m/>
    <n v="1"/>
    <m/>
    <m/>
    <m/>
    <m/>
    <m/>
    <m/>
    <m/>
    <m/>
    <m/>
    <m/>
    <m/>
    <m/>
    <m/>
    <m/>
    <m/>
    <m/>
    <m/>
    <m/>
    <m/>
    <m/>
    <m/>
    <m/>
    <m/>
    <m/>
    <m/>
    <m/>
    <n v="2"/>
    <m/>
    <m/>
    <m/>
    <m/>
    <m/>
    <m/>
    <m/>
    <m/>
    <n v="1"/>
    <m/>
    <m/>
    <m/>
    <m/>
    <m/>
    <n v="2"/>
    <m/>
    <m/>
    <m/>
    <m/>
    <m/>
    <m/>
    <m/>
    <m/>
    <m/>
    <m/>
    <m/>
    <m/>
    <m/>
    <m/>
    <m/>
    <m/>
    <m/>
    <m/>
    <m/>
    <m/>
    <n v="6"/>
    <n v="1"/>
    <s v="ZBHT0011"/>
    <m/>
    <m/>
    <m/>
    <m/>
    <m/>
    <m/>
    <m/>
    <m/>
    <x v="0"/>
    <m/>
    <n v="6016"/>
    <n v="11927"/>
    <s v="kPJAd7EMrnm"/>
    <s v="Allocated"/>
  </r>
  <r>
    <n v="463651166"/>
    <s v="EHSAN ANSARI"/>
    <s v="ONLINE"/>
    <s v="25.07.26"/>
    <n v="7692"/>
    <m/>
    <m/>
    <m/>
    <n v="7589"/>
    <n v="6413"/>
    <n v="6520"/>
    <n v="6310"/>
    <n v="1"/>
    <s v="STABLE "/>
    <s v="PAID"/>
    <x v="6"/>
    <n v="103705"/>
    <n v="107"/>
    <n v="0"/>
    <n v="4500"/>
    <s v="13.06.26"/>
    <n v="7.0732886280302762E-2"/>
    <n v="5.4621121822267761E-3"/>
    <s v="STABLE "/>
    <s v="MPTP"/>
    <s v="MPTP"/>
    <s v="MPTP"/>
    <s v="Entry restricted"/>
    <n v="20"/>
    <s v="CAVNA"/>
    <m/>
    <s v="-"/>
    <m/>
    <s v="PORWAL ROAD"/>
    <m/>
    <m/>
    <m/>
    <n v="11020"/>
    <n v="103705"/>
    <n v="26"/>
    <n v="23"/>
    <s v="STABLE"/>
    <m/>
    <m/>
    <m/>
    <m/>
    <s v="REGULAR"/>
    <s v="MH12XB4004"/>
    <s v="BULLET 350 BLACK GOLD"/>
    <d v="2024-08-03T00:00:00"/>
    <n v="36"/>
    <s v="10.07.26"/>
    <s v="VIJAY NIKAM"/>
    <m/>
    <m/>
    <m/>
    <m/>
    <m/>
    <m/>
    <m/>
    <m/>
    <m/>
    <m/>
    <m/>
    <m/>
    <m/>
    <m/>
    <m/>
    <m/>
    <m/>
    <m/>
    <m/>
    <m/>
    <m/>
    <m/>
    <m/>
    <m/>
    <m/>
    <m/>
    <m/>
    <m/>
    <m/>
    <m/>
    <m/>
    <m/>
    <m/>
    <m/>
    <m/>
    <m/>
    <m/>
    <n v="1"/>
    <m/>
    <m/>
    <m/>
    <m/>
    <m/>
    <m/>
    <m/>
    <m/>
    <m/>
    <m/>
    <m/>
    <m/>
    <m/>
    <m/>
    <m/>
    <m/>
    <m/>
    <m/>
    <m/>
    <m/>
    <m/>
    <m/>
    <m/>
    <m/>
    <m/>
    <m/>
    <m/>
    <m/>
    <m/>
    <m/>
    <m/>
    <m/>
    <m/>
    <m/>
    <m/>
    <m/>
    <m/>
    <m/>
    <m/>
    <m/>
    <m/>
    <m/>
    <m/>
    <m/>
    <m/>
    <m/>
    <m/>
    <m/>
    <m/>
    <m/>
    <m/>
    <m/>
    <m/>
    <m/>
    <m/>
    <m/>
    <n v="1"/>
    <n v="1"/>
    <s v="ZBHT0012"/>
    <m/>
    <m/>
    <m/>
    <m/>
    <m/>
    <m/>
    <m/>
    <m/>
    <x v="1"/>
    <m/>
    <n v="6520"/>
    <n v="14002"/>
    <s v="GPhB0mox1c"/>
    <s v="Allocated"/>
  </r>
  <r>
    <n v="464281287"/>
    <s v="PRINKAL SUMIT KALDHONE"/>
    <s v="ONLINE"/>
    <s v="11.07.26"/>
    <n v="4550"/>
    <m/>
    <m/>
    <m/>
    <n v="4443"/>
    <n v="1463.61"/>
    <n v="1525.61"/>
    <n v="1356.6099999999997"/>
    <n v="1"/>
    <s v="STABLE "/>
    <s v="PAID"/>
    <x v="0"/>
    <n v="103581.61"/>
    <n v="62"/>
    <n v="0"/>
    <n v="2250"/>
    <s v="-"/>
    <n v="3.5682099318274083E-2"/>
    <n v="5.4556132668209141E-3"/>
    <s v="STABLE "/>
    <s v="PAID"/>
    <s v="-"/>
    <s v="PAID"/>
    <m/>
    <m/>
    <s v="CAVA"/>
    <m/>
    <s v="-"/>
    <m/>
    <s v="AKURDI"/>
    <m/>
    <m/>
    <m/>
    <n v="3775.61"/>
    <n v="103581.61"/>
    <n v="26"/>
    <n v="23"/>
    <s v="STABLE"/>
    <m/>
    <m/>
    <m/>
    <m/>
    <s v="REGULAR"/>
    <s v="MH11DR9867"/>
    <s v="HONDA SP 160 DOUBLE DISC"/>
    <d v="2024-10-10T00:00:00"/>
    <n v="48"/>
    <s v="10.07.26"/>
    <s v="KAILASH ATKARI"/>
    <m/>
    <m/>
    <m/>
    <m/>
    <m/>
    <m/>
    <m/>
    <m/>
    <m/>
    <m/>
    <m/>
    <m/>
    <m/>
    <m/>
    <m/>
    <m/>
    <m/>
    <m/>
    <m/>
    <m/>
    <m/>
    <m/>
    <m/>
    <m/>
    <m/>
    <m/>
    <m/>
    <m/>
    <m/>
    <m/>
    <m/>
    <n v="1"/>
    <m/>
    <m/>
    <m/>
    <m/>
    <m/>
    <m/>
    <m/>
    <m/>
    <m/>
    <m/>
    <m/>
    <m/>
    <m/>
    <m/>
    <m/>
    <m/>
    <m/>
    <m/>
    <m/>
    <m/>
    <m/>
    <m/>
    <m/>
    <m/>
    <m/>
    <m/>
    <m/>
    <m/>
    <m/>
    <m/>
    <m/>
    <m/>
    <m/>
    <m/>
    <m/>
    <m/>
    <m/>
    <m/>
    <m/>
    <m/>
    <m/>
    <m/>
    <m/>
    <m/>
    <m/>
    <m/>
    <m/>
    <m/>
    <m/>
    <m/>
    <m/>
    <m/>
    <m/>
    <m/>
    <m/>
    <m/>
    <m/>
    <m/>
    <m/>
    <m/>
    <m/>
    <m/>
    <n v="1"/>
    <n v="1"/>
    <s v="ZBHT0011"/>
    <m/>
    <m/>
    <m/>
    <m/>
    <m/>
    <m/>
    <m/>
    <m/>
    <x v="0"/>
    <m/>
    <n v="1525.61"/>
    <n v="5906.61"/>
    <s v="BoknNb3R0Lc"/>
    <s v="Allocated"/>
  </r>
  <r>
    <n v="467318125"/>
    <s v="BAPUSAHEB AANANTA VETAL"/>
    <m/>
    <m/>
    <m/>
    <m/>
    <m/>
    <m/>
    <n v="4160"/>
    <n v="4109.75"/>
    <n v="4115.75"/>
    <n v="8269.75"/>
    <n v="1"/>
    <s v="FLOW"/>
    <s v="UNPAID"/>
    <x v="7"/>
    <n v="102833"/>
    <n v="6"/>
    <n v="0"/>
    <n v="450"/>
    <s v="-"/>
    <n v="8.6322303859042562E-2"/>
    <n v="5.4161841958914811E-3"/>
    <s v="STABLE "/>
    <s v="PTP"/>
    <s v="-"/>
    <s v="PTP"/>
    <s v="Financail problem"/>
    <m/>
    <s v="CAVNA"/>
    <m/>
    <s v="-"/>
    <m/>
    <s v="BHOSARI"/>
    <m/>
    <m/>
    <m/>
    <n v="4565.75"/>
    <n v="102833"/>
    <n v="26"/>
    <n v="53"/>
    <s v="FLOW"/>
    <m/>
    <m/>
    <m/>
    <m/>
    <s v="REGULAR"/>
    <s v="MH14MX8537"/>
    <s v="HONDA ACTIVA DLX 2B"/>
    <d v="2025-11-21T00:00:00"/>
    <n v="36"/>
    <s v="10.07.26"/>
    <s v="VIJAY NIKAM"/>
    <m/>
    <m/>
    <m/>
    <m/>
    <m/>
    <m/>
    <m/>
    <m/>
    <m/>
    <m/>
    <m/>
    <m/>
    <m/>
    <m/>
    <m/>
    <m/>
    <m/>
    <m/>
    <m/>
    <m/>
    <m/>
    <m/>
    <m/>
    <m/>
    <m/>
    <m/>
    <m/>
    <m/>
    <m/>
    <m/>
    <m/>
    <m/>
    <m/>
    <m/>
    <m/>
    <m/>
    <m/>
    <n v="1"/>
    <m/>
    <m/>
    <m/>
    <m/>
    <m/>
    <m/>
    <m/>
    <m/>
    <m/>
    <m/>
    <m/>
    <m/>
    <m/>
    <m/>
    <m/>
    <m/>
    <m/>
    <m/>
    <m/>
    <m/>
    <m/>
    <m/>
    <m/>
    <m/>
    <m/>
    <m/>
    <m/>
    <m/>
    <m/>
    <m/>
    <m/>
    <m/>
    <n v="1"/>
    <m/>
    <m/>
    <m/>
    <m/>
    <m/>
    <m/>
    <m/>
    <m/>
    <m/>
    <m/>
    <m/>
    <m/>
    <m/>
    <m/>
    <m/>
    <m/>
    <m/>
    <m/>
    <m/>
    <m/>
    <m/>
    <m/>
    <m/>
    <n v="2"/>
    <n v="1"/>
    <s v="DUWT0025"/>
    <m/>
    <m/>
    <m/>
    <m/>
    <m/>
    <m/>
    <m/>
    <m/>
    <x v="0"/>
    <m/>
    <n v="4115.75"/>
    <n v="8269.75"/>
    <s v="BoCoeNAChS"/>
    <s v="Allocated"/>
  </r>
  <r>
    <n v="458321906"/>
    <s v="JAYPAL RAGHU KAMBLE"/>
    <s v="ONLINE"/>
    <s v="02.07.26"/>
    <n v="7810"/>
    <m/>
    <m/>
    <m/>
    <n v="7527"/>
    <n v="22581"/>
    <n v="8371"/>
    <n v="22298"/>
    <n v="3"/>
    <s v="STABLE "/>
    <s v="PAID"/>
    <x v="0"/>
    <n v="102203"/>
    <n v="844"/>
    <n v="0"/>
    <n v="3150"/>
    <s v="02.06.26"/>
    <n v="0.31889009535220408"/>
    <n v="3.2732858975106811E-2"/>
    <s v="STABLE "/>
    <s v="PAID"/>
    <s v="PAID"/>
    <s v="PAID"/>
    <s v="Add not found"/>
    <m/>
    <s v="CAVNA"/>
    <m/>
    <s v="ELG"/>
    <m/>
    <s v="CHIKHALI"/>
    <m/>
    <m/>
    <m/>
    <n v="22581"/>
    <n v="102203"/>
    <n v="87"/>
    <n v="84"/>
    <s v="STABLE"/>
    <m/>
    <m/>
    <m/>
    <m/>
    <s v="REGULAR"/>
    <s v="MH14KV8147"/>
    <s v="CLASSIC SIGNALS 350 DESERT SAND"/>
    <d v="2023-05-30T00:00:00"/>
    <n v="48"/>
    <s v="02.07.26"/>
    <s v="KAILASH ATKARI"/>
    <m/>
    <m/>
    <m/>
    <m/>
    <n v="1"/>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address not found "/>
    <d v="2026-07-02T00:00:00"/>
    <m/>
    <m/>
    <m/>
    <x v="0"/>
    <m/>
    <n v="8371"/>
    <n v="30108"/>
    <s v="B2OE7AQvZ7"/>
    <s v="Allocated"/>
  </r>
  <r>
    <n v="467633570"/>
    <s v="PRAJAKTA HANUMANT GAYAKWAD"/>
    <s v="COLLECT"/>
    <s v="02.07.26"/>
    <n v="6400"/>
    <m/>
    <m/>
    <m/>
    <n v="3185"/>
    <n v="6305"/>
    <n v="3274"/>
    <n v="3090"/>
    <n v="2"/>
    <s v="STABLE "/>
    <s v="PAID"/>
    <x v="10"/>
    <n v="100905"/>
    <n v="154"/>
    <n v="0"/>
    <n v="1350"/>
    <s v="FLOW"/>
    <n v="0.16261714179515335"/>
    <n v="1.8761293381049537E-2"/>
    <s v="STABLE "/>
    <s v="PAID"/>
    <s v="EXP"/>
    <s v="PAID"/>
    <m/>
    <m/>
    <s v="CNAVNA"/>
    <m/>
    <s v="-"/>
    <m/>
    <s v="JUNNAR"/>
    <m/>
    <m/>
    <m/>
    <n v="6305"/>
    <n v="100905"/>
    <n v="57"/>
    <n v="53"/>
    <s v="STABLE"/>
    <m/>
    <m/>
    <m/>
    <m/>
    <s v="REGULAR"/>
    <s v="MH14NB8306"/>
    <s v="TVS RAIDER DISC CONNECTED"/>
    <d v="2026-01-22T00:00:00"/>
    <n v="48"/>
    <s v="02.07.26"/>
    <s v="KAILASH ATKARI"/>
    <m/>
    <m/>
    <m/>
    <m/>
    <n v="2"/>
    <m/>
    <m/>
    <m/>
    <m/>
    <m/>
    <m/>
    <m/>
    <m/>
    <m/>
    <m/>
    <m/>
    <m/>
    <m/>
    <m/>
    <m/>
    <m/>
    <m/>
    <m/>
    <m/>
    <m/>
    <m/>
    <m/>
    <m/>
    <m/>
    <m/>
    <m/>
    <m/>
    <m/>
    <m/>
    <m/>
    <m/>
    <m/>
    <m/>
    <m/>
    <m/>
    <m/>
    <m/>
    <m/>
    <m/>
    <m/>
    <m/>
    <m/>
    <m/>
    <m/>
    <m/>
    <m/>
    <m/>
    <m/>
    <m/>
    <m/>
    <m/>
    <m/>
    <m/>
    <m/>
    <m/>
    <m/>
    <m/>
    <m/>
    <m/>
    <m/>
    <m/>
    <m/>
    <m/>
    <m/>
    <m/>
    <m/>
    <m/>
    <m/>
    <m/>
    <m/>
    <m/>
    <m/>
    <m/>
    <m/>
    <m/>
    <m/>
    <m/>
    <m/>
    <m/>
    <m/>
    <m/>
    <m/>
    <m/>
    <m/>
    <m/>
    <m/>
    <m/>
    <m/>
    <m/>
    <n v="2"/>
    <n v="1"/>
    <s v="ZBHT0021"/>
    <s v="BoSVf5Vfgbc"/>
    <s v="Allocated"/>
    <s v="Payment (PAID)"/>
    <s v="Payment (PAID)"/>
    <d v="2026-07-02T00:00:00"/>
    <m/>
    <m/>
    <m/>
    <x v="0"/>
    <m/>
    <n v="3274"/>
    <n v="9490"/>
    <s v="BoSVf5Vfgbc"/>
    <s v="Allocated"/>
  </r>
  <r>
    <n v="460748946"/>
    <s v="PRATHAMESH SANJAY KUDALE"/>
    <m/>
    <m/>
    <m/>
    <m/>
    <m/>
    <m/>
    <n v="6124"/>
    <n v="6119"/>
    <n v="6240"/>
    <n v="12243"/>
    <n v="1"/>
    <s v="FLOW"/>
    <s v="UNPAID"/>
    <x v="9"/>
    <n v="99466.2"/>
    <n v="121"/>
    <n v="0"/>
    <n v="5627"/>
    <s v="30.06.26"/>
    <n v="6.2509632975502757E-2"/>
    <n v="5.2388558192932354E-3"/>
    <s v="STABLE "/>
    <s v="PTP"/>
    <s v="BPTP"/>
    <s v="PTP"/>
    <m/>
    <n v="26"/>
    <s v="CAVA"/>
    <m/>
    <s v="-"/>
    <m/>
    <s v="DUMLA"/>
    <m/>
    <m/>
    <m/>
    <n v="6119"/>
    <n v="99466.2"/>
    <n v="26"/>
    <n v="53"/>
    <s v="FLOW"/>
    <m/>
    <m/>
    <m/>
    <m/>
    <s v="REGULAR"/>
    <s v="MH12WG1139"/>
    <s v="CLASSIC 350 DARK GUNMETAL GREY"/>
    <d v="2023-11-17T00:00:00"/>
    <n v="48"/>
    <s v="02.07.26"/>
    <s v="KAILASH ATKARI"/>
    <m/>
    <m/>
    <m/>
    <m/>
    <m/>
    <m/>
    <m/>
    <m/>
    <m/>
    <m/>
    <n v="1"/>
    <m/>
    <m/>
    <m/>
    <m/>
    <m/>
    <m/>
    <m/>
    <m/>
    <m/>
    <m/>
    <m/>
    <m/>
    <m/>
    <m/>
    <m/>
    <m/>
    <m/>
    <m/>
    <m/>
    <m/>
    <m/>
    <m/>
    <m/>
    <m/>
    <m/>
    <m/>
    <m/>
    <m/>
    <m/>
    <m/>
    <m/>
    <m/>
    <m/>
    <m/>
    <m/>
    <m/>
    <m/>
    <m/>
    <m/>
    <m/>
    <m/>
    <m/>
    <m/>
    <m/>
    <m/>
    <m/>
    <m/>
    <m/>
    <m/>
    <m/>
    <m/>
    <m/>
    <m/>
    <m/>
    <m/>
    <m/>
    <m/>
    <m/>
    <m/>
    <m/>
    <m/>
    <m/>
    <m/>
    <m/>
    <m/>
    <m/>
    <m/>
    <m/>
    <n v="1"/>
    <m/>
    <m/>
    <m/>
    <m/>
    <m/>
    <m/>
    <m/>
    <m/>
    <m/>
    <m/>
    <m/>
    <m/>
    <m/>
    <m/>
    <n v="2"/>
    <n v="1"/>
    <s v="ZBHT0024"/>
    <s v="ko8CV2kufOm"/>
    <s v="Allocated"/>
    <s v="Left Message (LMCB)"/>
    <s v="Meet mother "/>
    <d v="2026-07-04T00:00:00"/>
    <m/>
    <m/>
    <m/>
    <x v="0"/>
    <m/>
    <n v="6240"/>
    <n v="12243"/>
    <s v="ko8CV2kufOm"/>
    <s v="Allocated"/>
  </r>
  <r>
    <n v="465745229"/>
    <s v="GANESH MACHINDRA SALUNKE"/>
    <s v="ONLINE"/>
    <s v="21.07.26"/>
    <n v="3500"/>
    <m/>
    <m/>
    <m/>
    <n v="5140"/>
    <n v="3468"/>
    <n v="3543"/>
    <n v="5108"/>
    <n v="1"/>
    <s v="STABLE "/>
    <s v="PAID"/>
    <x v="9"/>
    <n v="99392"/>
    <n v="75"/>
    <n v="0"/>
    <n v="1540"/>
    <s v="STABLE"/>
    <n v="6.2463001911213754E-2"/>
    <n v="5.2349477268780076E-3"/>
    <s v="STABLE "/>
    <s v="PTP"/>
    <s v="PTP"/>
    <s v="PTP"/>
    <m/>
    <n v="22"/>
    <s v="CAVA"/>
    <m/>
    <s v="-"/>
    <m/>
    <s v="SADAL GAON"/>
    <m/>
    <m/>
    <m/>
    <n v="3468"/>
    <n v="99392"/>
    <n v="26"/>
    <n v="23"/>
    <s v="STABLE"/>
    <m/>
    <m/>
    <m/>
    <m/>
    <s v="REGULAR"/>
    <s v="MH12XY1938"/>
    <s v="HONDA UNICORN 2B"/>
    <d v="2025-03-21T00:00:00"/>
    <n v="36"/>
    <s v="02.07.26"/>
    <s v="KAILASH ATKARI"/>
    <m/>
    <m/>
    <m/>
    <m/>
    <m/>
    <m/>
    <m/>
    <m/>
    <m/>
    <m/>
    <n v="1"/>
    <m/>
    <m/>
    <m/>
    <m/>
    <m/>
    <m/>
    <m/>
    <m/>
    <m/>
    <m/>
    <m/>
    <m/>
    <m/>
    <m/>
    <m/>
    <m/>
    <m/>
    <m/>
    <m/>
    <m/>
    <m/>
    <m/>
    <m/>
    <m/>
    <m/>
    <m/>
    <m/>
    <m/>
    <m/>
    <m/>
    <m/>
    <m/>
    <m/>
    <m/>
    <m/>
    <m/>
    <m/>
    <m/>
    <m/>
    <m/>
    <m/>
    <m/>
    <m/>
    <m/>
    <m/>
    <m/>
    <m/>
    <m/>
    <m/>
    <m/>
    <m/>
    <m/>
    <m/>
    <m/>
    <m/>
    <m/>
    <m/>
    <m/>
    <m/>
    <m/>
    <m/>
    <m/>
    <m/>
    <m/>
    <m/>
    <m/>
    <m/>
    <m/>
    <m/>
    <m/>
    <m/>
    <m/>
    <m/>
    <m/>
    <m/>
    <m/>
    <m/>
    <m/>
    <m/>
    <m/>
    <m/>
    <m/>
    <m/>
    <n v="1"/>
    <n v="1"/>
    <s v="ZBHT0024"/>
    <s v="B6tw_o2E1m"/>
    <s v="Allocated"/>
    <s v="Left Message (LMCB)"/>
    <s v="Meet mother "/>
    <d v="2026-07-04T00:00:00"/>
    <m/>
    <m/>
    <m/>
    <x v="0"/>
    <m/>
    <n v="3543"/>
    <n v="8608"/>
    <s v="B6tw_o2E1m"/>
    <s v="Allocated"/>
  </r>
  <r>
    <n v="468093645"/>
    <s v="MOOSA SOHAIL SHAIKH"/>
    <m/>
    <m/>
    <m/>
    <m/>
    <m/>
    <m/>
    <n v="3682"/>
    <n v="3682"/>
    <n v="3682"/>
    <n v="7364"/>
    <n v="1"/>
    <s v="FLOW"/>
    <s v="UNPAID"/>
    <x v="16"/>
    <n v="99027"/>
    <n v="0"/>
    <n v="0"/>
    <n v="450"/>
    <s v="-"/>
    <n v="0.21455455863275791"/>
    <n v="5.2157232830564674E-3"/>
    <s v="STABLE "/>
    <s v="PTP"/>
    <s v="-"/>
    <s v="PTP"/>
    <m/>
    <n v="28"/>
    <s v="CAVA"/>
    <m/>
    <s v="-"/>
    <m/>
    <s v="BHWANI PETH"/>
    <m/>
    <m/>
    <m/>
    <n v="3682"/>
    <n v="99027"/>
    <n v="26"/>
    <n v="53"/>
    <s v="FLOW"/>
    <m/>
    <m/>
    <m/>
    <m/>
    <s v="REGULAR"/>
    <s v="MH12ZN6297"/>
    <s v="ACCESS 125 RIDE CONNECT TFT"/>
    <d v="2026-04-18T00:00:00"/>
    <n v="36"/>
    <s v="02.07.26"/>
    <s v="VIJAY NIKAM"/>
    <m/>
    <m/>
    <m/>
    <m/>
    <m/>
    <m/>
    <m/>
    <m/>
    <m/>
    <m/>
    <m/>
    <m/>
    <m/>
    <m/>
    <m/>
    <m/>
    <m/>
    <m/>
    <m/>
    <m/>
    <m/>
    <m/>
    <m/>
    <m/>
    <m/>
    <m/>
    <m/>
    <m/>
    <m/>
    <m/>
    <m/>
    <m/>
    <m/>
    <m/>
    <m/>
    <m/>
    <m/>
    <n v="1"/>
    <m/>
    <m/>
    <m/>
    <m/>
    <m/>
    <m/>
    <m/>
    <m/>
    <m/>
    <m/>
    <m/>
    <m/>
    <m/>
    <m/>
    <m/>
    <m/>
    <m/>
    <m/>
    <m/>
    <m/>
    <m/>
    <m/>
    <m/>
    <m/>
    <m/>
    <m/>
    <m/>
    <m/>
    <m/>
    <m/>
    <m/>
    <m/>
    <m/>
    <m/>
    <m/>
    <m/>
    <m/>
    <m/>
    <m/>
    <m/>
    <m/>
    <m/>
    <m/>
    <m/>
    <m/>
    <m/>
    <m/>
    <m/>
    <m/>
    <m/>
    <m/>
    <m/>
    <m/>
    <m/>
    <m/>
    <m/>
    <n v="1"/>
    <n v="1"/>
    <s v="DUWT0014"/>
    <s v="k2HvUjnXhb"/>
    <s v="Allocated"/>
    <e v="#N/A"/>
    <e v="#N/A"/>
    <e v="#N/A"/>
    <m/>
    <m/>
    <m/>
    <x v="1"/>
    <m/>
    <n v="3682"/>
    <n v="7364"/>
    <s v="k2HvUjnXhb"/>
    <s v="Allocated"/>
  </r>
  <r>
    <n v="466324484"/>
    <s v="ANIKET CHANDRAKANT VANJARI"/>
    <m/>
    <m/>
    <m/>
    <m/>
    <m/>
    <m/>
    <n v="4811"/>
    <n v="4617"/>
    <n v="4703"/>
    <n v="9428"/>
    <n v="1"/>
    <s v="FLOW"/>
    <s v="UNPAID"/>
    <x v="8"/>
    <n v="98696"/>
    <n v="86"/>
    <n v="0"/>
    <n v="3150"/>
    <s v="26.06.26"/>
    <n v="0.10181129636853065"/>
    <n v="5.198289609344332E-3"/>
    <s v="STABLE "/>
    <s v="PTP"/>
    <s v="PTP"/>
    <s v="PTP"/>
    <m/>
    <n v="28"/>
    <s v="CAVNA"/>
    <m/>
    <s v="-"/>
    <m/>
    <s v="MAVAL"/>
    <m/>
    <m/>
    <m/>
    <n v="4617"/>
    <n v="98696"/>
    <n v="26"/>
    <n v="53"/>
    <s v="FLOW"/>
    <m/>
    <m/>
    <m/>
    <m/>
    <s v="REGULAR"/>
    <s v="MH14MM1990"/>
    <s v="YAMAHA FZ 15"/>
    <d v="2025-06-13T00:00:00"/>
    <n v="36"/>
    <s v="02.07.26"/>
    <s v="VIJAY NIKAM"/>
    <m/>
    <m/>
    <m/>
    <m/>
    <m/>
    <m/>
    <m/>
    <m/>
    <m/>
    <m/>
    <m/>
    <m/>
    <m/>
    <m/>
    <m/>
    <m/>
    <m/>
    <m/>
    <m/>
    <m/>
    <m/>
    <m/>
    <m/>
    <m/>
    <m/>
    <m/>
    <m/>
    <m/>
    <m/>
    <m/>
    <m/>
    <m/>
    <m/>
    <m/>
    <m/>
    <m/>
    <m/>
    <n v="1"/>
    <m/>
    <m/>
    <m/>
    <m/>
    <m/>
    <m/>
    <m/>
    <m/>
    <m/>
    <m/>
    <m/>
    <m/>
    <m/>
    <m/>
    <m/>
    <m/>
    <m/>
    <m/>
    <m/>
    <m/>
    <m/>
    <m/>
    <m/>
    <m/>
    <m/>
    <m/>
    <m/>
    <m/>
    <m/>
    <m/>
    <m/>
    <m/>
    <m/>
    <m/>
    <m/>
    <m/>
    <m/>
    <m/>
    <m/>
    <m/>
    <m/>
    <n v="1"/>
    <m/>
    <m/>
    <m/>
    <m/>
    <m/>
    <m/>
    <m/>
    <m/>
    <m/>
    <m/>
    <m/>
    <m/>
    <m/>
    <m/>
    <n v="2"/>
    <n v="1"/>
    <s v="ZBHT0013"/>
    <s v="A2J6at9DVNc"/>
    <s v="Allocated"/>
    <e v="#N/A"/>
    <e v="#N/A"/>
    <e v="#N/A"/>
    <m/>
    <m/>
    <m/>
    <x v="1"/>
    <m/>
    <n v="4703"/>
    <n v="9428"/>
    <s v="A2J6at9DVNc"/>
    <s v="Allocated"/>
  </r>
  <r>
    <n v="462727406"/>
    <s v="SHWETA PRASHANT KALE"/>
    <s v="ONLINE"/>
    <s v="25.07.26"/>
    <n v="5032"/>
    <m/>
    <m/>
    <m/>
    <n v="4932"/>
    <n v="4683"/>
    <n v="4791"/>
    <n v="4583"/>
    <n v="1"/>
    <s v="STABLE "/>
    <s v="PAID"/>
    <x v="6"/>
    <n v="98550"/>
    <n v="108"/>
    <n v="0"/>
    <n v="900"/>
    <s v="25.06.26"/>
    <n v="6.721687423869474E-2"/>
    <n v="5.1905998318157159E-3"/>
    <s v="STABLE "/>
    <s v="PTP"/>
    <s v="PTP"/>
    <s v="PTP"/>
    <m/>
    <n v="25"/>
    <s v="CAVNA"/>
    <m/>
    <s v="-"/>
    <m/>
    <s v="VISHRANTWADI"/>
    <m/>
    <m/>
    <m/>
    <n v="4683"/>
    <n v="98550"/>
    <n v="26"/>
    <n v="23"/>
    <s v="STABLE"/>
    <m/>
    <m/>
    <m/>
    <m/>
    <s v="REGULAR"/>
    <s v="MH14LN6712"/>
    <s v="BULLET 350 MILITARY BLACK"/>
    <d v="2024-04-29T00:00:00"/>
    <n v="48"/>
    <s v="02.07.26"/>
    <s v="VIJAY NIKAM"/>
    <m/>
    <m/>
    <m/>
    <m/>
    <m/>
    <m/>
    <m/>
    <m/>
    <m/>
    <m/>
    <n v="1"/>
    <m/>
    <m/>
    <m/>
    <m/>
    <m/>
    <m/>
    <m/>
    <m/>
    <m/>
    <m/>
    <m/>
    <m/>
    <m/>
    <m/>
    <m/>
    <m/>
    <m/>
    <m/>
    <m/>
    <m/>
    <m/>
    <m/>
    <m/>
    <m/>
    <m/>
    <m/>
    <m/>
    <m/>
    <m/>
    <m/>
    <m/>
    <m/>
    <m/>
    <m/>
    <m/>
    <m/>
    <m/>
    <m/>
    <m/>
    <m/>
    <m/>
    <m/>
    <m/>
    <m/>
    <m/>
    <m/>
    <m/>
    <m/>
    <m/>
    <m/>
    <m/>
    <m/>
    <m/>
    <m/>
    <m/>
    <m/>
    <m/>
    <m/>
    <m/>
    <m/>
    <m/>
    <m/>
    <m/>
    <m/>
    <m/>
    <m/>
    <m/>
    <m/>
    <m/>
    <m/>
    <m/>
    <m/>
    <m/>
    <m/>
    <m/>
    <m/>
    <m/>
    <m/>
    <m/>
    <m/>
    <m/>
    <m/>
    <m/>
    <n v="1"/>
    <n v="1"/>
    <s v="ZBHT0012"/>
    <s v="B2WfW15fjz"/>
    <s v="Allocated"/>
    <s v="Promise To Pay (PTP)"/>
    <s v="Ptp"/>
    <d v="2026-07-21T00:00:00"/>
    <m/>
    <m/>
    <m/>
    <x v="0"/>
    <m/>
    <n v="4791"/>
    <n v="9615"/>
    <s v="B2WfW15fjz"/>
    <s v="Allocated"/>
  </r>
  <r>
    <n v="464268783"/>
    <s v="YOGESH NARAYAN PARIHAR"/>
    <m/>
    <m/>
    <m/>
    <m/>
    <m/>
    <m/>
    <n v="5443"/>
    <n v="27046"/>
    <n v="6169"/>
    <n v="32489"/>
    <n v="5"/>
    <s v="FLOW"/>
    <s v="UNPAID"/>
    <x v="0"/>
    <n v="98284"/>
    <n v="895"/>
    <n v="0"/>
    <n v="4478"/>
    <s v="FLOW"/>
    <n v="0.31629116396718787"/>
    <n v="4.3933619735380347E-2"/>
    <s v="FLOW"/>
    <s v="NC"/>
    <s v="NC"/>
    <s v="NC"/>
    <s v="Add not found"/>
    <m/>
    <s v="CNAVNA"/>
    <m/>
    <s v="ELG"/>
    <m/>
    <s v="TALAWADE"/>
    <m/>
    <m/>
    <m/>
    <n v="27046"/>
    <n v="98284"/>
    <n v="146"/>
    <n v="173"/>
    <s v="FLOW"/>
    <m/>
    <m/>
    <m/>
    <m/>
    <s v="NPA"/>
    <s v="MH21CD4927"/>
    <s v="HONDA SP 160 DOUBLE DISC"/>
    <d v="2024-10-09T00:00:00"/>
    <n v="36"/>
    <s v="02.07.26"/>
    <s v="KAILASH ATKARI"/>
    <m/>
    <m/>
    <m/>
    <m/>
    <m/>
    <m/>
    <m/>
    <m/>
    <m/>
    <m/>
    <m/>
    <m/>
    <m/>
    <m/>
    <m/>
    <m/>
    <m/>
    <m/>
    <m/>
    <n v="1"/>
    <m/>
    <m/>
    <n v="1"/>
    <m/>
    <m/>
    <m/>
    <m/>
    <m/>
    <m/>
    <m/>
    <m/>
    <m/>
    <m/>
    <m/>
    <m/>
    <m/>
    <m/>
    <m/>
    <m/>
    <m/>
    <m/>
    <m/>
    <m/>
    <m/>
    <m/>
    <m/>
    <m/>
    <m/>
    <m/>
    <m/>
    <m/>
    <m/>
    <m/>
    <m/>
    <m/>
    <m/>
    <m/>
    <m/>
    <m/>
    <m/>
    <m/>
    <m/>
    <m/>
    <m/>
    <m/>
    <m/>
    <m/>
    <m/>
    <m/>
    <m/>
    <m/>
    <m/>
    <m/>
    <m/>
    <m/>
    <m/>
    <m/>
    <m/>
    <m/>
    <m/>
    <m/>
    <m/>
    <m/>
    <m/>
    <m/>
    <m/>
    <m/>
    <m/>
    <m/>
    <m/>
    <m/>
    <m/>
    <m/>
    <m/>
    <n v="2"/>
    <n v="1"/>
    <s v="ZBHT0011"/>
    <s v="G2kV8qdAW7"/>
    <s v="Allocated"/>
    <s v="No Such Person (NC_NSP)"/>
    <s v="Visit cm residence address nobody knows cm in this area "/>
    <d v="2026-07-07T00:00:00"/>
    <m/>
    <m/>
    <m/>
    <x v="1"/>
    <m/>
    <n v="6169"/>
    <n v="32489"/>
    <s v="G2kV8qdAW7"/>
    <s v="Allocated"/>
  </r>
  <r>
    <n v="467180214"/>
    <s v="KOMAL ANIL CHAVAN"/>
    <m/>
    <m/>
    <m/>
    <m/>
    <m/>
    <m/>
    <n v="4052"/>
    <n v="2552"/>
    <n v="2554"/>
    <n v="6604"/>
    <n v="1"/>
    <s v="FLOW"/>
    <s v="UNPAID"/>
    <x v="6"/>
    <n v="97537"/>
    <n v="2"/>
    <n v="0"/>
    <n v="900"/>
    <s v="-"/>
    <n v="6.6525948885028607E-2"/>
    <n v="5.1372454164973057E-3"/>
    <s v="STABLE "/>
    <s v="MPTP"/>
    <s v="-"/>
    <s v="MPTP"/>
    <s v="Add not found"/>
    <n v="25"/>
    <s v="CAVNA"/>
    <m/>
    <s v="-"/>
    <m/>
    <s v="YERWADA"/>
    <m/>
    <m/>
    <m/>
    <n v="3454"/>
    <n v="97537"/>
    <n v="26"/>
    <n v="53"/>
    <s v="FLOW"/>
    <m/>
    <m/>
    <m/>
    <m/>
    <s v="REGULAR"/>
    <s v="MH12YV1359"/>
    <s v="TVS JUPITER 110 DISC SXC OBDIIA"/>
    <d v="2025-10-28T00:00:00"/>
    <n v="36"/>
    <s v="10.07.26"/>
    <s v="VIJAY NIKAM"/>
    <m/>
    <m/>
    <m/>
    <m/>
    <m/>
    <m/>
    <m/>
    <m/>
    <m/>
    <m/>
    <m/>
    <m/>
    <m/>
    <m/>
    <m/>
    <m/>
    <m/>
    <m/>
    <m/>
    <m/>
    <m/>
    <m/>
    <m/>
    <m/>
    <m/>
    <m/>
    <m/>
    <m/>
    <m/>
    <m/>
    <m/>
    <m/>
    <m/>
    <m/>
    <m/>
    <m/>
    <m/>
    <n v="1"/>
    <m/>
    <m/>
    <m/>
    <m/>
    <m/>
    <m/>
    <m/>
    <m/>
    <m/>
    <m/>
    <m/>
    <m/>
    <m/>
    <m/>
    <m/>
    <m/>
    <m/>
    <m/>
    <m/>
    <m/>
    <m/>
    <m/>
    <m/>
    <n v="2"/>
    <m/>
    <m/>
    <m/>
    <m/>
    <m/>
    <m/>
    <m/>
    <m/>
    <m/>
    <m/>
    <m/>
    <m/>
    <m/>
    <m/>
    <m/>
    <m/>
    <m/>
    <m/>
    <m/>
    <m/>
    <m/>
    <m/>
    <m/>
    <m/>
    <m/>
    <m/>
    <m/>
    <m/>
    <m/>
    <m/>
    <m/>
    <m/>
    <n v="3"/>
    <n v="1"/>
    <s v="ZBHT0012"/>
    <m/>
    <m/>
    <m/>
    <m/>
    <m/>
    <m/>
    <m/>
    <m/>
    <x v="0"/>
    <m/>
    <n v="2554"/>
    <n v="6604"/>
    <s v="BotZ1n5BRf1"/>
    <s v="Allocated"/>
  </r>
  <r>
    <n v="460017651"/>
    <s v="RAVINDRA BALASAHEB SHILIMKAR"/>
    <s v="ONLINE"/>
    <s v="23.07.26"/>
    <n v="6700"/>
    <m/>
    <m/>
    <m/>
    <n v="6422"/>
    <n v="5493"/>
    <n v="5628"/>
    <n v="5215"/>
    <n v="1"/>
    <s v="STABLE "/>
    <s v="PAID"/>
    <x v="4"/>
    <n v="97101.119999999995"/>
    <n v="135"/>
    <n v="0"/>
    <n v="6750"/>
    <s v="24.06.26"/>
    <n v="8.2868762272020183E-2"/>
    <n v="5.1142877436947502E-3"/>
    <s v="STABLE "/>
    <s v="PTP"/>
    <s v="PTP"/>
    <s v="PTP"/>
    <m/>
    <n v="25"/>
    <s v="CAVA"/>
    <m/>
    <s v="-"/>
    <m/>
    <s v="BHOR"/>
    <m/>
    <m/>
    <m/>
    <n v="5493"/>
    <n v="97101.119999999995"/>
    <n v="26"/>
    <n v="23"/>
    <s v="STABLE"/>
    <m/>
    <m/>
    <m/>
    <m/>
    <s v="REGULAR"/>
    <s v="MH12VY4073"/>
    <s v="BULLET 350 BLACK GOLD"/>
    <d v="2023-10-06T00:00:00"/>
    <n v="48"/>
    <s v="02.07.26"/>
    <s v="VIJAY NIKAM"/>
    <m/>
    <m/>
    <m/>
    <m/>
    <m/>
    <m/>
    <m/>
    <m/>
    <m/>
    <m/>
    <m/>
    <m/>
    <m/>
    <m/>
    <m/>
    <m/>
    <n v="1"/>
    <m/>
    <m/>
    <m/>
    <m/>
    <m/>
    <m/>
    <m/>
    <m/>
    <m/>
    <m/>
    <m/>
    <m/>
    <m/>
    <m/>
    <m/>
    <m/>
    <m/>
    <m/>
    <m/>
    <m/>
    <m/>
    <m/>
    <m/>
    <m/>
    <m/>
    <m/>
    <m/>
    <m/>
    <m/>
    <m/>
    <m/>
    <m/>
    <m/>
    <m/>
    <m/>
    <m/>
    <m/>
    <m/>
    <m/>
    <m/>
    <m/>
    <m/>
    <m/>
    <m/>
    <m/>
    <m/>
    <m/>
    <m/>
    <m/>
    <m/>
    <m/>
    <m/>
    <m/>
    <m/>
    <m/>
    <m/>
    <m/>
    <m/>
    <m/>
    <m/>
    <m/>
    <m/>
    <m/>
    <m/>
    <m/>
    <m/>
    <m/>
    <m/>
    <m/>
    <m/>
    <m/>
    <m/>
    <m/>
    <m/>
    <m/>
    <m/>
    <m/>
    <n v="1"/>
    <n v="1"/>
    <s v="DUWT0011"/>
    <s v="AoiG3KCrpOIc"/>
    <s v="Allocated"/>
    <s v="Promise To Pay (PTP)"/>
    <s v="Customer home visit promise to pay amount 8000 ptp date 20.07.2026"/>
    <d v="2026-07-20T00:00:00"/>
    <m/>
    <m/>
    <m/>
    <x v="0"/>
    <m/>
    <n v="5628"/>
    <n v="11915"/>
    <s v="AoiG3KCrpOIc"/>
    <s v="Allocated"/>
  </r>
  <r>
    <n v="461001866"/>
    <s v="PANKAJ GANPAT LAHANE"/>
    <s v="ONLINE"/>
    <s v="03.07.26"/>
    <n v="5550"/>
    <m/>
    <m/>
    <m/>
    <n v="5309"/>
    <n v="15783"/>
    <n v="5777"/>
    <n v="15542"/>
    <n v="3"/>
    <s v="STABLE "/>
    <s v="PAID"/>
    <x v="2"/>
    <n v="96683"/>
    <n v="612"/>
    <n v="0"/>
    <n v="900"/>
    <s v="01.06.26"/>
    <n v="0.28101823454696911"/>
    <n v="3.0964952147101866E-2"/>
    <s v="STABLE "/>
    <s v="PAID"/>
    <s v="PAID"/>
    <s v="PAID"/>
    <m/>
    <m/>
    <m/>
    <m/>
    <s v="ELG"/>
    <m/>
    <s v="MOSHI"/>
    <m/>
    <m/>
    <m/>
    <n v="15783"/>
    <n v="96683"/>
    <n v="87"/>
    <n v="84"/>
    <s v="STABLE"/>
    <m/>
    <m/>
    <m/>
    <m/>
    <s v="REGULAR"/>
    <s v="MH14LF7047"/>
    <s v="BULLET 350 MILITARY BLACK"/>
    <d v="2023-12-05T00:00:00"/>
    <n v="48"/>
    <s v="02.07.26"/>
    <s v="VIJAY NIKAM"/>
    <m/>
    <n v="1"/>
    <m/>
    <m/>
    <m/>
    <m/>
    <m/>
    <m/>
    <m/>
    <m/>
    <m/>
    <m/>
    <m/>
    <m/>
    <m/>
    <m/>
    <m/>
    <m/>
    <m/>
    <m/>
    <m/>
    <m/>
    <m/>
    <m/>
    <m/>
    <m/>
    <m/>
    <m/>
    <m/>
    <m/>
    <m/>
    <m/>
    <m/>
    <m/>
    <m/>
    <m/>
    <m/>
    <m/>
    <m/>
    <m/>
    <m/>
    <m/>
    <m/>
    <m/>
    <m/>
    <m/>
    <m/>
    <m/>
    <m/>
    <m/>
    <m/>
    <m/>
    <m/>
    <m/>
    <m/>
    <m/>
    <m/>
    <m/>
    <m/>
    <m/>
    <m/>
    <m/>
    <m/>
    <m/>
    <m/>
    <m/>
    <m/>
    <m/>
    <m/>
    <m/>
    <m/>
    <m/>
    <m/>
    <m/>
    <m/>
    <m/>
    <m/>
    <m/>
    <m/>
    <m/>
    <m/>
    <m/>
    <m/>
    <m/>
    <m/>
    <m/>
    <m/>
    <m/>
    <m/>
    <m/>
    <m/>
    <m/>
    <m/>
    <m/>
    <n v="1"/>
    <n v="1"/>
    <s v="ZBHT0009"/>
    <s v="B2wvM_bVsEgc"/>
    <s v="Allocated"/>
    <s v="Left Message (LMCB)"/>
    <s v="Customer shifted from address msg to room owner "/>
    <d v="2026-07-01T00:00:00"/>
    <m/>
    <m/>
    <m/>
    <x v="0"/>
    <m/>
    <n v="5777"/>
    <n v="21092"/>
    <s v="B2wvM_bVsEgc"/>
    <s v="Allocated"/>
  </r>
  <r>
    <n v="467786077"/>
    <s v="HRUSHIKESH KHANDU HATTE"/>
    <s v="ONLINE"/>
    <s v="14.07.26"/>
    <n v="4500"/>
    <m/>
    <m/>
    <m/>
    <n v="3855"/>
    <n v="3855"/>
    <n v="3903"/>
    <n v="3210"/>
    <n v="1"/>
    <s v="STABLE "/>
    <s v="PAID"/>
    <x v="15"/>
    <n v="96622"/>
    <n v="48"/>
    <n v="0"/>
    <n v="450"/>
    <s v="-"/>
    <n v="0.11556876795610171"/>
    <n v="5.0890526326707059E-3"/>
    <s v="RB"/>
    <s v="PAID"/>
    <s v="-"/>
    <s v="PAID"/>
    <m/>
    <m/>
    <s v="CAVA"/>
    <m/>
    <s v="-"/>
    <m/>
    <s v="KALEWADI"/>
    <m/>
    <m/>
    <m/>
    <n v="4353"/>
    <n v="96622"/>
    <n v="21"/>
    <n v="18"/>
    <s v="STABLE"/>
    <m/>
    <m/>
    <m/>
    <m/>
    <s v="REGULAR"/>
    <s v="MH14NC0528"/>
    <s v="SUZUKI BURGMAN STREET"/>
    <d v="2026-02-18T00:00:00"/>
    <n v="36"/>
    <s v="10.07.26"/>
    <s v="KAILASH ATKARI"/>
    <m/>
    <m/>
    <m/>
    <m/>
    <m/>
    <m/>
    <m/>
    <m/>
    <m/>
    <m/>
    <m/>
    <m/>
    <m/>
    <m/>
    <m/>
    <m/>
    <m/>
    <m/>
    <m/>
    <m/>
    <m/>
    <m/>
    <m/>
    <m/>
    <m/>
    <m/>
    <m/>
    <m/>
    <m/>
    <m/>
    <m/>
    <n v="1"/>
    <m/>
    <m/>
    <m/>
    <m/>
    <m/>
    <m/>
    <m/>
    <m/>
    <m/>
    <m/>
    <m/>
    <n v="1"/>
    <m/>
    <m/>
    <m/>
    <m/>
    <m/>
    <m/>
    <m/>
    <m/>
    <m/>
    <m/>
    <m/>
    <m/>
    <m/>
    <m/>
    <m/>
    <m/>
    <m/>
    <m/>
    <m/>
    <m/>
    <m/>
    <m/>
    <m/>
    <n v="1"/>
    <m/>
    <m/>
    <m/>
    <m/>
    <m/>
    <m/>
    <m/>
    <m/>
    <m/>
    <m/>
    <m/>
    <m/>
    <m/>
    <m/>
    <m/>
    <m/>
    <m/>
    <m/>
    <m/>
    <m/>
    <m/>
    <m/>
    <m/>
    <m/>
    <m/>
    <m/>
    <n v="3"/>
    <n v="1"/>
    <s v="ZBHT0015"/>
    <m/>
    <m/>
    <m/>
    <m/>
    <m/>
    <m/>
    <m/>
    <m/>
    <x v="0"/>
    <m/>
    <n v="3903"/>
    <n v="7710"/>
    <s v="koAFgTcTS2S"/>
    <s v="Allocated"/>
  </r>
  <r>
    <n v="466294591"/>
    <s v="VAIBHAV SANJAY SABLE"/>
    <m/>
    <m/>
    <m/>
    <m/>
    <m/>
    <m/>
    <n v="4490"/>
    <n v="8864.4599999999991"/>
    <n v="4439.4599999999991"/>
    <n v="13354.46"/>
    <n v="2"/>
    <s v="FLOW"/>
    <s v="UNPAID"/>
    <x v="11"/>
    <n v="96329"/>
    <n v="65"/>
    <n v="0"/>
    <n v="900"/>
    <s v="FLOW"/>
    <n v="0.30976047610161705"/>
    <n v="1.79104764888075E-2"/>
    <s v="FLOW"/>
    <s v="RTP"/>
    <s v="RTP"/>
    <s v="RTP"/>
    <m/>
    <m/>
    <m/>
    <m/>
    <s v="-"/>
    <m/>
    <s v="AMBETHAN"/>
    <m/>
    <m/>
    <m/>
    <n v="8864.4599999999991"/>
    <n v="96329"/>
    <n v="57"/>
    <n v="84"/>
    <s v="FLOW"/>
    <m/>
    <m/>
    <m/>
    <m/>
    <s v="REGULAR"/>
    <s v="MH14MK8568"/>
    <s v="BAJAJ CHETAK 3503"/>
    <d v="2025-06-09T00:00:00"/>
    <n v="36"/>
    <s v="02.07.26"/>
    <s v="KAILASH ATKARI"/>
    <m/>
    <m/>
    <m/>
    <m/>
    <m/>
    <m/>
    <m/>
    <m/>
    <m/>
    <m/>
    <m/>
    <m/>
    <m/>
    <m/>
    <m/>
    <m/>
    <m/>
    <m/>
    <m/>
    <m/>
    <m/>
    <m/>
    <m/>
    <m/>
    <m/>
    <m/>
    <m/>
    <m/>
    <m/>
    <m/>
    <m/>
    <m/>
    <m/>
    <m/>
    <m/>
    <m/>
    <m/>
    <m/>
    <m/>
    <m/>
    <m/>
    <m/>
    <m/>
    <m/>
    <m/>
    <m/>
    <m/>
    <m/>
    <m/>
    <m/>
    <m/>
    <m/>
    <m/>
    <m/>
    <m/>
    <m/>
    <m/>
    <m/>
    <m/>
    <m/>
    <m/>
    <m/>
    <m/>
    <m/>
    <m/>
    <m/>
    <m/>
    <m/>
    <m/>
    <m/>
    <m/>
    <m/>
    <m/>
    <m/>
    <m/>
    <m/>
    <m/>
    <m/>
    <m/>
    <m/>
    <m/>
    <m/>
    <m/>
    <m/>
    <m/>
    <m/>
    <m/>
    <m/>
    <m/>
    <m/>
    <m/>
    <m/>
    <m/>
    <m/>
    <n v="0"/>
    <s v=""/>
    <s v="ZBHT0010"/>
    <s v="G6fMdQ8dp8S"/>
    <s v="Allocated"/>
    <e v="#N/A"/>
    <e v="#N/A"/>
    <e v="#N/A"/>
    <m/>
    <m/>
    <m/>
    <x v="0"/>
    <m/>
    <n v="4439.4599999999991"/>
    <n v="13354.46"/>
    <s v="G6fMdQ8dp8S"/>
    <s v="Allocated"/>
  </r>
  <r>
    <n v="464384033"/>
    <s v="LAXMAN RAJU PAWAR"/>
    <s v="ONLINE"/>
    <s v="19.07.26"/>
    <n v="35750"/>
    <m/>
    <m/>
    <m/>
    <n v="4881"/>
    <n v="29174"/>
    <n v="5962"/>
    <n v="-1695"/>
    <n v="6"/>
    <s v="RB"/>
    <s v="PAID"/>
    <x v="0"/>
    <n v="96129"/>
    <n v="1193"/>
    <n v="0"/>
    <n v="5850"/>
    <s v="FLOW"/>
    <n v="0.50927110325013492"/>
    <n v="4.2018212245512519E-2"/>
    <s v="RB"/>
    <s v="PAID"/>
    <s v="NC"/>
    <s v="PAID"/>
    <m/>
    <m/>
    <s v="CAVNA"/>
    <m/>
    <s v="ELG"/>
    <m/>
    <s v="CHIKHALI"/>
    <m/>
    <m/>
    <m/>
    <n v="29174"/>
    <n v="96129"/>
    <n v="177"/>
    <n v="0"/>
    <s v="RB"/>
    <m/>
    <m/>
    <m/>
    <m/>
    <s v="NPA"/>
    <s v="MH14LW8132"/>
    <s v="XPULSE 200 4V PRO"/>
    <d v="2024-10-21T00:00:00"/>
    <n v="36"/>
    <s v="02.07.26"/>
    <s v="KAILASH ATKARI"/>
    <m/>
    <m/>
    <m/>
    <m/>
    <m/>
    <m/>
    <m/>
    <m/>
    <m/>
    <m/>
    <m/>
    <m/>
    <m/>
    <m/>
    <m/>
    <m/>
    <m/>
    <m/>
    <m/>
    <n v="1"/>
    <m/>
    <m/>
    <n v="1"/>
    <m/>
    <m/>
    <m/>
    <m/>
    <m/>
    <n v="1"/>
    <m/>
    <m/>
    <m/>
    <m/>
    <m/>
    <m/>
    <m/>
    <m/>
    <m/>
    <m/>
    <m/>
    <m/>
    <m/>
    <m/>
    <m/>
    <m/>
    <m/>
    <m/>
    <m/>
    <m/>
    <m/>
    <m/>
    <m/>
    <m/>
    <m/>
    <m/>
    <m/>
    <m/>
    <m/>
    <m/>
    <m/>
    <m/>
    <m/>
    <m/>
    <m/>
    <m/>
    <m/>
    <m/>
    <m/>
    <m/>
    <m/>
    <m/>
    <m/>
    <m/>
    <m/>
    <m/>
    <m/>
    <m/>
    <m/>
    <m/>
    <m/>
    <m/>
    <m/>
    <m/>
    <m/>
    <m/>
    <m/>
    <m/>
    <m/>
    <m/>
    <m/>
    <m/>
    <m/>
    <m/>
    <m/>
    <n v="3"/>
    <n v="1"/>
    <s v="ZBHT0011"/>
    <s v="G6QxgmG6eI7"/>
    <s v="Allocated"/>
    <s v="Left Message (LMCB)"/>
    <s v="Visit cm residence address CNAVNA cm mother sd he is not living here for along time not a his new address "/>
    <d v="2026-07-07T00:00:00"/>
    <m/>
    <m/>
    <m/>
    <x v="1"/>
    <m/>
    <n v="5962"/>
    <n v="34055"/>
    <s v="G6QxgmG6eI7"/>
    <s v="Allocated"/>
  </r>
  <r>
    <n v="467440387"/>
    <s v="ROHIT BHAGWAN SASANE"/>
    <m/>
    <m/>
    <m/>
    <m/>
    <m/>
    <m/>
    <n v="4977"/>
    <n v="29244"/>
    <n v="5762"/>
    <n v="34221"/>
    <n v="6"/>
    <s v="FLOW"/>
    <s v="UNPAID"/>
    <x v="6"/>
    <n v="94573"/>
    <n v="1403"/>
    <n v="0"/>
    <n v="2700"/>
    <s v="-"/>
    <n v="0.5444366407995026"/>
    <n v="4.1338080981752179E-2"/>
    <s v="FLOW"/>
    <s v="NC"/>
    <s v="-"/>
    <s v="NC"/>
    <m/>
    <m/>
    <s v="CNAVNA"/>
    <m/>
    <s v="ELG"/>
    <m/>
    <s v="DHANORI"/>
    <m/>
    <m/>
    <m/>
    <n v="29244"/>
    <n v="94573"/>
    <n v="177"/>
    <n v="204"/>
    <s v="FLOW"/>
    <m/>
    <m/>
    <m/>
    <m/>
    <s v="NPA"/>
    <s v="MH12ZH5240"/>
    <s v="HONDA ACTIVA DLX 2B"/>
    <d v="2025-12-15T00:00:00"/>
    <n v="24"/>
    <s v="02.07.26"/>
    <s v="VIJAY NIKAM"/>
    <m/>
    <m/>
    <m/>
    <m/>
    <m/>
    <m/>
    <m/>
    <m/>
    <m/>
    <m/>
    <m/>
    <m/>
    <m/>
    <m/>
    <m/>
    <m/>
    <m/>
    <m/>
    <m/>
    <m/>
    <m/>
    <m/>
    <n v="1"/>
    <m/>
    <m/>
    <m/>
    <m/>
    <m/>
    <m/>
    <m/>
    <m/>
    <m/>
    <m/>
    <m/>
    <m/>
    <m/>
    <m/>
    <m/>
    <m/>
    <m/>
    <m/>
    <m/>
    <m/>
    <m/>
    <m/>
    <m/>
    <m/>
    <m/>
    <m/>
    <m/>
    <m/>
    <m/>
    <m/>
    <m/>
    <m/>
    <m/>
    <m/>
    <m/>
    <m/>
    <m/>
    <m/>
    <m/>
    <m/>
    <m/>
    <m/>
    <m/>
    <m/>
    <n v="1"/>
    <m/>
    <m/>
    <m/>
    <m/>
    <m/>
    <m/>
    <m/>
    <m/>
    <m/>
    <m/>
    <m/>
    <n v="1"/>
    <m/>
    <m/>
    <m/>
    <m/>
    <m/>
    <m/>
    <m/>
    <m/>
    <m/>
    <m/>
    <m/>
    <m/>
    <m/>
    <m/>
    <n v="3"/>
    <n v="1"/>
    <s v="ZBHT0012"/>
    <s v="GPwkc83T3bOm"/>
    <s v="Allocated"/>
    <s v="No Such Person (NC_NSP)"/>
    <s v="Nc"/>
    <d v="2026-07-08T00:00:00"/>
    <m/>
    <m/>
    <m/>
    <x v="0"/>
    <m/>
    <n v="5762"/>
    <n v="34221"/>
    <s v="GPwkc83T3bOm"/>
    <s v="Allocated"/>
  </r>
  <r>
    <n v="467440993"/>
    <s v="ARCHANA SHIVAJI DAVKHAR"/>
    <m/>
    <m/>
    <m/>
    <m/>
    <m/>
    <m/>
    <n v="3535"/>
    <n v="17001"/>
    <n v="3506"/>
    <n v="20536"/>
    <n v="5"/>
    <s v="FLOW"/>
    <s v="UNPAID"/>
    <x v="6"/>
    <n v="94419"/>
    <n v="645"/>
    <n v="0"/>
    <n v="2250"/>
    <s v="FLOW"/>
    <n v="0.46208248127511059"/>
    <n v="4.2205938319511582E-2"/>
    <s v="FLOW"/>
    <s v="NC"/>
    <s v="NC"/>
    <s v="NC"/>
    <s v="Add not found"/>
    <m/>
    <s v="CNAVNA"/>
    <m/>
    <s v="ELG"/>
    <m/>
    <s v="DIGHI"/>
    <m/>
    <m/>
    <m/>
    <n v="17001"/>
    <n v="94419"/>
    <n v="146"/>
    <n v="173"/>
    <s v="FLOW"/>
    <m/>
    <m/>
    <m/>
    <m/>
    <s v="NPA"/>
    <m/>
    <s v="HONDA ACTIVA 125 DISC BSVI"/>
    <d v="2025-12-15T00:00:00"/>
    <n v="36"/>
    <s v="02.07.26"/>
    <s v="VIJAY NIKAM"/>
    <m/>
    <m/>
    <m/>
    <m/>
    <m/>
    <m/>
    <m/>
    <m/>
    <m/>
    <m/>
    <m/>
    <m/>
    <m/>
    <m/>
    <m/>
    <m/>
    <m/>
    <m/>
    <m/>
    <m/>
    <m/>
    <m/>
    <m/>
    <m/>
    <m/>
    <m/>
    <m/>
    <m/>
    <m/>
    <m/>
    <m/>
    <m/>
    <m/>
    <m/>
    <m/>
    <m/>
    <m/>
    <n v="1"/>
    <m/>
    <m/>
    <m/>
    <m/>
    <m/>
    <m/>
    <m/>
    <m/>
    <m/>
    <m/>
    <m/>
    <m/>
    <m/>
    <m/>
    <m/>
    <m/>
    <m/>
    <m/>
    <m/>
    <m/>
    <m/>
    <m/>
    <m/>
    <m/>
    <m/>
    <m/>
    <m/>
    <m/>
    <m/>
    <m/>
    <m/>
    <m/>
    <m/>
    <m/>
    <m/>
    <m/>
    <m/>
    <m/>
    <m/>
    <m/>
    <m/>
    <m/>
    <m/>
    <m/>
    <m/>
    <m/>
    <m/>
    <m/>
    <m/>
    <m/>
    <m/>
    <m/>
    <m/>
    <m/>
    <m/>
    <m/>
    <n v="1"/>
    <n v="1"/>
    <s v="ZBHT0012"/>
    <s v="A6S8ct3aw9Ez"/>
    <s v="Allocated"/>
    <e v="#N/A"/>
    <e v="#N/A"/>
    <e v="#N/A"/>
    <m/>
    <m/>
    <m/>
    <x v="0"/>
    <m/>
    <n v="3506"/>
    <n v="20536"/>
    <s v="A6S8ct3aw9Ez"/>
    <s v="Allocated"/>
  </r>
  <r>
    <n v="466775197"/>
    <s v="ALKA BHAGWAN CHAURE"/>
    <s v="ONLINE"/>
    <s v="08.07.26"/>
    <n v="4158"/>
    <m/>
    <m/>
    <m/>
    <n v="4058"/>
    <n v="11928"/>
    <n v="4339"/>
    <n v="11828"/>
    <n v="3"/>
    <s v="STABLE "/>
    <s v="PAID"/>
    <x v="8"/>
    <n v="94243"/>
    <n v="527"/>
    <n v="0"/>
    <n v="3558.34"/>
    <s v="FLOW"/>
    <n v="0.3681121875237533"/>
    <n v="3.0183486085447506E-2"/>
    <s v="STABLE "/>
    <s v="PAID"/>
    <s v="PTP"/>
    <s v="PAID"/>
    <m/>
    <n v="22"/>
    <s v="CAVA"/>
    <m/>
    <s v="-"/>
    <m/>
    <s v="KAMSHET "/>
    <m/>
    <m/>
    <m/>
    <n v="11928"/>
    <n v="94243"/>
    <n v="87"/>
    <n v="84"/>
    <s v="STABLE"/>
    <m/>
    <m/>
    <m/>
    <m/>
    <s v="REGULAR"/>
    <s v="MH14MU2504"/>
    <s v="XTREME 125 R"/>
    <d v="2025-08-28T00:00:00"/>
    <n v="36"/>
    <s v="02.07.26"/>
    <s v="VIJAY NIKAM"/>
    <m/>
    <m/>
    <m/>
    <m/>
    <m/>
    <m/>
    <m/>
    <m/>
    <m/>
    <m/>
    <m/>
    <m/>
    <m/>
    <m/>
    <m/>
    <m/>
    <m/>
    <m/>
    <m/>
    <n v="2"/>
    <m/>
    <m/>
    <n v="2"/>
    <m/>
    <m/>
    <m/>
    <m/>
    <m/>
    <m/>
    <m/>
    <m/>
    <m/>
    <m/>
    <m/>
    <m/>
    <m/>
    <m/>
    <m/>
    <m/>
    <m/>
    <m/>
    <m/>
    <m/>
    <m/>
    <m/>
    <m/>
    <m/>
    <m/>
    <m/>
    <m/>
    <m/>
    <m/>
    <m/>
    <m/>
    <m/>
    <m/>
    <m/>
    <m/>
    <m/>
    <m/>
    <m/>
    <m/>
    <m/>
    <m/>
    <m/>
    <m/>
    <m/>
    <m/>
    <m/>
    <m/>
    <m/>
    <m/>
    <m/>
    <m/>
    <m/>
    <m/>
    <m/>
    <m/>
    <m/>
    <m/>
    <m/>
    <m/>
    <m/>
    <m/>
    <m/>
    <m/>
    <m/>
    <m/>
    <m/>
    <m/>
    <m/>
    <m/>
    <m/>
    <m/>
    <n v="4"/>
    <n v="1"/>
    <s v="ZBHT0013"/>
    <s v="Goy2rMOILCc"/>
    <s v="Allocated"/>
    <s v="Promise To Pay (PTP)"/>
    <s v="Ptp"/>
    <d v="2026-07-15T00:00:00"/>
    <m/>
    <m/>
    <m/>
    <x v="0"/>
    <m/>
    <n v="4339"/>
    <n v="15986"/>
    <s v="Goy2rMOILCc"/>
    <s v="Allocated"/>
  </r>
  <r>
    <n v="463343105"/>
    <s v="GANESH BALU KOLEKAR"/>
    <m/>
    <m/>
    <m/>
    <m/>
    <m/>
    <m/>
    <n v="3923"/>
    <n v="16938"/>
    <n v="2213"/>
    <n v="20861"/>
    <n v="5"/>
    <s v="FLOW"/>
    <s v="UNPAID"/>
    <x v="11"/>
    <n v="93218"/>
    <n v="967"/>
    <n v="0"/>
    <n v="6750"/>
    <s v="FLOW"/>
    <n v="0.58440589559209821"/>
    <n v="4.1669083111113558E-2"/>
    <s v="FLOW"/>
    <s v="RTP"/>
    <s v="RTP"/>
    <s v="RTP"/>
    <m/>
    <m/>
    <m/>
    <m/>
    <s v="ELG"/>
    <m/>
    <s v="BIRADWADI"/>
    <m/>
    <m/>
    <m/>
    <n v="16938"/>
    <n v="93218"/>
    <n v="146"/>
    <n v="173"/>
    <s v="FLOW"/>
    <m/>
    <m/>
    <m/>
    <m/>
    <s v="NPA"/>
    <s v="MH14LR2068"/>
    <s v="TVS JUPITER 125 DISC SXC"/>
    <d v="2024-06-29T00:00:00"/>
    <n v="48"/>
    <s v="02.07.26"/>
    <s v="KAILASH ATKARI"/>
    <m/>
    <m/>
    <m/>
    <m/>
    <m/>
    <m/>
    <m/>
    <m/>
    <m/>
    <m/>
    <m/>
    <m/>
    <m/>
    <m/>
    <m/>
    <m/>
    <m/>
    <m/>
    <m/>
    <m/>
    <m/>
    <m/>
    <m/>
    <m/>
    <m/>
    <n v="1"/>
    <m/>
    <m/>
    <m/>
    <m/>
    <m/>
    <m/>
    <m/>
    <m/>
    <m/>
    <m/>
    <m/>
    <m/>
    <m/>
    <m/>
    <m/>
    <m/>
    <m/>
    <m/>
    <m/>
    <m/>
    <m/>
    <m/>
    <m/>
    <m/>
    <m/>
    <m/>
    <m/>
    <m/>
    <m/>
    <m/>
    <m/>
    <m/>
    <m/>
    <m/>
    <m/>
    <m/>
    <m/>
    <m/>
    <m/>
    <m/>
    <m/>
    <m/>
    <m/>
    <m/>
    <m/>
    <m/>
    <m/>
    <m/>
    <m/>
    <m/>
    <m/>
    <m/>
    <m/>
    <m/>
    <m/>
    <m/>
    <m/>
    <m/>
    <m/>
    <m/>
    <m/>
    <m/>
    <m/>
    <m/>
    <m/>
    <m/>
    <m/>
    <m/>
    <n v="1"/>
    <n v="1"/>
    <s v="ZBHT0010"/>
    <s v="kPgAxgqq4NIz"/>
    <s v="Allocated"/>
    <e v="#N/A"/>
    <e v="#N/A"/>
    <e v="#N/A"/>
    <m/>
    <m/>
    <m/>
    <x v="0"/>
    <m/>
    <n v="2213"/>
    <n v="20861"/>
    <s v="kPgAxgqq4NIz"/>
    <s v="Allocated"/>
  </r>
  <r>
    <n v="465280105"/>
    <s v="ABHIJEET BAPU SHINDE"/>
    <m/>
    <m/>
    <m/>
    <m/>
    <m/>
    <m/>
    <n v="3565"/>
    <n v="3565"/>
    <n v="3595"/>
    <n v="7130"/>
    <n v="1"/>
    <s v="FLOW"/>
    <s v="UNPAID"/>
    <x v="6"/>
    <n v="92557"/>
    <n v="30"/>
    <n v="0"/>
    <n v="437"/>
    <s v="-"/>
    <n v="6.312929709701541E-2"/>
    <n v="4.8749502651787638E-3"/>
    <s v="STABLE "/>
    <s v="MPTP"/>
    <s v="-"/>
    <s v="MPTP"/>
    <s v="Add not found"/>
    <n v="22"/>
    <s v="CAVNA"/>
    <m/>
    <s v="-"/>
    <m/>
    <s v="YERWADA"/>
    <m/>
    <m/>
    <m/>
    <n v="3565"/>
    <n v="92557"/>
    <n v="26"/>
    <n v="53"/>
    <s v="FLOW"/>
    <m/>
    <m/>
    <m/>
    <m/>
    <s v="NPA"/>
    <s v="MH12XS6902"/>
    <s v="HONDA UNICORN 160 BSVI"/>
    <d v="2025-01-21T00:00:00"/>
    <n v="48"/>
    <s v="02.07.26"/>
    <s v="VIJAY NIKAM"/>
    <m/>
    <m/>
    <m/>
    <m/>
    <m/>
    <m/>
    <m/>
    <n v="1"/>
    <m/>
    <m/>
    <m/>
    <m/>
    <m/>
    <m/>
    <m/>
    <m/>
    <m/>
    <m/>
    <m/>
    <m/>
    <m/>
    <m/>
    <m/>
    <m/>
    <m/>
    <m/>
    <m/>
    <m/>
    <m/>
    <m/>
    <m/>
    <m/>
    <m/>
    <m/>
    <m/>
    <m/>
    <m/>
    <m/>
    <m/>
    <m/>
    <m/>
    <m/>
    <m/>
    <m/>
    <m/>
    <m/>
    <m/>
    <m/>
    <m/>
    <m/>
    <m/>
    <m/>
    <m/>
    <m/>
    <m/>
    <m/>
    <m/>
    <m/>
    <m/>
    <m/>
    <m/>
    <n v="2"/>
    <m/>
    <m/>
    <m/>
    <m/>
    <m/>
    <m/>
    <m/>
    <m/>
    <m/>
    <m/>
    <m/>
    <m/>
    <m/>
    <m/>
    <m/>
    <m/>
    <m/>
    <m/>
    <m/>
    <m/>
    <m/>
    <m/>
    <m/>
    <m/>
    <m/>
    <m/>
    <m/>
    <m/>
    <m/>
    <m/>
    <m/>
    <m/>
    <n v="3"/>
    <n v="1"/>
    <s v="ZBHT0012"/>
    <s v="k2h8AYWZopm"/>
    <s v="Allocated"/>
    <s v="No Such Person (NC_NSP)"/>
    <s v="Nc"/>
    <d v="2026-07-03T00:00:00"/>
    <m/>
    <m/>
    <m/>
    <x v="0"/>
    <m/>
    <n v="3595"/>
    <n v="7130"/>
    <s v="k2h8AYWZopm"/>
    <s v="Allocated"/>
  </r>
  <r>
    <n v="460840552"/>
    <s v="LAKSHMI SRIKANTH PANTULA"/>
    <m/>
    <m/>
    <m/>
    <m/>
    <m/>
    <s v="BANK STABLE 08"/>
    <n v="9086"/>
    <n v="45430"/>
    <n v="10472"/>
    <n v="54516"/>
    <n v="5"/>
    <s v="STABLE "/>
    <s v="UNPAID"/>
    <x v="6"/>
    <n v="92396"/>
    <n v="1386"/>
    <n v="0"/>
    <n v="2250"/>
    <s v="FLOW"/>
    <n v="0.45218200722201168"/>
    <n v="4.1301643493042633E-2"/>
    <s v="STABLE "/>
    <s v="PAID"/>
    <s v="NC"/>
    <s v="PAID"/>
    <m/>
    <m/>
    <m/>
    <m/>
    <s v="ELG"/>
    <m/>
    <s v="KHARADI"/>
    <m/>
    <m/>
    <m/>
    <n v="45430"/>
    <n v="92396"/>
    <n v="146"/>
    <n v="53"/>
    <s v="STABLE"/>
    <m/>
    <m/>
    <m/>
    <m/>
    <s v="NPA"/>
    <s v="MH12WF2417"/>
    <s v="METEOR 350 FIREBALL BLACK"/>
    <d v="2023-11-22T00:00:00"/>
    <n v="36"/>
    <s v="02.07.26"/>
    <s v="VIJAY NIKAM"/>
    <m/>
    <m/>
    <m/>
    <m/>
    <m/>
    <m/>
    <m/>
    <m/>
    <m/>
    <m/>
    <m/>
    <m/>
    <m/>
    <m/>
    <m/>
    <m/>
    <m/>
    <m/>
    <m/>
    <m/>
    <m/>
    <m/>
    <m/>
    <m/>
    <m/>
    <m/>
    <m/>
    <m/>
    <m/>
    <m/>
    <m/>
    <n v="1"/>
    <m/>
    <m/>
    <m/>
    <m/>
    <m/>
    <m/>
    <m/>
    <m/>
    <m/>
    <m/>
    <m/>
    <m/>
    <m/>
    <m/>
    <m/>
    <m/>
    <m/>
    <m/>
    <m/>
    <m/>
    <m/>
    <m/>
    <m/>
    <m/>
    <m/>
    <m/>
    <m/>
    <m/>
    <m/>
    <m/>
    <m/>
    <m/>
    <m/>
    <m/>
    <m/>
    <m/>
    <m/>
    <m/>
    <m/>
    <m/>
    <m/>
    <m/>
    <m/>
    <m/>
    <m/>
    <m/>
    <m/>
    <m/>
    <m/>
    <m/>
    <m/>
    <m/>
    <m/>
    <m/>
    <m/>
    <m/>
    <m/>
    <m/>
    <m/>
    <m/>
    <m/>
    <m/>
    <n v="1"/>
    <n v="1"/>
    <s v="ZBHT0012"/>
    <s v="GP3A8-EMrKm"/>
    <s v="Allocated"/>
    <e v="#N/A"/>
    <e v="#N/A"/>
    <e v="#N/A"/>
    <m/>
    <m/>
    <m/>
    <x v="0"/>
    <m/>
    <n v="10472"/>
    <n v="54516"/>
    <s v="GP3A8-EMrKm"/>
    <s v="Allocated"/>
  </r>
  <r>
    <n v="462817786"/>
    <s v="HRUSHIKESH SUNIL PANGARE"/>
    <m/>
    <m/>
    <m/>
    <m/>
    <m/>
    <m/>
    <n v="4562"/>
    <n v="3529"/>
    <n v="3589"/>
    <n v="8091"/>
    <n v="1"/>
    <s v="FLOW"/>
    <s v="UNPAID"/>
    <x v="4"/>
    <n v="91812"/>
    <n v="60"/>
    <n v="0"/>
    <n v="1246"/>
    <s v="29.06.26"/>
    <n v="7.835488202112105E-2"/>
    <n v="4.835711331899183E-3"/>
    <s v="STABLE "/>
    <s v="PTP"/>
    <s v="PTP"/>
    <s v="PTP"/>
    <m/>
    <n v="29"/>
    <s v="CAVA"/>
    <m/>
    <s v="-"/>
    <m/>
    <s v="VELU"/>
    <m/>
    <m/>
    <m/>
    <n v="3529"/>
    <n v="91812"/>
    <n v="26"/>
    <n v="53"/>
    <s v="FLOW"/>
    <m/>
    <m/>
    <m/>
    <m/>
    <s v="REGULAR"/>
    <s v="MH12WT3874"/>
    <s v="HUNTER 350 REBEL BLACK"/>
    <d v="2024-05-07T00:00:00"/>
    <n v="48"/>
    <s v="02.07.26"/>
    <s v="VIJAY NIKAM"/>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home door lock "/>
    <d v="2026-07-04T00:00:00"/>
    <m/>
    <m/>
    <m/>
    <x v="0"/>
    <m/>
    <n v="3589"/>
    <n v="8091"/>
    <s v="G2YVtv2N9c"/>
    <s v="Allocated"/>
  </r>
  <r>
    <n v="467169041"/>
    <s v="PRAKASH SADASHIV CHAUDHARI"/>
    <s v="ONLINE"/>
    <s v="22.07.26"/>
    <n v="2800"/>
    <m/>
    <m/>
    <m/>
    <n v="2999"/>
    <n v="2706"/>
    <n v="2757"/>
    <n v="2905"/>
    <n v="1"/>
    <s v="STABLE "/>
    <s v="PAID"/>
    <x v="17"/>
    <n v="91483"/>
    <n v="51"/>
    <n v="0"/>
    <n v="3067"/>
    <s v="21.06.26"/>
    <n v="0.35642174124700271"/>
    <n v="4.8183829976052471E-3"/>
    <s v="STABLE "/>
    <s v="PTP"/>
    <s v="PTP"/>
    <s v="PTP"/>
    <m/>
    <n v="22"/>
    <s v="CAVA"/>
    <m/>
    <s v="-"/>
    <m/>
    <s v="NARAYAN GAON"/>
    <m/>
    <m/>
    <m/>
    <n v="2706"/>
    <n v="91483"/>
    <n v="21"/>
    <n v="18"/>
    <s v="STABLE"/>
    <m/>
    <m/>
    <m/>
    <m/>
    <s v="REGULAR"/>
    <s v="MH12YW6209"/>
    <s v="YAMAHA FASCINO S 125 DLX"/>
    <d v="2025-10-27T00:00:00"/>
    <n v="48"/>
    <s v="02.07.26"/>
    <s v="KAILASH ATKARI"/>
    <m/>
    <m/>
    <m/>
    <m/>
    <m/>
    <m/>
    <m/>
    <n v="1"/>
    <m/>
    <m/>
    <m/>
    <m/>
    <m/>
    <m/>
    <m/>
    <m/>
    <m/>
    <m/>
    <m/>
    <m/>
    <m/>
    <m/>
    <m/>
    <m/>
    <m/>
    <m/>
    <m/>
    <m/>
    <m/>
    <m/>
    <m/>
    <m/>
    <m/>
    <m/>
    <m/>
    <m/>
    <m/>
    <n v="1"/>
    <m/>
    <m/>
    <m/>
    <m/>
    <m/>
    <m/>
    <m/>
    <m/>
    <m/>
    <m/>
    <m/>
    <m/>
    <m/>
    <m/>
    <n v="1"/>
    <m/>
    <m/>
    <m/>
    <m/>
    <m/>
    <m/>
    <m/>
    <m/>
    <m/>
    <m/>
    <m/>
    <m/>
    <m/>
    <m/>
    <m/>
    <m/>
    <m/>
    <m/>
    <m/>
    <m/>
    <m/>
    <m/>
    <m/>
    <m/>
    <m/>
    <m/>
    <m/>
    <m/>
    <m/>
    <m/>
    <m/>
    <m/>
    <m/>
    <m/>
    <m/>
    <m/>
    <m/>
    <m/>
    <m/>
    <m/>
    <m/>
    <n v="3"/>
    <n v="1"/>
    <s v="DUWT0015"/>
    <s v="kP_6YWHaZuc"/>
    <s v="Allocated"/>
    <s v="(NADAV) - New Address Visited-Customer Available"/>
    <s v="New address visit customer promise to pay 15 jul"/>
    <d v="2026-07-03T00:00:00"/>
    <m/>
    <m/>
    <m/>
    <x v="0"/>
    <m/>
    <n v="2757"/>
    <n v="5705"/>
    <s v="kP_6YWHaZuc"/>
    <s v="Allocated"/>
  </r>
  <r>
    <n v="465222064"/>
    <s v="BIKASH SARMA"/>
    <s v="ONLINE"/>
    <s v="15.07.26"/>
    <n v="3705"/>
    <m/>
    <m/>
    <m/>
    <n v="3538"/>
    <n v="7022"/>
    <n v="3638"/>
    <n v="6855"/>
    <n v="2"/>
    <s v="STABLE "/>
    <s v="PAID"/>
    <x v="6"/>
    <n v="91274"/>
    <n v="154"/>
    <n v="0"/>
    <n v="3553"/>
    <s v="FLOW"/>
    <n v="0.1383952929770613"/>
    <n v="1.6970598999672123E-2"/>
    <s v="STABLE "/>
    <s v="PAID"/>
    <s v="NC"/>
    <s v="PAID"/>
    <m/>
    <m/>
    <m/>
    <m/>
    <s v="-"/>
    <m/>
    <s v="WADGAON SHERI"/>
    <m/>
    <m/>
    <m/>
    <n v="7022"/>
    <n v="91274"/>
    <n v="57"/>
    <n v="53"/>
    <s v="STABLE"/>
    <m/>
    <m/>
    <m/>
    <m/>
    <s v="REGULAR"/>
    <s v="MH12XS6005"/>
    <s v="HUNTER 350 REBEL BLUE"/>
    <d v="2025-01-15T00:00:00"/>
    <n v="48"/>
    <s v="02.07.26"/>
    <s v="VIJAY NIKAM"/>
    <m/>
    <m/>
    <m/>
    <m/>
    <m/>
    <m/>
    <m/>
    <m/>
    <m/>
    <m/>
    <m/>
    <m/>
    <m/>
    <m/>
    <m/>
    <m/>
    <m/>
    <m/>
    <m/>
    <m/>
    <m/>
    <m/>
    <m/>
    <m/>
    <m/>
    <m/>
    <m/>
    <m/>
    <n v="1"/>
    <m/>
    <m/>
    <m/>
    <m/>
    <m/>
    <m/>
    <m/>
    <m/>
    <m/>
    <m/>
    <m/>
    <m/>
    <m/>
    <m/>
    <m/>
    <m/>
    <m/>
    <m/>
    <m/>
    <m/>
    <m/>
    <m/>
    <m/>
    <m/>
    <m/>
    <m/>
    <m/>
    <m/>
    <m/>
    <m/>
    <m/>
    <m/>
    <m/>
    <m/>
    <m/>
    <m/>
    <m/>
    <m/>
    <m/>
    <m/>
    <m/>
    <m/>
    <m/>
    <m/>
    <m/>
    <m/>
    <m/>
    <m/>
    <m/>
    <m/>
    <m/>
    <m/>
    <m/>
    <m/>
    <m/>
    <m/>
    <m/>
    <m/>
    <m/>
    <m/>
    <m/>
    <m/>
    <m/>
    <m/>
    <m/>
    <n v="1"/>
    <n v="1"/>
    <s v="ZBHT0012"/>
    <s v="k2G6ktRHJ97"/>
    <s v="Allocated"/>
    <e v="#N/A"/>
    <e v="#N/A"/>
    <e v="#N/A"/>
    <m/>
    <m/>
    <m/>
    <x v="0"/>
    <m/>
    <n v="3638"/>
    <n v="10560"/>
    <s v="k2G6ktRHJ97"/>
    <s v="Allocated"/>
  </r>
  <r>
    <n v="464425420"/>
    <s v="TANMAYEE RAJENDRA GAIKWAD"/>
    <m/>
    <m/>
    <m/>
    <m/>
    <m/>
    <m/>
    <n v="10801"/>
    <n v="43180"/>
    <n v="12007"/>
    <n v="53981"/>
    <n v="4"/>
    <s v="FLOW"/>
    <s v="UNPAID"/>
    <x v="4"/>
    <n v="91033"/>
    <n v="1230"/>
    <n v="0"/>
    <n v="0"/>
    <s v="FLOW"/>
    <n v="0.37181063319677987"/>
    <n v="3.5070868403752266E-2"/>
    <s v="FLOW"/>
    <s v="NC"/>
    <s v="NC"/>
    <s v="NC"/>
    <m/>
    <m/>
    <m/>
    <m/>
    <s v="ELG"/>
    <m/>
    <s v="BHOR"/>
    <m/>
    <m/>
    <m/>
    <n v="43180"/>
    <n v="91033"/>
    <n v="118"/>
    <n v="145"/>
    <s v="FLOW"/>
    <m/>
    <m/>
    <m/>
    <m/>
    <s v="NPA"/>
    <s v="MH12XK5986"/>
    <s v="METEOR 350 FIREBALL RED"/>
    <d v="2024-10-24T00:00:00"/>
    <n v="24"/>
    <s v="02.07.26"/>
    <s v="VIJAY NIKAM"/>
    <m/>
    <m/>
    <m/>
    <m/>
    <m/>
    <m/>
    <m/>
    <m/>
    <m/>
    <m/>
    <m/>
    <m/>
    <m/>
    <m/>
    <m/>
    <m/>
    <n v="1"/>
    <m/>
    <m/>
    <m/>
    <m/>
    <m/>
    <m/>
    <m/>
    <m/>
    <m/>
    <m/>
    <m/>
    <m/>
    <m/>
    <m/>
    <m/>
    <m/>
    <m/>
    <m/>
    <m/>
    <m/>
    <m/>
    <m/>
    <m/>
    <m/>
    <m/>
    <m/>
    <m/>
    <m/>
    <m/>
    <m/>
    <m/>
    <m/>
    <m/>
    <m/>
    <m/>
    <m/>
    <m/>
    <m/>
    <m/>
    <m/>
    <m/>
    <m/>
    <m/>
    <m/>
    <m/>
    <m/>
    <m/>
    <m/>
    <m/>
    <m/>
    <m/>
    <m/>
    <m/>
    <m/>
    <m/>
    <m/>
    <m/>
    <m/>
    <m/>
    <m/>
    <m/>
    <m/>
    <m/>
    <m/>
    <m/>
    <m/>
    <m/>
    <m/>
    <m/>
    <m/>
    <m/>
    <m/>
    <m/>
    <m/>
    <m/>
    <m/>
    <m/>
    <n v="1"/>
    <n v="1"/>
    <s v="DUWT0011"/>
    <s v="A2vL7qR4DM7"/>
    <s v="Allocated"/>
    <s v="Left Message (LMCB)"/>
    <s v="Customer home visit customer not available in home left message to father"/>
    <d v="2026-07-06T00:00:00"/>
    <m/>
    <m/>
    <m/>
    <x v="0"/>
    <m/>
    <n v="12007"/>
    <n v="53981"/>
    <s v="A2vL7qR4DM7"/>
    <s v="Allocated"/>
  </r>
  <r>
    <n v="467135103"/>
    <s v="SAGAR KISAN KADU"/>
    <m/>
    <m/>
    <m/>
    <m/>
    <m/>
    <m/>
    <n v="4748"/>
    <n v="28488"/>
    <n v="5876"/>
    <n v="33236"/>
    <n v="6"/>
    <s v="FLOW"/>
    <s v="UNPAID"/>
    <x v="14"/>
    <n v="90931"/>
    <n v="1128"/>
    <n v="0"/>
    <n v="2700"/>
    <s v="FLOW"/>
    <n v="0.36439886670113047"/>
    <n v="3.9746154206292572E-2"/>
    <s v="FLOW"/>
    <s v="EXP"/>
    <s v="EXP"/>
    <s v="EXP"/>
    <s v="Customer exp"/>
    <m/>
    <s v="CNAVNA"/>
    <m/>
    <s v="ELG"/>
    <m/>
    <s v="VADGAON MAVAL"/>
    <m/>
    <m/>
    <m/>
    <n v="28488"/>
    <n v="90931"/>
    <n v="177"/>
    <n v="204"/>
    <s v="FLOW"/>
    <m/>
    <m/>
    <m/>
    <m/>
    <s v="NPA"/>
    <s v="MH14MX1180"/>
    <s v="PLEASURE PLUS XTEC DRUM CAST"/>
    <d v="2025-10-23T00:00:00"/>
    <n v="24"/>
    <s v="02.07.26"/>
    <s v="VIJAY NIKAM"/>
    <m/>
    <m/>
    <m/>
    <m/>
    <m/>
    <m/>
    <m/>
    <m/>
    <m/>
    <m/>
    <n v="1"/>
    <m/>
    <m/>
    <m/>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7-04T00:00:00"/>
    <m/>
    <m/>
    <m/>
    <x v="0"/>
    <m/>
    <n v="5876"/>
    <n v="33236"/>
    <s v="BPpB-xwpr1Em"/>
    <s v="Allocated"/>
  </r>
  <r>
    <n v="465765507"/>
    <s v="ANIL DINKAR RATHOD"/>
    <m/>
    <m/>
    <m/>
    <m/>
    <m/>
    <m/>
    <n v="4246"/>
    <n v="21126"/>
    <n v="5002"/>
    <n v="25372"/>
    <n v="5"/>
    <s v="FLOW"/>
    <s v="UNPAID"/>
    <x v="14"/>
    <n v="90749"/>
    <n v="860"/>
    <n v="0"/>
    <n v="2700"/>
    <s v="FLOW"/>
    <n v="1"/>
    <n v="4.0565423236396878E-2"/>
    <s v="FLOW"/>
    <s v="NC"/>
    <s v="NC"/>
    <s v="NC"/>
    <s v="Shifted"/>
    <m/>
    <s v="CNAVNA"/>
    <m/>
    <s v="ELG"/>
    <m/>
    <s v="TALEGAON DABADE"/>
    <m/>
    <m/>
    <m/>
    <n v="21126"/>
    <n v="90749"/>
    <n v="146"/>
    <n v="173"/>
    <s v="FLOW"/>
    <m/>
    <m/>
    <m/>
    <m/>
    <s v="NPA"/>
    <s v="MH14MJ0569"/>
    <s v="HONDA ACTIVA DLX 2B"/>
    <d v="2025-03-24T00:00:00"/>
    <n v="36"/>
    <s v="02.07.26"/>
    <s v="VIJAY NIKAM"/>
    <m/>
    <m/>
    <m/>
    <m/>
    <m/>
    <m/>
    <m/>
    <m/>
    <m/>
    <m/>
    <n v="1"/>
    <m/>
    <m/>
    <m/>
    <m/>
    <m/>
    <m/>
    <m/>
    <m/>
    <m/>
    <m/>
    <m/>
    <m/>
    <m/>
    <m/>
    <m/>
    <m/>
    <m/>
    <m/>
    <m/>
    <m/>
    <m/>
    <m/>
    <m/>
    <m/>
    <m/>
    <m/>
    <m/>
    <m/>
    <m/>
    <m/>
    <m/>
    <m/>
    <n v="1"/>
    <m/>
    <m/>
    <m/>
    <m/>
    <m/>
    <m/>
    <m/>
    <m/>
    <m/>
    <m/>
    <m/>
    <m/>
    <m/>
    <m/>
    <m/>
    <m/>
    <m/>
    <m/>
    <m/>
    <m/>
    <m/>
    <m/>
    <m/>
    <m/>
    <m/>
    <m/>
    <n v="1"/>
    <m/>
    <m/>
    <m/>
    <m/>
    <m/>
    <m/>
    <m/>
    <m/>
    <m/>
    <m/>
    <m/>
    <m/>
    <m/>
    <m/>
    <m/>
    <m/>
    <m/>
    <m/>
    <m/>
    <m/>
    <m/>
    <m/>
    <m/>
    <n v="3"/>
    <n v="1"/>
    <s v="DUWT0027"/>
    <s v="GP-lcrFr9Ez"/>
    <s v="Allocated"/>
    <s v="Shifted (NC_SFTD)"/>
    <s v="Visited to Customers residence address but Customer Shifted from his residence address "/>
    <d v="2026-07-04T00:00:00"/>
    <m/>
    <m/>
    <m/>
    <x v="0"/>
    <m/>
    <n v="5002"/>
    <n v="25372"/>
    <s v="GP-lcrFr9Ez"/>
    <s v="Allocated"/>
  </r>
  <r>
    <n v="467117739"/>
    <s v="SWAPNIL KISAN SHINDE"/>
    <m/>
    <m/>
    <m/>
    <m/>
    <m/>
    <m/>
    <n v="3042"/>
    <n v="3042"/>
    <n v="3060"/>
    <n v="6084"/>
    <n v="1"/>
    <s v="FLOW"/>
    <s v="UNPAID"/>
    <x v="13"/>
    <n v="90537"/>
    <n v="18"/>
    <n v="0"/>
    <n v="450"/>
    <s v="-"/>
    <n v="7.8023778185267942E-2"/>
    <n v="4.7685574527965447E-3"/>
    <s v="STABLE "/>
    <s v="MPTP"/>
    <s v="-"/>
    <s v="MPTP"/>
    <s v="Always door lock"/>
    <n v="28"/>
    <s v="CNAVNA"/>
    <m/>
    <s v="-"/>
    <m/>
    <s v="AMBEGAON BK"/>
    <m/>
    <m/>
    <m/>
    <n v="3042"/>
    <n v="90537"/>
    <n v="26"/>
    <n v="53"/>
    <s v="FLOW"/>
    <m/>
    <m/>
    <m/>
    <m/>
    <s v="REGULAR"/>
    <s v="MH12YT9856"/>
    <s v="ACCESS SPL ED DISC CBS BT BSVI"/>
    <d v="2025-10-20T00:00:00"/>
    <n v="48"/>
    <s v="02.07.26"/>
    <s v="VIJAY NIKAM"/>
    <m/>
    <m/>
    <m/>
    <m/>
    <m/>
    <m/>
    <m/>
    <m/>
    <m/>
    <m/>
    <m/>
    <m/>
    <m/>
    <m/>
    <m/>
    <m/>
    <m/>
    <m/>
    <m/>
    <m/>
    <m/>
    <m/>
    <m/>
    <m/>
    <m/>
    <m/>
    <m/>
    <m/>
    <m/>
    <m/>
    <m/>
    <m/>
    <m/>
    <m/>
    <m/>
    <m/>
    <m/>
    <n v="1"/>
    <m/>
    <m/>
    <m/>
    <m/>
    <m/>
    <m/>
    <m/>
    <m/>
    <m/>
    <m/>
    <m/>
    <m/>
    <m/>
    <m/>
    <m/>
    <m/>
    <m/>
    <m/>
    <m/>
    <m/>
    <m/>
    <m/>
    <m/>
    <m/>
    <m/>
    <m/>
    <m/>
    <m/>
    <m/>
    <m/>
    <m/>
    <m/>
    <m/>
    <m/>
    <m/>
    <m/>
    <m/>
    <m/>
    <m/>
    <m/>
    <m/>
    <m/>
    <m/>
    <m/>
    <m/>
    <m/>
    <m/>
    <m/>
    <m/>
    <m/>
    <m/>
    <m/>
    <m/>
    <m/>
    <m/>
    <m/>
    <n v="1"/>
    <n v="1"/>
    <s v="DUWT0031"/>
    <s v="APgmQWEYvS"/>
    <s v="Allocated"/>
    <e v="#N/A"/>
    <e v="#N/A"/>
    <e v="#N/A"/>
    <m/>
    <m/>
    <m/>
    <x v="0"/>
    <m/>
    <n v="3060"/>
    <n v="6084"/>
    <s v="APgmQWEYvS"/>
    <s v="Allocated"/>
  </r>
  <r>
    <n v="463867730"/>
    <s v="REKHA VIJENDRA CHANDALIYA"/>
    <m/>
    <m/>
    <m/>
    <m/>
    <m/>
    <m/>
    <n v="3723"/>
    <n v="11978"/>
    <n v="1292"/>
    <n v="15701"/>
    <n v="4"/>
    <s v="FLOW"/>
    <s v="UNPAID"/>
    <x v="6"/>
    <n v="90481"/>
    <n v="483"/>
    <n v="0"/>
    <n v="4500"/>
    <s v="FLOW"/>
    <n v="0.2437609287770659"/>
    <n v="3.4858207947007225E-2"/>
    <s v="FLOW"/>
    <s v="BPTP"/>
    <s v="BPTP"/>
    <s v="BPTP"/>
    <s v="Financail problem"/>
    <m/>
    <s v="CAVNA"/>
    <m/>
    <s v="ELG"/>
    <m/>
    <s v="YERWADA"/>
    <m/>
    <m/>
    <m/>
    <n v="11978"/>
    <n v="90481"/>
    <n v="118"/>
    <n v="145"/>
    <s v="FLOW"/>
    <m/>
    <m/>
    <m/>
    <m/>
    <s v="NPA"/>
    <s v="MH12XC7245"/>
    <s v="XTREME 125 R"/>
    <d v="2024-08-27T00:00:00"/>
    <n v="48"/>
    <s v="02.07.26"/>
    <s v="VIJAY NIKAM"/>
    <m/>
    <m/>
    <m/>
    <m/>
    <m/>
    <m/>
    <m/>
    <n v="1"/>
    <m/>
    <m/>
    <m/>
    <m/>
    <m/>
    <m/>
    <m/>
    <m/>
    <m/>
    <m/>
    <m/>
    <m/>
    <m/>
    <m/>
    <m/>
    <m/>
    <m/>
    <m/>
    <m/>
    <m/>
    <m/>
    <m/>
    <m/>
    <m/>
    <m/>
    <m/>
    <m/>
    <m/>
    <m/>
    <m/>
    <m/>
    <m/>
    <m/>
    <m/>
    <m/>
    <m/>
    <m/>
    <m/>
    <m/>
    <m/>
    <m/>
    <m/>
    <m/>
    <m/>
    <m/>
    <m/>
    <m/>
    <m/>
    <m/>
    <m/>
    <m/>
    <m/>
    <m/>
    <m/>
    <m/>
    <m/>
    <m/>
    <m/>
    <m/>
    <m/>
    <m/>
    <m/>
    <m/>
    <m/>
    <m/>
    <m/>
    <m/>
    <m/>
    <m/>
    <m/>
    <m/>
    <m/>
    <m/>
    <m/>
    <m/>
    <m/>
    <m/>
    <m/>
    <m/>
    <m/>
    <m/>
    <m/>
    <m/>
    <m/>
    <m/>
    <m/>
    <n v="1"/>
    <n v="1"/>
    <s v="ZBHT0012"/>
    <s v="APjt0OVRpDJm"/>
    <s v="Allocated"/>
    <s v="Left Message (LMCB)"/>
    <s v="Lm"/>
    <d v="2026-07-03T00:00:00"/>
    <m/>
    <m/>
    <m/>
    <x v="0"/>
    <m/>
    <n v="1292"/>
    <n v="15701"/>
    <s v="APjt0OVRpDJm"/>
    <s v="Allocated"/>
  </r>
  <r>
    <n v="464251219"/>
    <s v="AVINASH SANJAY JADHAV"/>
    <s v="ONLINE"/>
    <s v="07.07.26"/>
    <n v="11000"/>
    <m/>
    <m/>
    <m/>
    <n v="5990"/>
    <n v="5990"/>
    <n v="6000"/>
    <n v="980"/>
    <n v="1"/>
    <s v="STABLE "/>
    <s v="PAID"/>
    <x v="9"/>
    <n v="89939"/>
    <n v="10"/>
    <n v="0"/>
    <n v="4031"/>
    <s v="-"/>
    <n v="5.6522254596875543E-2"/>
    <n v="4.7370609667546793E-3"/>
    <s v="STABLE "/>
    <s v="PAID"/>
    <s v="-"/>
    <s v="PAID"/>
    <m/>
    <m/>
    <m/>
    <m/>
    <s v="-"/>
    <m/>
    <s v="RANJAN GAON"/>
    <m/>
    <m/>
    <m/>
    <n v="5990"/>
    <n v="89939"/>
    <n v="26"/>
    <n v="23"/>
    <s v="STABLE"/>
    <m/>
    <m/>
    <m/>
    <m/>
    <s v="REGULAR"/>
    <s v="MH26CQ5463"/>
    <s v="YAMAHA MT15 V2"/>
    <d v="2024-10-08T00:00:00"/>
    <n v="36"/>
    <s v="02.07.26"/>
    <s v="KAILASH ATKARI"/>
    <m/>
    <m/>
    <m/>
    <m/>
    <m/>
    <m/>
    <m/>
    <m/>
    <m/>
    <m/>
    <m/>
    <m/>
    <m/>
    <m/>
    <m/>
    <m/>
    <m/>
    <m/>
    <m/>
    <n v="1"/>
    <m/>
    <m/>
    <n v="1"/>
    <m/>
    <m/>
    <m/>
    <m/>
    <m/>
    <m/>
    <m/>
    <m/>
    <m/>
    <m/>
    <m/>
    <m/>
    <m/>
    <m/>
    <m/>
    <m/>
    <m/>
    <m/>
    <m/>
    <m/>
    <m/>
    <m/>
    <m/>
    <m/>
    <m/>
    <m/>
    <m/>
    <m/>
    <m/>
    <m/>
    <m/>
    <m/>
    <m/>
    <m/>
    <m/>
    <m/>
    <m/>
    <m/>
    <m/>
    <m/>
    <m/>
    <m/>
    <m/>
    <m/>
    <m/>
    <m/>
    <m/>
    <m/>
    <m/>
    <m/>
    <m/>
    <m/>
    <m/>
    <m/>
    <m/>
    <m/>
    <m/>
    <m/>
    <m/>
    <m/>
    <m/>
    <m/>
    <m/>
    <m/>
    <m/>
    <m/>
    <m/>
    <m/>
    <m/>
    <m/>
    <m/>
    <n v="2"/>
    <n v="1"/>
    <s v="ZBHT0024"/>
    <s v="k2hZAIgqyb"/>
    <s v="Allocated"/>
    <s v="Shifted (NC_SFTD)"/>
    <s v="Shifted "/>
    <d v="2026-07-07T00:00:00"/>
    <m/>
    <m/>
    <m/>
    <x v="0"/>
    <m/>
    <n v="6000"/>
    <n v="11980"/>
    <s v="k2hZAIgqyb"/>
    <s v="Allocated"/>
  </r>
  <r>
    <n v="466788877"/>
    <s v="KALPESH PANDURANG JADHAV"/>
    <s v="ONLINE"/>
    <s v="21.07.26"/>
    <n v="6430"/>
    <m/>
    <m/>
    <m/>
    <n v="6310"/>
    <n v="6230"/>
    <n v="6349"/>
    <n v="6110"/>
    <n v="1"/>
    <s v="STABLE "/>
    <s v="PAID"/>
    <x v="13"/>
    <n v="89468"/>
    <n v="119"/>
    <n v="0"/>
    <n v="1793"/>
    <s v="09.06.26"/>
    <n v="7.7102525891950824E-2"/>
    <n v="4.7122535337685281E-3"/>
    <s v="STABLE "/>
    <s v="PTP"/>
    <s v="PAID"/>
    <s v="PTP"/>
    <m/>
    <n v="30"/>
    <s v="CAVA"/>
    <m/>
    <s v="-"/>
    <m/>
    <s v="JANTA VASAHAT"/>
    <m/>
    <m/>
    <m/>
    <n v="6230"/>
    <n v="89468"/>
    <n v="26"/>
    <n v="23"/>
    <s v="STABLE"/>
    <m/>
    <m/>
    <m/>
    <m/>
    <s v="REGULAR"/>
    <s v="MH12YM2510"/>
    <s v="HONDA HORNET 2.0 BS VI"/>
    <d v="2025-08-30T00:00:00"/>
    <n v="24"/>
    <s v="02.07.26"/>
    <s v="VIJAY NIKAM"/>
    <m/>
    <m/>
    <m/>
    <m/>
    <m/>
    <m/>
    <m/>
    <m/>
    <m/>
    <m/>
    <m/>
    <m/>
    <m/>
    <m/>
    <m/>
    <m/>
    <m/>
    <m/>
    <m/>
    <m/>
    <m/>
    <m/>
    <m/>
    <m/>
    <m/>
    <n v="1"/>
    <m/>
    <m/>
    <m/>
    <m/>
    <m/>
    <m/>
    <m/>
    <m/>
    <m/>
    <m/>
    <m/>
    <m/>
    <m/>
    <m/>
    <m/>
    <m/>
    <m/>
    <m/>
    <m/>
    <m/>
    <m/>
    <m/>
    <m/>
    <m/>
    <m/>
    <m/>
    <m/>
    <m/>
    <m/>
    <m/>
    <m/>
    <m/>
    <m/>
    <m/>
    <m/>
    <m/>
    <m/>
    <m/>
    <m/>
    <m/>
    <m/>
    <m/>
    <m/>
    <m/>
    <m/>
    <m/>
    <m/>
    <m/>
    <m/>
    <m/>
    <m/>
    <m/>
    <m/>
    <m/>
    <m/>
    <m/>
    <m/>
    <m/>
    <m/>
    <m/>
    <m/>
    <m/>
    <m/>
    <m/>
    <m/>
    <m/>
    <m/>
    <m/>
    <n v="1"/>
    <n v="1"/>
    <s v="DUWT0031"/>
    <s v="B2QzVEJ58b7"/>
    <s v="Allocated"/>
    <e v="#N/A"/>
    <e v="#N/A"/>
    <e v="#N/A"/>
    <m/>
    <m/>
    <m/>
    <x v="0"/>
    <m/>
    <n v="6349"/>
    <n v="12540"/>
    <s v="B2QzVEJ58b7"/>
    <s v="Allocated"/>
  </r>
  <r>
    <n v="465104448"/>
    <s v="MEGHRAJ BALASAHEB MANE"/>
    <s v="ONLINE"/>
    <s v="20.07.26"/>
    <n v="3707"/>
    <m/>
    <m/>
    <m/>
    <n v="3707"/>
    <n v="21509"/>
    <n v="4694"/>
    <n v="21509"/>
    <n v="6"/>
    <s v="STABLE "/>
    <s v="PAID"/>
    <x v="0"/>
    <n v="88133"/>
    <n v="1720"/>
    <n v="0"/>
    <n v="6580.56"/>
    <s v="12.06.26"/>
    <n v="0.46690998702518638"/>
    <n v="3.8523141818116849E-2"/>
    <s v="STABLE "/>
    <s v="PAID"/>
    <s v="PAID"/>
    <s v="PAID"/>
    <s v="no such person"/>
    <m/>
    <s v="CAVNA"/>
    <m/>
    <s v="ELG"/>
    <m/>
    <s v="TALWADE"/>
    <m/>
    <m/>
    <m/>
    <n v="21509"/>
    <n v="88133"/>
    <n v="177"/>
    <n v="173"/>
    <s v="STABLE"/>
    <m/>
    <m/>
    <m/>
    <m/>
    <s v="NPA"/>
    <s v="MH24CA3432"/>
    <s v="HONDA ACTIVA 6G DLX LTD ED"/>
    <d v="2025-01-02T00:00:00"/>
    <n v="42"/>
    <s v="02.07.26"/>
    <s v="KAILASH ATKARI"/>
    <m/>
    <m/>
    <m/>
    <m/>
    <m/>
    <m/>
    <m/>
    <m/>
    <m/>
    <m/>
    <m/>
    <m/>
    <m/>
    <m/>
    <m/>
    <m/>
    <m/>
    <m/>
    <m/>
    <n v="1"/>
    <m/>
    <m/>
    <n v="1"/>
    <m/>
    <m/>
    <m/>
    <m/>
    <m/>
    <m/>
    <m/>
    <m/>
    <m/>
    <m/>
    <m/>
    <m/>
    <m/>
    <m/>
    <m/>
    <m/>
    <m/>
    <m/>
    <m/>
    <m/>
    <m/>
    <m/>
    <m/>
    <m/>
    <m/>
    <m/>
    <m/>
    <m/>
    <m/>
    <m/>
    <m/>
    <m/>
    <m/>
    <m/>
    <m/>
    <m/>
    <m/>
    <m/>
    <m/>
    <m/>
    <m/>
    <m/>
    <m/>
    <m/>
    <m/>
    <m/>
    <m/>
    <m/>
    <m/>
    <m/>
    <m/>
    <m/>
    <m/>
    <m/>
    <m/>
    <m/>
    <m/>
    <m/>
    <m/>
    <m/>
    <m/>
    <m/>
    <m/>
    <m/>
    <m/>
    <m/>
    <m/>
    <m/>
    <m/>
    <m/>
    <m/>
    <n v="2"/>
    <n v="1"/>
    <s v="ZBHT0011"/>
    <s v="A62aV3gKMm"/>
    <s v="Allocated"/>
    <s v="No Such Person (NC_NSP)"/>
    <s v="Visit cm residence address nobody knows cm in this colony "/>
    <d v="2026-07-07T00:00:00"/>
    <m/>
    <m/>
    <m/>
    <x v="0"/>
    <m/>
    <n v="4694"/>
    <n v="25216"/>
    <s v="A62aV3gKMm"/>
    <s v="Allocated"/>
  </r>
  <r>
    <n v="466071233"/>
    <s v="VEDANT ANIL DHUMAL"/>
    <m/>
    <m/>
    <m/>
    <m/>
    <m/>
    <m/>
    <n v="4283"/>
    <n v="5977"/>
    <n v="1988"/>
    <n v="10260"/>
    <n v="2"/>
    <s v="FLOW"/>
    <s v="UNPAID"/>
    <x v="9"/>
    <n v="87897"/>
    <n v="294"/>
    <n v="0"/>
    <n v="5850"/>
    <s v="-"/>
    <n v="0.1334127867239577"/>
    <n v="1.6342712495060811E-2"/>
    <s v="STABLE "/>
    <s v="PTP"/>
    <s v="-"/>
    <s v="PTP"/>
    <m/>
    <n v="26"/>
    <s v="CAVNA"/>
    <m/>
    <s v="-"/>
    <m/>
    <s v="PIMPLE GURAV"/>
    <m/>
    <m/>
    <m/>
    <n v="5977"/>
    <n v="87897"/>
    <n v="57"/>
    <n v="84"/>
    <s v="FLOW"/>
    <m/>
    <m/>
    <m/>
    <m/>
    <s v="REGULAR"/>
    <s v="MH14MJ8128"/>
    <s v="HERO VIDA V2 PRO"/>
    <d v="2025-05-06T00:00:00"/>
    <n v="36"/>
    <s v="02.07.26"/>
    <s v="KAILASH ATKARI"/>
    <m/>
    <m/>
    <m/>
    <m/>
    <m/>
    <m/>
    <m/>
    <m/>
    <m/>
    <m/>
    <m/>
    <m/>
    <m/>
    <m/>
    <m/>
    <m/>
    <m/>
    <m/>
    <m/>
    <n v="1"/>
    <m/>
    <m/>
    <n v="1"/>
    <m/>
    <m/>
    <m/>
    <m/>
    <m/>
    <m/>
    <m/>
    <m/>
    <m/>
    <m/>
    <m/>
    <m/>
    <m/>
    <m/>
    <m/>
    <m/>
    <m/>
    <m/>
    <m/>
    <m/>
    <m/>
    <m/>
    <m/>
    <m/>
    <m/>
    <m/>
    <m/>
    <m/>
    <m/>
    <m/>
    <m/>
    <m/>
    <m/>
    <m/>
    <m/>
    <m/>
    <m/>
    <m/>
    <m/>
    <m/>
    <m/>
    <m/>
    <m/>
    <m/>
    <m/>
    <m/>
    <m/>
    <n v="1"/>
    <m/>
    <m/>
    <m/>
    <m/>
    <m/>
    <m/>
    <m/>
    <m/>
    <m/>
    <m/>
    <m/>
    <m/>
    <m/>
    <m/>
    <m/>
    <m/>
    <m/>
    <m/>
    <m/>
    <m/>
    <m/>
    <m/>
    <m/>
    <n v="3"/>
    <n v="1"/>
    <s v="ZBHT0024"/>
    <s v="G2lGvYUO_DJ7"/>
    <s v="Allocated"/>
    <s v="Left Message (LMCB)"/>
    <s v="Meet father "/>
    <d v="2026-07-07T00:00:00"/>
    <m/>
    <m/>
    <m/>
    <x v="0"/>
    <m/>
    <n v="1988"/>
    <n v="10260"/>
    <s v="G2lGvYUO_DJ7"/>
    <s v="Allocated"/>
  </r>
  <r>
    <n v="467069077"/>
    <s v="ASHWINI SHRIKANT TOPE"/>
    <m/>
    <m/>
    <m/>
    <m/>
    <m/>
    <m/>
    <n v="3801"/>
    <n v="3799"/>
    <n v="3909"/>
    <n v="7600"/>
    <n v="1"/>
    <s v="FLOW"/>
    <s v="UNPAID"/>
    <x v="11"/>
    <n v="87844"/>
    <n v="110"/>
    <n v="0"/>
    <n v="2700"/>
    <s v="29.06.26"/>
    <n v="7.0334514502770465E-2"/>
    <n v="4.6267179261899518E-3"/>
    <s v="STABLE "/>
    <s v="PTP"/>
    <s v="PTP"/>
    <s v="PTP"/>
    <m/>
    <n v="31"/>
    <s v="CAVA"/>
    <m/>
    <s v="-"/>
    <m/>
    <s v="WAKI BK"/>
    <m/>
    <m/>
    <m/>
    <n v="3799"/>
    <n v="87844"/>
    <n v="26"/>
    <n v="53"/>
    <s v="FLOW"/>
    <m/>
    <m/>
    <m/>
    <m/>
    <s v="REGULAR"/>
    <s v="MH14MU9853"/>
    <s v="HONDA ACTIVA DLX 2B"/>
    <d v="2025-10-13T00:00:00"/>
    <n v="36"/>
    <s v="02.07.26"/>
    <s v="KAILASH ATKARI"/>
    <m/>
    <m/>
    <m/>
    <m/>
    <m/>
    <m/>
    <m/>
    <m/>
    <m/>
    <m/>
    <m/>
    <m/>
    <m/>
    <m/>
    <m/>
    <m/>
    <m/>
    <m/>
    <m/>
    <m/>
    <m/>
    <m/>
    <m/>
    <m/>
    <m/>
    <n v="1"/>
    <m/>
    <m/>
    <m/>
    <m/>
    <m/>
    <m/>
    <m/>
    <m/>
    <m/>
    <m/>
    <m/>
    <m/>
    <m/>
    <m/>
    <m/>
    <m/>
    <m/>
    <m/>
    <m/>
    <m/>
    <m/>
    <m/>
    <m/>
    <m/>
    <m/>
    <m/>
    <m/>
    <m/>
    <m/>
    <m/>
    <m/>
    <m/>
    <m/>
    <m/>
    <m/>
    <m/>
    <m/>
    <m/>
    <m/>
    <m/>
    <m/>
    <m/>
    <m/>
    <m/>
    <m/>
    <m/>
    <m/>
    <m/>
    <m/>
    <m/>
    <m/>
    <m/>
    <m/>
    <m/>
    <m/>
    <m/>
    <m/>
    <m/>
    <m/>
    <m/>
    <m/>
    <m/>
    <m/>
    <m/>
    <m/>
    <m/>
    <m/>
    <m/>
    <n v="1"/>
    <n v="1"/>
    <s v="ZBHT0010"/>
    <s v="A6DtQ7Jh9yOc"/>
    <s v="Allocated"/>
    <e v="#N/A"/>
    <e v="#N/A"/>
    <e v="#N/A"/>
    <m/>
    <m/>
    <m/>
    <x v="0"/>
    <m/>
    <n v="3909"/>
    <n v="7600"/>
    <s v="A6DtQ7Jh9yOc"/>
    <s v="Allocated"/>
  </r>
  <r>
    <n v="465840588"/>
    <s v="JEEVAN DIGAMBER JANGAM"/>
    <m/>
    <m/>
    <m/>
    <m/>
    <m/>
    <m/>
    <n v="4000"/>
    <n v="18593"/>
    <n v="3619"/>
    <n v="22593"/>
    <n v="5"/>
    <s v="FLOW"/>
    <s v="UNPAID"/>
    <x v="10"/>
    <n v="87743"/>
    <n v="1026"/>
    <n v="0"/>
    <n v="5850"/>
    <s v="26.06.26"/>
    <n v="0.25770004552329767"/>
    <n v="3.9221720691480583E-2"/>
    <s v="FLOW"/>
    <s v="BPTP"/>
    <s v="BPTP"/>
    <s v="BPTP"/>
    <s v="Financail problem"/>
    <m/>
    <s v="CAVA"/>
    <m/>
    <s v="ELG"/>
    <m/>
    <s v="ALE"/>
    <m/>
    <m/>
    <m/>
    <n v="18593"/>
    <n v="87743"/>
    <n v="146"/>
    <n v="173"/>
    <s v="FLOW"/>
    <m/>
    <m/>
    <m/>
    <m/>
    <s v="NPA"/>
    <s v="MH12XY0192"/>
    <s v="OLA S1X PLUS GEN 3"/>
    <d v="2025-04-03T00:00:00"/>
    <n v="36"/>
    <s v="02.07.26"/>
    <s v="KAILASH ATKARI"/>
    <m/>
    <m/>
    <m/>
    <m/>
    <m/>
    <m/>
    <m/>
    <n v="1"/>
    <m/>
    <m/>
    <m/>
    <m/>
    <m/>
    <m/>
    <m/>
    <m/>
    <m/>
    <m/>
    <m/>
    <m/>
    <m/>
    <m/>
    <m/>
    <m/>
    <m/>
    <m/>
    <m/>
    <m/>
    <m/>
    <m/>
    <m/>
    <m/>
    <m/>
    <m/>
    <m/>
    <m/>
    <m/>
    <m/>
    <m/>
    <m/>
    <m/>
    <m/>
    <m/>
    <m/>
    <m/>
    <m/>
    <m/>
    <m/>
    <m/>
    <m/>
    <m/>
    <m/>
    <m/>
    <m/>
    <m/>
    <m/>
    <m/>
    <m/>
    <m/>
    <m/>
    <m/>
    <m/>
    <m/>
    <m/>
    <m/>
    <m/>
    <m/>
    <m/>
    <m/>
    <m/>
    <m/>
    <m/>
    <m/>
    <m/>
    <m/>
    <m/>
    <m/>
    <m/>
    <m/>
    <m/>
    <m/>
    <m/>
    <m/>
    <m/>
    <m/>
    <m/>
    <m/>
    <m/>
    <m/>
    <m/>
    <m/>
    <m/>
    <m/>
    <m/>
    <n v="1"/>
    <n v="1"/>
    <s v="ZBHT0021"/>
    <s v="G63Ohn0kWc"/>
    <s v="Allocated"/>
    <s v="Left Message (LMCB)"/>
    <s v="Lmcb wife"/>
    <d v="2026-07-03T00:00:00"/>
    <m/>
    <m/>
    <m/>
    <x v="0"/>
    <m/>
    <n v="3619"/>
    <n v="22593"/>
    <s v="G63Ohn0kWc"/>
    <s v="Allocated"/>
  </r>
  <r>
    <n v="466785163"/>
    <s v="VIJAY ANIL KAMBLE"/>
    <s v="ONLINE"/>
    <s v="14.07.26"/>
    <n v="4025"/>
    <m/>
    <m/>
    <m/>
    <n v="3720"/>
    <n v="7198"/>
    <n v="3782"/>
    <n v="6893"/>
    <n v="2"/>
    <s v="STABLE "/>
    <s v="PAID"/>
    <x v="8"/>
    <n v="87456"/>
    <n v="304"/>
    <n v="0"/>
    <n v="0"/>
    <s v="03.06.26"/>
    <n v="0.43528634501121416"/>
    <n v="1.6260717248234163E-2"/>
    <s v="STABLE "/>
    <s v="PAID"/>
    <s v="PAID"/>
    <s v="PAID"/>
    <m/>
    <m/>
    <m/>
    <m/>
    <s v="-"/>
    <m/>
    <s v="LONAVALA"/>
    <m/>
    <m/>
    <m/>
    <n v="7198"/>
    <n v="87456"/>
    <n v="57"/>
    <n v="53"/>
    <s v="STABLE"/>
    <m/>
    <m/>
    <m/>
    <m/>
    <s v="REGULAR"/>
    <s v="MH14MP8491"/>
    <s v="HONDA ACTIVA 125 DISC 2B"/>
    <d v="2025-08-29T00:00:00"/>
    <n v="36"/>
    <s v="02.07.26"/>
    <s v="VIJAY NIKAM"/>
    <m/>
    <m/>
    <m/>
    <m/>
    <m/>
    <m/>
    <m/>
    <m/>
    <m/>
    <m/>
    <n v="1"/>
    <m/>
    <m/>
    <m/>
    <m/>
    <m/>
    <m/>
    <m/>
    <m/>
    <m/>
    <m/>
    <m/>
    <m/>
    <m/>
    <m/>
    <n v="1"/>
    <m/>
    <m/>
    <m/>
    <m/>
    <m/>
    <m/>
    <m/>
    <m/>
    <m/>
    <m/>
    <m/>
    <m/>
    <m/>
    <m/>
    <n v="1"/>
    <m/>
    <m/>
    <m/>
    <m/>
    <m/>
    <m/>
    <m/>
    <m/>
    <m/>
    <m/>
    <m/>
    <m/>
    <m/>
    <m/>
    <m/>
    <m/>
    <m/>
    <m/>
    <m/>
    <m/>
    <m/>
    <m/>
    <m/>
    <m/>
    <m/>
    <m/>
    <m/>
    <m/>
    <m/>
    <m/>
    <m/>
    <m/>
    <m/>
    <m/>
    <m/>
    <m/>
    <m/>
    <m/>
    <m/>
    <m/>
    <m/>
    <m/>
    <m/>
    <m/>
    <m/>
    <m/>
    <m/>
    <m/>
    <m/>
    <m/>
    <m/>
    <m/>
    <m/>
    <n v="3"/>
    <n v="1"/>
    <s v="ZBHT0013"/>
    <s v="koVaHu-hfa7"/>
    <s v="Allocated"/>
    <s v="Promise To Pay (PTP)"/>
    <s v="Ptp"/>
    <d v="2026-07-06T00:00:00"/>
    <m/>
    <m/>
    <m/>
    <x v="0"/>
    <m/>
    <n v="3782"/>
    <n v="10918"/>
    <s v="koVaHu-hfa7"/>
    <s v="Allocated"/>
  </r>
  <r>
    <n v="465789678"/>
    <s v="PRAMOD SHIVAJI KAKADE"/>
    <s v="ONLINE"/>
    <s v="04.07.26"/>
    <n v="4400"/>
    <m/>
    <m/>
    <s v="BANK STABLE 08"/>
    <n v="4317"/>
    <n v="11647.75"/>
    <n v="3481.75"/>
    <n v="11564.75"/>
    <n v="3"/>
    <s v="STABLE "/>
    <s v="PAID"/>
    <x v="14"/>
    <n v="86825"/>
    <n v="468"/>
    <n v="0"/>
    <n v="3150"/>
    <s v="FLOW"/>
    <n v="0.42032570703794431"/>
    <n v="2.7807701148827815E-2"/>
    <s v="STABLE "/>
    <s v="MPTP"/>
    <s v="MPTP"/>
    <s v="MPTP"/>
    <s v="Add not found"/>
    <m/>
    <s v="CNAVNA"/>
    <m/>
    <s v="ELG"/>
    <m/>
    <s v="TALEGAON DABADE"/>
    <m/>
    <m/>
    <m/>
    <n v="11647.75"/>
    <n v="86825"/>
    <n v="87"/>
    <n v="84"/>
    <s v="STABLE"/>
    <m/>
    <m/>
    <m/>
    <m/>
    <s v="REGULAR"/>
    <s v="MH14MG5320"/>
    <s v="DESTINI 125 FI ZX DSSC DISC"/>
    <d v="2025-03-27T00:00:00"/>
    <n v="36"/>
    <s v="02.07.26"/>
    <s v="VIJAY NIKAM"/>
    <m/>
    <m/>
    <m/>
    <m/>
    <m/>
    <m/>
    <m/>
    <m/>
    <m/>
    <m/>
    <n v="1"/>
    <m/>
    <m/>
    <m/>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7-04T00:00:00"/>
    <m/>
    <m/>
    <m/>
    <x v="0"/>
    <m/>
    <n v="3481.75"/>
    <n v="15964.75"/>
    <s v="B2yjMhGDNm"/>
    <s v="Allocated"/>
  </r>
  <r>
    <n v="467505394"/>
    <s v="DATTATRAY JESWANT MORE"/>
    <m/>
    <m/>
    <m/>
    <m/>
    <m/>
    <m/>
    <n v="11476"/>
    <n v="11476"/>
    <n v="11550"/>
    <n v="22952"/>
    <n v="1"/>
    <s v="FLOW"/>
    <s v="UNPAID"/>
    <x v="3"/>
    <n v="86379"/>
    <n v="74"/>
    <n v="0"/>
    <n v="450"/>
    <s v="-"/>
    <n v="9.1914042499063847E-2"/>
    <n v="4.5495568023582924E-3"/>
    <s v="FLOW"/>
    <s v="NC"/>
    <s v="-"/>
    <s v="NC"/>
    <s v="Short add"/>
    <m/>
    <s v="CNAVNA"/>
    <m/>
    <s v="-"/>
    <m/>
    <s v="AUNDH"/>
    <m/>
    <m/>
    <m/>
    <n v="11476"/>
    <n v="86379"/>
    <n v="26"/>
    <n v="53"/>
    <s v="FLOW"/>
    <m/>
    <m/>
    <m/>
    <m/>
    <s v="REGULAR"/>
    <s v="MH12YZ8545"/>
    <s v="JAWA 42 BOBBER BLACK MIRROR"/>
    <d v="2025-12-29T00:00:00"/>
    <n v="12"/>
    <s v="02.07.26"/>
    <s v="KAILASH ATKARI"/>
    <m/>
    <m/>
    <m/>
    <m/>
    <m/>
    <m/>
    <m/>
    <m/>
    <m/>
    <m/>
    <m/>
    <m/>
    <m/>
    <m/>
    <m/>
    <m/>
    <m/>
    <m/>
    <m/>
    <m/>
    <m/>
    <m/>
    <n v="1"/>
    <m/>
    <m/>
    <m/>
    <m/>
    <m/>
    <m/>
    <m/>
    <m/>
    <m/>
    <m/>
    <m/>
    <m/>
    <m/>
    <m/>
    <m/>
    <m/>
    <m/>
    <m/>
    <m/>
    <m/>
    <m/>
    <m/>
    <m/>
    <n v="1"/>
    <m/>
    <m/>
    <m/>
    <m/>
    <m/>
    <m/>
    <m/>
    <m/>
    <m/>
    <m/>
    <m/>
    <m/>
    <m/>
    <m/>
    <m/>
    <m/>
    <m/>
    <m/>
    <m/>
    <m/>
    <n v="1"/>
    <m/>
    <m/>
    <n v="1"/>
    <m/>
    <m/>
    <m/>
    <m/>
    <m/>
    <m/>
    <m/>
    <m/>
    <m/>
    <m/>
    <m/>
    <m/>
    <m/>
    <m/>
    <m/>
    <m/>
    <m/>
    <m/>
    <m/>
    <m/>
    <m/>
    <m/>
    <m/>
    <n v="4"/>
    <n v="1"/>
    <s v="DUWT0023"/>
    <s v="GoPGh2Pjv689"/>
    <s v="Allocated"/>
    <s v="Address Not Found (NC_ANF)"/>
    <s v="Customer residence address short not found "/>
    <d v="2026-07-08T00:00:00"/>
    <m/>
    <m/>
    <m/>
    <x v="0"/>
    <m/>
    <n v="11550"/>
    <n v="22952"/>
    <s v="GoPGh2Pjv689"/>
    <s v="Allocated"/>
  </r>
  <r>
    <n v="464767626"/>
    <s v="PRASHANT KATTYA DEVENOOR"/>
    <m/>
    <m/>
    <m/>
    <m/>
    <m/>
    <m/>
    <n v="5260"/>
    <n v="5213"/>
    <n v="5357"/>
    <n v="10473"/>
    <n v="1"/>
    <s v="FLOW"/>
    <s v="UNPAID"/>
    <x v="14"/>
    <n v="86234"/>
    <n v="144"/>
    <n v="0"/>
    <n v="0"/>
    <s v="29.06.26"/>
    <n v="0.1954329331030763"/>
    <n v="4.5419196945387765E-3"/>
    <s v="STABLE "/>
    <s v="PTP"/>
    <s v="PTP"/>
    <s v="PTP"/>
    <m/>
    <n v="28"/>
    <s v="CAVA"/>
    <m/>
    <s v="-"/>
    <m/>
    <s v="DEHU ROAD"/>
    <m/>
    <m/>
    <m/>
    <n v="5213"/>
    <n v="86234"/>
    <n v="26"/>
    <n v="53"/>
    <s v="FLOW"/>
    <m/>
    <m/>
    <m/>
    <m/>
    <s v="REGULAR"/>
    <m/>
    <s v="ELTHOR BRAVO 42X2"/>
    <d v="2024-11-25T00:00:00"/>
    <n v="36"/>
    <s v="02.07.26"/>
    <s v="VIJAY NIKAM"/>
    <m/>
    <m/>
    <m/>
    <m/>
    <m/>
    <m/>
    <m/>
    <m/>
    <m/>
    <m/>
    <n v="1"/>
    <m/>
    <m/>
    <m/>
    <m/>
    <m/>
    <m/>
    <m/>
    <m/>
    <m/>
    <m/>
    <m/>
    <m/>
    <m/>
    <m/>
    <m/>
    <m/>
    <m/>
    <m/>
    <m/>
    <m/>
    <m/>
    <m/>
    <m/>
    <m/>
    <m/>
    <m/>
    <n v="1"/>
    <m/>
    <m/>
    <m/>
    <m/>
    <m/>
    <m/>
    <m/>
    <m/>
    <m/>
    <m/>
    <m/>
    <m/>
    <m/>
    <m/>
    <m/>
    <m/>
    <m/>
    <m/>
    <m/>
    <m/>
    <n v="1"/>
    <m/>
    <m/>
    <m/>
    <m/>
    <m/>
    <m/>
    <m/>
    <m/>
    <m/>
    <m/>
    <m/>
    <m/>
    <m/>
    <m/>
    <m/>
    <m/>
    <m/>
    <m/>
    <m/>
    <m/>
    <m/>
    <m/>
    <m/>
    <m/>
    <m/>
    <m/>
    <m/>
    <m/>
    <m/>
    <m/>
    <m/>
    <m/>
    <m/>
    <m/>
    <m/>
    <n v="3"/>
    <n v="1"/>
    <s v="DUWT0027"/>
    <s v="GPesb3v9vOc"/>
    <s v="Allocated"/>
    <s v="Left Message (LMCB)"/>
    <s v="Visited to Customers residence address and Left massage with his mother "/>
    <d v="2026-07-04T00:00:00"/>
    <m/>
    <m/>
    <m/>
    <x v="1"/>
    <m/>
    <n v="5357"/>
    <n v="10473"/>
    <s v="GPesb3v9vOc"/>
    <s v="Allocated"/>
  </r>
  <r>
    <n v="466733978"/>
    <s v="MARUTI TUKARAM KADAM"/>
    <m/>
    <m/>
    <m/>
    <m/>
    <m/>
    <m/>
    <n v="6562"/>
    <n v="39247"/>
    <n v="8429"/>
    <n v="45809"/>
    <n v="6"/>
    <s v="FLOW"/>
    <s v="UNPAID"/>
    <x v="18"/>
    <n v="86195"/>
    <n v="1992"/>
    <n v="0"/>
    <n v="3150"/>
    <s v="-"/>
    <n v="0.95305890500005697"/>
    <n v="3.7676037454898642E-2"/>
    <s v="FLOW"/>
    <s v="NC"/>
    <s v="-"/>
    <s v="NC"/>
    <m/>
    <m/>
    <m/>
    <m/>
    <s v="ELG"/>
    <m/>
    <s v="WAGHOLI"/>
    <m/>
    <m/>
    <m/>
    <n v="39247"/>
    <n v="86195"/>
    <n v="177"/>
    <n v="204"/>
    <s v="FLOW"/>
    <m/>
    <m/>
    <m/>
    <m/>
    <s v="NPA"/>
    <s v="MH12YM0727"/>
    <s v="HONDA ACTIVA STD 2B"/>
    <d v="2025-08-21T00:00:00"/>
    <n v="18"/>
    <s v="02.07.26"/>
    <s v="VIJAY NIKAM"/>
    <m/>
    <m/>
    <m/>
    <m/>
    <m/>
    <m/>
    <m/>
    <m/>
    <m/>
    <m/>
    <m/>
    <m/>
    <m/>
    <m/>
    <m/>
    <m/>
    <m/>
    <m/>
    <m/>
    <m/>
    <m/>
    <m/>
    <m/>
    <m/>
    <m/>
    <m/>
    <m/>
    <m/>
    <m/>
    <m/>
    <m/>
    <n v="1"/>
    <m/>
    <m/>
    <m/>
    <m/>
    <m/>
    <m/>
    <m/>
    <m/>
    <m/>
    <m/>
    <m/>
    <m/>
    <m/>
    <m/>
    <m/>
    <m/>
    <m/>
    <m/>
    <m/>
    <m/>
    <m/>
    <m/>
    <m/>
    <m/>
    <m/>
    <m/>
    <m/>
    <m/>
    <m/>
    <m/>
    <m/>
    <m/>
    <m/>
    <m/>
    <m/>
    <m/>
    <m/>
    <m/>
    <m/>
    <m/>
    <m/>
    <m/>
    <m/>
    <m/>
    <m/>
    <m/>
    <m/>
    <m/>
    <m/>
    <m/>
    <m/>
    <m/>
    <m/>
    <m/>
    <m/>
    <m/>
    <m/>
    <m/>
    <m/>
    <m/>
    <m/>
    <m/>
    <n v="1"/>
    <n v="1"/>
    <s v="DUWT0021"/>
    <s v="BoGZnxrBDm"/>
    <s v="Allocated"/>
    <e v="#N/A"/>
    <e v="#N/A"/>
    <e v="#N/A"/>
    <m/>
    <m/>
    <m/>
    <x v="0"/>
    <m/>
    <n v="8429"/>
    <n v="45809"/>
    <s v="BoGZnxrBDm"/>
    <s v="Allocated"/>
  </r>
  <r>
    <n v="462396532"/>
    <s v="NALINI NITINKUMAR UNDE"/>
    <s v="ONLINE"/>
    <s v="22.07.26"/>
    <n v="4900"/>
    <m/>
    <m/>
    <m/>
    <n v="4452"/>
    <n v="4452"/>
    <n v="4452"/>
    <n v="4004"/>
    <n v="1"/>
    <s v="STABLE "/>
    <s v="PAID"/>
    <x v="10"/>
    <n v="85858"/>
    <n v="0"/>
    <n v="0"/>
    <n v="450"/>
    <s v="-"/>
    <n v="6.0991726697960852E-2"/>
    <n v="4.5221158839171358E-3"/>
    <s v="STABLE "/>
    <s v="NC"/>
    <s v="-"/>
    <s v="NC"/>
    <s v="Shifted"/>
    <m/>
    <s v="CNAVNA"/>
    <m/>
    <s v="-"/>
    <m/>
    <s v="JUNNAR"/>
    <m/>
    <m/>
    <m/>
    <n v="4902"/>
    <n v="85858"/>
    <n v="26"/>
    <n v="23"/>
    <s v="STABLE"/>
    <m/>
    <m/>
    <m/>
    <m/>
    <s v="REGULAR"/>
    <s v="MH14LN1314"/>
    <s v="PIAGGIO VESPA SXL 125 CBS RACING 60"/>
    <d v="2024-03-30T00:00:00"/>
    <n v="48"/>
    <s v="10.07.26"/>
    <s v="KAILASH ATKARI"/>
    <m/>
    <m/>
    <m/>
    <m/>
    <m/>
    <m/>
    <m/>
    <m/>
    <m/>
    <m/>
    <m/>
    <m/>
    <m/>
    <m/>
    <m/>
    <m/>
    <m/>
    <m/>
    <m/>
    <m/>
    <m/>
    <m/>
    <m/>
    <m/>
    <m/>
    <m/>
    <m/>
    <m/>
    <m/>
    <m/>
    <m/>
    <n v="1"/>
    <m/>
    <m/>
    <m/>
    <m/>
    <m/>
    <m/>
    <m/>
    <m/>
    <m/>
    <m/>
    <m/>
    <m/>
    <m/>
    <m/>
    <m/>
    <m/>
    <m/>
    <m/>
    <m/>
    <m/>
    <m/>
    <m/>
    <m/>
    <m/>
    <m/>
    <m/>
    <m/>
    <m/>
    <m/>
    <m/>
    <m/>
    <m/>
    <m/>
    <m/>
    <m/>
    <m/>
    <m/>
    <m/>
    <m/>
    <m/>
    <m/>
    <m/>
    <m/>
    <m/>
    <m/>
    <m/>
    <m/>
    <m/>
    <m/>
    <m/>
    <m/>
    <m/>
    <m/>
    <m/>
    <m/>
    <m/>
    <m/>
    <m/>
    <m/>
    <m/>
    <m/>
    <m/>
    <n v="1"/>
    <n v="1"/>
    <s v="ZBHT0021"/>
    <m/>
    <m/>
    <m/>
    <m/>
    <m/>
    <m/>
    <m/>
    <m/>
    <x v="0"/>
    <m/>
    <n v="4452"/>
    <n v="8904"/>
    <s v="kPSOVd0_yb"/>
    <s v="Allocated"/>
  </r>
  <r>
    <n v="465183571"/>
    <s v="SWATANTRA TIWARI"/>
    <m/>
    <m/>
    <m/>
    <m/>
    <m/>
    <s v="BANK RB 28"/>
    <n v="4960"/>
    <n v="4960"/>
    <n v="4960"/>
    <n v="9920"/>
    <n v="1"/>
    <s v="RB"/>
    <s v="UNPAID"/>
    <x v="11"/>
    <n v="85507"/>
    <n v="0"/>
    <n v="0"/>
    <n v="450"/>
    <s v="-"/>
    <n v="6.8463336500937971E-2"/>
    <n v="4.5036288160229974E-3"/>
    <s v="STABLE "/>
    <s v="PAID"/>
    <s v="-"/>
    <s v="PTP"/>
    <m/>
    <n v="29"/>
    <s v="CAVNA"/>
    <m/>
    <s v="-"/>
    <m/>
    <s v="SAVARDHARI"/>
    <m/>
    <m/>
    <m/>
    <n v="5410"/>
    <n v="85507"/>
    <n v="26"/>
    <n v="0"/>
    <s v="RB"/>
    <m/>
    <m/>
    <m/>
    <m/>
    <m/>
    <s v="MH14MD2942"/>
    <s v="SUZUKI GIXXER 150 SF"/>
    <d v="2025-01-10T00:00:00"/>
    <n v="36"/>
    <s v="10.07.26"/>
    <s v="KAILASH ATKARI"/>
    <m/>
    <m/>
    <m/>
    <m/>
    <m/>
    <m/>
    <m/>
    <m/>
    <m/>
    <m/>
    <m/>
    <m/>
    <m/>
    <m/>
    <m/>
    <m/>
    <m/>
    <m/>
    <m/>
    <m/>
    <m/>
    <m/>
    <m/>
    <m/>
    <m/>
    <m/>
    <m/>
    <m/>
    <m/>
    <m/>
    <m/>
    <m/>
    <m/>
    <m/>
    <m/>
    <m/>
    <m/>
    <m/>
    <m/>
    <m/>
    <m/>
    <m/>
    <m/>
    <m/>
    <m/>
    <m/>
    <m/>
    <m/>
    <m/>
    <m/>
    <m/>
    <m/>
    <m/>
    <m/>
    <m/>
    <m/>
    <m/>
    <m/>
    <m/>
    <m/>
    <m/>
    <m/>
    <m/>
    <m/>
    <m/>
    <m/>
    <m/>
    <m/>
    <m/>
    <m/>
    <m/>
    <m/>
    <m/>
    <m/>
    <m/>
    <m/>
    <m/>
    <m/>
    <m/>
    <m/>
    <m/>
    <m/>
    <m/>
    <m/>
    <m/>
    <m/>
    <m/>
    <m/>
    <m/>
    <m/>
    <m/>
    <m/>
    <m/>
    <m/>
    <n v="0"/>
    <s v=""/>
    <s v="ZBHT0010"/>
    <m/>
    <m/>
    <m/>
    <m/>
    <m/>
    <m/>
    <m/>
    <m/>
    <x v="0"/>
    <m/>
    <n v="4960"/>
    <n v="9920"/>
    <s v="A6nVghJuyS"/>
    <s v="Allocated"/>
  </r>
  <r>
    <n v="463426988"/>
    <s v="VISHAL PARMESHWAR SANANSE"/>
    <m/>
    <m/>
    <m/>
    <m/>
    <m/>
    <m/>
    <n v="4760"/>
    <n v="8998.99"/>
    <n v="4594.99"/>
    <n v="13758.99"/>
    <n v="2"/>
    <s v="FLOW"/>
    <s v="UNPAID"/>
    <x v="14"/>
    <n v="85385"/>
    <n v="356"/>
    <n v="0"/>
    <n v="6750"/>
    <s v="26.06.26"/>
    <n v="0.24522087110058322"/>
    <n v="1.5875655669599274E-2"/>
    <s v="STABLE "/>
    <s v="PTP"/>
    <s v="PTP"/>
    <s v="PTP"/>
    <m/>
    <n v="25"/>
    <s v="CAVA"/>
    <m/>
    <s v="-"/>
    <m/>
    <s v="VADGAON MAVAL"/>
    <m/>
    <m/>
    <m/>
    <n v="8998.99"/>
    <n v="85385"/>
    <n v="57"/>
    <n v="84"/>
    <s v="FLOW"/>
    <m/>
    <m/>
    <m/>
    <m/>
    <s v="NPA"/>
    <s v="MH14LR4687"/>
    <s v="HONDA UNICORN 160 BSVI"/>
    <d v="2024-07-08T00:00:00"/>
    <n v="42"/>
    <s v="02.07.26"/>
    <s v="VIJAY NIKAM"/>
    <m/>
    <m/>
    <m/>
    <m/>
    <m/>
    <m/>
    <m/>
    <m/>
    <m/>
    <m/>
    <m/>
    <m/>
    <m/>
    <m/>
    <m/>
    <m/>
    <m/>
    <m/>
    <m/>
    <m/>
    <m/>
    <m/>
    <n v="1"/>
    <m/>
    <m/>
    <m/>
    <m/>
    <m/>
    <m/>
    <m/>
    <m/>
    <m/>
    <m/>
    <m/>
    <m/>
    <m/>
    <m/>
    <m/>
    <m/>
    <m/>
    <m/>
    <m/>
    <m/>
    <m/>
    <m/>
    <m/>
    <m/>
    <m/>
    <m/>
    <m/>
    <m/>
    <m/>
    <m/>
    <m/>
    <m/>
    <m/>
    <m/>
    <m/>
    <m/>
    <m/>
    <m/>
    <m/>
    <m/>
    <m/>
    <m/>
    <m/>
    <m/>
    <m/>
    <m/>
    <m/>
    <m/>
    <m/>
    <m/>
    <m/>
    <m/>
    <m/>
    <m/>
    <m/>
    <m/>
    <m/>
    <m/>
    <m/>
    <m/>
    <m/>
    <m/>
    <m/>
    <m/>
    <m/>
    <m/>
    <m/>
    <m/>
    <m/>
    <m/>
    <m/>
    <n v="1"/>
    <n v="1"/>
    <s v="DUWT0027"/>
    <s v="GPIGGeCYGWc"/>
    <e v="#N/A"/>
    <s v="Promise To Pay (PTP)"/>
    <s v="Visited to customer at other place and given PTP "/>
    <d v="2026-07-15T00:00:00"/>
    <m/>
    <m/>
    <m/>
    <x v="1"/>
    <m/>
    <n v="4594.99"/>
    <n v="13758.99"/>
    <s v="GPIGGeCYGWc"/>
    <s v="Allocated"/>
  </r>
  <r>
    <n v="463825579"/>
    <s v="GANESH SANJAY VIDHATE"/>
    <m/>
    <m/>
    <m/>
    <m/>
    <m/>
    <m/>
    <n v="3828"/>
    <n v="3205"/>
    <n v="3309"/>
    <n v="7033"/>
    <n v="1"/>
    <s v="FLOW"/>
    <s v="UNPAID"/>
    <x v="10"/>
    <n v="85098"/>
    <n v="104"/>
    <n v="0"/>
    <n v="1350"/>
    <s v="29.06.26"/>
    <n v="6.0451838600282706E-2"/>
    <n v="4.482086905001053E-3"/>
    <s v="FLOW"/>
    <s v="RTP"/>
    <s v="PTP"/>
    <s v="RTP"/>
    <s v="Financail problem"/>
    <m/>
    <s v="CAVNA"/>
    <m/>
    <s v="-"/>
    <m/>
    <s v="JUNNAR"/>
    <m/>
    <m/>
    <m/>
    <n v="3205"/>
    <n v="85098"/>
    <n v="26"/>
    <n v="53"/>
    <s v="FLOW"/>
    <m/>
    <m/>
    <m/>
    <m/>
    <s v="REGULAR"/>
    <m/>
    <s v="FZS V4"/>
    <d v="2024-08-21T00:00:00"/>
    <n v="48"/>
    <s v="02.07.26"/>
    <s v="KAILASH ATKARI"/>
    <m/>
    <m/>
    <m/>
    <m/>
    <m/>
    <m/>
    <m/>
    <m/>
    <m/>
    <m/>
    <m/>
    <m/>
    <m/>
    <m/>
    <m/>
    <m/>
    <n v="1"/>
    <m/>
    <m/>
    <m/>
    <m/>
    <m/>
    <m/>
    <m/>
    <m/>
    <m/>
    <m/>
    <m/>
    <m/>
    <m/>
    <m/>
    <m/>
    <m/>
    <m/>
    <m/>
    <m/>
    <m/>
    <m/>
    <m/>
    <m/>
    <m/>
    <m/>
    <m/>
    <m/>
    <m/>
    <m/>
    <m/>
    <m/>
    <m/>
    <m/>
    <m/>
    <m/>
    <m/>
    <m/>
    <m/>
    <m/>
    <m/>
    <m/>
    <m/>
    <m/>
    <m/>
    <m/>
    <m/>
    <m/>
    <m/>
    <m/>
    <m/>
    <m/>
    <m/>
    <m/>
    <m/>
    <m/>
    <m/>
    <m/>
    <m/>
    <m/>
    <m/>
    <m/>
    <m/>
    <m/>
    <m/>
    <m/>
    <m/>
    <m/>
    <m/>
    <m/>
    <m/>
    <m/>
    <m/>
    <m/>
    <m/>
    <m/>
    <m/>
    <m/>
    <n v="1"/>
    <n v="1"/>
    <s v="ZBHT0021"/>
    <s v="BPPGLdMSrL77"/>
    <s v="Allocated"/>
    <s v="Promise To Pay (PTP)"/>
    <s v="Ptp"/>
    <d v="2026-07-27T00:00:00"/>
    <m/>
    <m/>
    <m/>
    <x v="0"/>
    <m/>
    <n v="3309"/>
    <n v="7033"/>
    <s v="BPPGLdMSrL77"/>
    <s v="Allocated"/>
  </r>
  <r>
    <n v="466835999"/>
    <s v="ARUN NIVRITTI KADAM"/>
    <m/>
    <m/>
    <m/>
    <m/>
    <m/>
    <m/>
    <n v="3876"/>
    <n v="1804"/>
    <n v="2129"/>
    <n v="5680"/>
    <n v="1"/>
    <s v="FLOW"/>
    <s v="UNPAID"/>
    <x v="5"/>
    <n v="85088"/>
    <n v="325"/>
    <n v="0"/>
    <n v="3600"/>
    <s v="02.06.26"/>
    <n v="0.10260599053634348"/>
    <n v="4.4815602079100519E-3"/>
    <s v="STABLE "/>
    <s v="PTP"/>
    <s v="PAID"/>
    <s v="PTP"/>
    <m/>
    <n v="25"/>
    <s v="CAVA"/>
    <m/>
    <s v="-"/>
    <m/>
    <s v="KHARABWADI"/>
    <m/>
    <m/>
    <m/>
    <n v="5729"/>
    <n v="85088"/>
    <n v="26"/>
    <n v="53"/>
    <s v="FLOW"/>
    <m/>
    <m/>
    <m/>
    <m/>
    <s v="REGULAR"/>
    <s v="MH14MP9082"/>
    <s v="HONDA ACTIVA STD 2B"/>
    <d v="2025-09-06T00:00:00"/>
    <n v="36"/>
    <s v="10.07.26"/>
    <s v="KAILASH ATKARI"/>
    <m/>
    <m/>
    <m/>
    <m/>
    <m/>
    <m/>
    <m/>
    <m/>
    <m/>
    <m/>
    <m/>
    <m/>
    <m/>
    <m/>
    <m/>
    <m/>
    <m/>
    <m/>
    <m/>
    <m/>
    <m/>
    <m/>
    <m/>
    <m/>
    <m/>
    <m/>
    <m/>
    <m/>
    <m/>
    <m/>
    <m/>
    <n v="1"/>
    <m/>
    <m/>
    <m/>
    <m/>
    <m/>
    <m/>
    <m/>
    <m/>
    <m/>
    <m/>
    <m/>
    <m/>
    <m/>
    <m/>
    <m/>
    <m/>
    <m/>
    <m/>
    <m/>
    <m/>
    <m/>
    <m/>
    <m/>
    <m/>
    <m/>
    <m/>
    <m/>
    <m/>
    <m/>
    <m/>
    <m/>
    <m/>
    <m/>
    <m/>
    <m/>
    <m/>
    <m/>
    <m/>
    <m/>
    <m/>
    <m/>
    <m/>
    <m/>
    <m/>
    <m/>
    <m/>
    <m/>
    <m/>
    <m/>
    <m/>
    <m/>
    <m/>
    <m/>
    <m/>
    <m/>
    <m/>
    <m/>
    <m/>
    <m/>
    <m/>
    <m/>
    <m/>
    <n v="1"/>
    <n v="1"/>
    <s v="DUWT0017"/>
    <m/>
    <m/>
    <m/>
    <m/>
    <m/>
    <m/>
    <m/>
    <m/>
    <x v="0"/>
    <m/>
    <n v="2129"/>
    <n v="5680"/>
    <s v="BoMHJjyJxjz"/>
    <s v="Allocated"/>
  </r>
  <r>
    <n v="464789548"/>
    <s v="DATTATRAY BALASO MARGAJE"/>
    <s v="ONLINE"/>
    <s v="24.07.26"/>
    <n v="4500"/>
    <m/>
    <m/>
    <m/>
    <n v="4091"/>
    <n v="4091"/>
    <n v="4155"/>
    <n v="3682"/>
    <n v="1"/>
    <s v="STABLE "/>
    <s v="PAID"/>
    <x v="0"/>
    <n v="84977"/>
    <n v="64"/>
    <n v="0"/>
    <n v="1810"/>
    <s v="-"/>
    <n v="2.9273128249010388E-2"/>
    <n v="4.47571387019994E-3"/>
    <s v="STABLE "/>
    <s v="NC"/>
    <s v="-"/>
    <s v="NC"/>
    <s v="Add not found"/>
    <m/>
    <s v="CNAVNA"/>
    <m/>
    <s v="-"/>
    <m/>
    <s v="CHINCHWAD"/>
    <m/>
    <m/>
    <m/>
    <n v="4091"/>
    <n v="84977"/>
    <n v="26"/>
    <n v="23"/>
    <s v="STABLE"/>
    <m/>
    <m/>
    <m/>
    <m/>
    <s v="REGULAR"/>
    <s v="MH14MA5934"/>
    <s v="BAJAJ FREEDOM 125 NG04 DISC LED"/>
    <d v="2024-11-27T00:00:00"/>
    <n v="42"/>
    <s v="02.07.26"/>
    <s v="KAILASH ATKARI"/>
    <m/>
    <m/>
    <m/>
    <m/>
    <m/>
    <m/>
    <m/>
    <m/>
    <m/>
    <m/>
    <m/>
    <m/>
    <m/>
    <m/>
    <m/>
    <m/>
    <m/>
    <m/>
    <m/>
    <m/>
    <m/>
    <m/>
    <m/>
    <m/>
    <m/>
    <m/>
    <m/>
    <m/>
    <n v="1"/>
    <m/>
    <m/>
    <n v="1"/>
    <m/>
    <m/>
    <m/>
    <m/>
    <m/>
    <m/>
    <m/>
    <m/>
    <m/>
    <m/>
    <m/>
    <m/>
    <m/>
    <m/>
    <m/>
    <m/>
    <m/>
    <m/>
    <m/>
    <m/>
    <m/>
    <m/>
    <m/>
    <m/>
    <m/>
    <m/>
    <m/>
    <m/>
    <m/>
    <m/>
    <m/>
    <m/>
    <m/>
    <m/>
    <m/>
    <m/>
    <m/>
    <m/>
    <m/>
    <m/>
    <m/>
    <m/>
    <m/>
    <m/>
    <m/>
    <m/>
    <m/>
    <m/>
    <m/>
    <m/>
    <m/>
    <m/>
    <m/>
    <m/>
    <m/>
    <m/>
    <m/>
    <m/>
    <m/>
    <m/>
    <m/>
    <m/>
    <n v="2"/>
    <n v="1"/>
    <s v="ZBHT0011"/>
    <s v="GopkOEzjt6v1"/>
    <s v="Allocated"/>
    <e v="#N/A"/>
    <e v="#N/A"/>
    <e v="#N/A"/>
    <m/>
    <m/>
    <m/>
    <x v="0"/>
    <m/>
    <n v="4155"/>
    <n v="8182"/>
    <s v="GopkOEzjt6v1"/>
    <s v="Allocated"/>
  </r>
  <r>
    <n v="467134344"/>
    <s v="AJAY AKASH KAMBALE"/>
    <m/>
    <m/>
    <m/>
    <m/>
    <m/>
    <s v="BANK STABLE 08"/>
    <n v="5472"/>
    <n v="5472"/>
    <n v="5543"/>
    <n v="10944"/>
    <n v="1"/>
    <s v="STABLE "/>
    <s v="UNPAID"/>
    <x v="2"/>
    <n v="84899"/>
    <n v="71"/>
    <n v="0"/>
    <n v="941"/>
    <s v="-"/>
    <n v="9.1731961540063148E-2"/>
    <n v="4.4716056328901318E-3"/>
    <s v="STABLE "/>
    <s v="PAID"/>
    <s v="-"/>
    <s v="PAID"/>
    <m/>
    <m/>
    <m/>
    <m/>
    <s v="-"/>
    <m/>
    <s v="MOSHI"/>
    <m/>
    <m/>
    <m/>
    <n v="5472"/>
    <n v="84899"/>
    <n v="26"/>
    <n v="23"/>
    <s v="STABLE"/>
    <m/>
    <m/>
    <m/>
    <m/>
    <s v="REGULAR"/>
    <s v="MH14MW9890"/>
    <s v="ACCESS SPL ED DISC CBS BT BSVI"/>
    <d v="2025-10-23T00:00:00"/>
    <n v="24"/>
    <s v="02.07.26"/>
    <s v="VIJAY NIKAM"/>
    <m/>
    <m/>
    <m/>
    <m/>
    <m/>
    <m/>
    <m/>
    <m/>
    <m/>
    <m/>
    <m/>
    <m/>
    <m/>
    <m/>
    <m/>
    <m/>
    <m/>
    <m/>
    <m/>
    <m/>
    <m/>
    <m/>
    <m/>
    <m/>
    <m/>
    <n v="1"/>
    <m/>
    <m/>
    <m/>
    <m/>
    <m/>
    <m/>
    <m/>
    <m/>
    <m/>
    <m/>
    <m/>
    <m/>
    <m/>
    <m/>
    <m/>
    <m/>
    <m/>
    <n v="1"/>
    <m/>
    <m/>
    <m/>
    <m/>
    <m/>
    <m/>
    <m/>
    <m/>
    <m/>
    <m/>
    <m/>
    <m/>
    <m/>
    <m/>
    <m/>
    <m/>
    <m/>
    <m/>
    <m/>
    <m/>
    <m/>
    <m/>
    <m/>
    <m/>
    <m/>
    <m/>
    <m/>
    <m/>
    <m/>
    <m/>
    <m/>
    <m/>
    <m/>
    <m/>
    <m/>
    <m/>
    <m/>
    <m/>
    <m/>
    <m/>
    <m/>
    <m/>
    <m/>
    <m/>
    <m/>
    <m/>
    <m/>
    <m/>
    <m/>
    <m/>
    <n v="2"/>
    <n v="1"/>
    <s v="ZBHT0009"/>
    <s v="B6AGEyvL82tS"/>
    <s v="Allocated"/>
    <e v="#N/A"/>
    <e v="#N/A"/>
    <e v="#N/A"/>
    <m/>
    <m/>
    <m/>
    <x v="0"/>
    <m/>
    <n v="5543"/>
    <n v="10944"/>
    <s v="B6AGEyvL82tS"/>
    <s v="Allocated"/>
  </r>
  <r>
    <n v="465651090"/>
    <s v="SUMIT VILAS PATOLE"/>
    <s v="COLLECT"/>
    <s v="16.07.26"/>
    <n v="5000"/>
    <m/>
    <m/>
    <s v="BANK RB 28"/>
    <n v="4600"/>
    <n v="4600"/>
    <n v="4714"/>
    <n v="4200"/>
    <n v="2"/>
    <s v="RB"/>
    <s v="PAID"/>
    <x v="6"/>
    <n v="84518"/>
    <n v="114"/>
    <n v="0"/>
    <n v="3925"/>
    <s v="-"/>
    <n v="0.12815142726116163"/>
    <n v="1.5714454129919675E-2"/>
    <s v="RB"/>
    <s v="PAID"/>
    <s v="-"/>
    <s v="PAID"/>
    <m/>
    <m/>
    <m/>
    <m/>
    <s v="-"/>
    <m/>
    <s v="YERWADA"/>
    <m/>
    <m/>
    <m/>
    <n v="4600"/>
    <n v="84518"/>
    <n v="57"/>
    <n v="23"/>
    <s v="STABLE"/>
    <m/>
    <m/>
    <m/>
    <m/>
    <s v="REGULAR"/>
    <m/>
    <s v="XTREME 160R 4V CONNECTED 2"/>
    <d v="2025-03-06T00:00:00"/>
    <n v="36"/>
    <s v="02.07.26"/>
    <s v="VIJAY NIKAM"/>
    <m/>
    <m/>
    <m/>
    <m/>
    <m/>
    <m/>
    <m/>
    <m/>
    <m/>
    <m/>
    <n v="1"/>
    <m/>
    <m/>
    <m/>
    <m/>
    <m/>
    <m/>
    <m/>
    <m/>
    <m/>
    <m/>
    <m/>
    <m/>
    <m/>
    <m/>
    <m/>
    <m/>
    <m/>
    <m/>
    <m/>
    <m/>
    <m/>
    <m/>
    <m/>
    <m/>
    <m/>
    <m/>
    <m/>
    <m/>
    <m/>
    <m/>
    <m/>
    <m/>
    <m/>
    <m/>
    <m/>
    <n v="2"/>
    <m/>
    <m/>
    <m/>
    <m/>
    <m/>
    <m/>
    <m/>
    <m/>
    <m/>
    <m/>
    <m/>
    <m/>
    <m/>
    <m/>
    <m/>
    <m/>
    <m/>
    <m/>
    <m/>
    <m/>
    <m/>
    <m/>
    <m/>
    <m/>
    <m/>
    <m/>
    <m/>
    <m/>
    <m/>
    <m/>
    <m/>
    <m/>
    <m/>
    <m/>
    <m/>
    <m/>
    <m/>
    <m/>
    <m/>
    <m/>
    <m/>
    <m/>
    <m/>
    <m/>
    <m/>
    <m/>
    <m/>
    <n v="3"/>
    <n v="1"/>
    <s v="ZBHT0012"/>
    <s v="BPhdR3SDN37"/>
    <s v="Allocated"/>
    <s v="Left Message (LMCB)"/>
    <s v="Lm"/>
    <d v="2026-07-04T00:00:00"/>
    <m/>
    <m/>
    <m/>
    <x v="1"/>
    <m/>
    <n v="4714"/>
    <n v="9200"/>
    <s v="BPhdR3SDN37"/>
    <s v="Allocated"/>
  </r>
  <r>
    <n v="462681261"/>
    <s v="LAXMAN KAMLU MARGALE"/>
    <s v="ONLINE"/>
    <s v="14.07.26"/>
    <n v="8000"/>
    <m/>
    <m/>
    <m/>
    <n v="7736"/>
    <n v="7259"/>
    <n v="7453"/>
    <n v="6995"/>
    <n v="1"/>
    <s v="STABLE "/>
    <s v="PAID"/>
    <x v="4"/>
    <n v="84268"/>
    <n v="194"/>
    <n v="0"/>
    <n v="6079"/>
    <s v="08.06.26"/>
    <n v="7.191662525765509E-2"/>
    <n v="4.4383710464479626E-3"/>
    <s v="STABLE "/>
    <s v="PTP"/>
    <s v="PAID"/>
    <s v="PTP"/>
    <m/>
    <n v="20"/>
    <s v="CAVA"/>
    <m/>
    <s v="-"/>
    <m/>
    <s v="NASRAPUR"/>
    <m/>
    <m/>
    <m/>
    <n v="13532"/>
    <n v="84268"/>
    <n v="26"/>
    <n v="23"/>
    <s v="STABLE"/>
    <m/>
    <m/>
    <m/>
    <m/>
    <s v="REGULAR"/>
    <s v="MH12WS9778"/>
    <s v="BULLET 350 THE STANDARD BLACK"/>
    <d v="2024-04-24T00:00:00"/>
    <n v="36"/>
    <s v="10.07.26"/>
    <s v="VIJAY NIKAM"/>
    <m/>
    <m/>
    <m/>
    <m/>
    <m/>
    <m/>
    <m/>
    <m/>
    <m/>
    <m/>
    <m/>
    <m/>
    <m/>
    <m/>
    <m/>
    <m/>
    <m/>
    <m/>
    <m/>
    <m/>
    <m/>
    <m/>
    <m/>
    <m/>
    <m/>
    <m/>
    <m/>
    <m/>
    <m/>
    <m/>
    <m/>
    <n v="1"/>
    <m/>
    <m/>
    <m/>
    <m/>
    <m/>
    <m/>
    <m/>
    <m/>
    <m/>
    <m/>
    <m/>
    <m/>
    <m/>
    <m/>
    <m/>
    <m/>
    <m/>
    <m/>
    <m/>
    <m/>
    <m/>
    <m/>
    <m/>
    <m/>
    <m/>
    <m/>
    <m/>
    <m/>
    <m/>
    <m/>
    <m/>
    <m/>
    <m/>
    <m/>
    <m/>
    <m/>
    <m/>
    <m/>
    <m/>
    <m/>
    <m/>
    <m/>
    <m/>
    <m/>
    <m/>
    <m/>
    <m/>
    <m/>
    <m/>
    <m/>
    <m/>
    <m/>
    <m/>
    <m/>
    <m/>
    <m/>
    <m/>
    <m/>
    <m/>
    <m/>
    <m/>
    <m/>
    <n v="1"/>
    <n v="1"/>
    <s v="DUWT0011"/>
    <m/>
    <m/>
    <m/>
    <m/>
    <m/>
    <m/>
    <m/>
    <m/>
    <x v="0"/>
    <m/>
    <n v="7453"/>
    <n v="14995"/>
    <s v="koG4GN1Gqz"/>
    <s v="Allocated"/>
  </r>
  <r>
    <n v="465493945"/>
    <s v="DIVYA RUSHIKESH UNDE"/>
    <m/>
    <m/>
    <m/>
    <m/>
    <m/>
    <m/>
    <n v="3958"/>
    <n v="22811.77"/>
    <n v="3991.7700000000004"/>
    <n v="26769.77"/>
    <n v="6"/>
    <s v="FLOW"/>
    <s v="UNPAID"/>
    <x v="8"/>
    <n v="84252"/>
    <n v="970"/>
    <n v="0"/>
    <n v="3150"/>
    <s v="FLOW"/>
    <n v="0.37585160151807429"/>
    <n v="3.6826747579907421E-2"/>
    <s v="FLOW"/>
    <s v="RTP"/>
    <s v="RTP"/>
    <s v="RTP"/>
    <s v="Financail problem"/>
    <m/>
    <s v="CAVNA"/>
    <m/>
    <s v="ELG"/>
    <m/>
    <s v="KANHE"/>
    <m/>
    <m/>
    <m/>
    <n v="22811.77"/>
    <n v="84252"/>
    <n v="177"/>
    <n v="204"/>
    <s v="FLOW"/>
    <m/>
    <m/>
    <m/>
    <m/>
    <s v="NPA"/>
    <s v="MH14ME3583"/>
    <s v="HONDA ACTIVA 125 DISC 2B"/>
    <d v="2025-02-13T00:00:00"/>
    <n v="36"/>
    <s v="02.07.26"/>
    <s v="VIJAY NIKAM"/>
    <m/>
    <m/>
    <m/>
    <m/>
    <m/>
    <m/>
    <m/>
    <m/>
    <m/>
    <m/>
    <m/>
    <m/>
    <m/>
    <m/>
    <m/>
    <m/>
    <m/>
    <m/>
    <m/>
    <m/>
    <m/>
    <m/>
    <m/>
    <m/>
    <m/>
    <n v="1"/>
    <m/>
    <m/>
    <m/>
    <m/>
    <m/>
    <m/>
    <m/>
    <m/>
    <m/>
    <m/>
    <m/>
    <m/>
    <m/>
    <m/>
    <m/>
    <m/>
    <m/>
    <m/>
    <m/>
    <m/>
    <m/>
    <m/>
    <m/>
    <m/>
    <m/>
    <m/>
    <m/>
    <m/>
    <m/>
    <m/>
    <m/>
    <m/>
    <m/>
    <m/>
    <m/>
    <m/>
    <m/>
    <m/>
    <m/>
    <m/>
    <m/>
    <m/>
    <m/>
    <m/>
    <m/>
    <m/>
    <m/>
    <m/>
    <m/>
    <m/>
    <m/>
    <m/>
    <m/>
    <m/>
    <m/>
    <m/>
    <m/>
    <m/>
    <m/>
    <m/>
    <m/>
    <m/>
    <m/>
    <m/>
    <m/>
    <m/>
    <m/>
    <m/>
    <n v="1"/>
    <n v="1"/>
    <s v="ZBHT0013"/>
    <s v="BPv48fBONm"/>
    <s v="Allocated"/>
    <e v="#N/A"/>
    <e v="#N/A"/>
    <e v="#N/A"/>
    <m/>
    <m/>
    <m/>
    <x v="1"/>
    <m/>
    <n v="3991.7700000000004"/>
    <n v="26769.77"/>
    <s v="BPv48fBONm"/>
    <s v="Allocated"/>
  </r>
  <r>
    <n v="464402919"/>
    <s v="JAGAN RAMESH THARKUDE"/>
    <s v="ONLINE"/>
    <s v="09.07.26"/>
    <n v="5003"/>
    <m/>
    <m/>
    <m/>
    <n v="5104"/>
    <n v="10098"/>
    <n v="5282"/>
    <n v="10199"/>
    <n v="2"/>
    <s v="STABLE "/>
    <s v="PAID"/>
    <x v="11"/>
    <n v="84165"/>
    <n v="288"/>
    <n v="0"/>
    <n v="3615"/>
    <s v="21.06.26"/>
    <n v="0.27064529343284577"/>
    <n v="1.5648820746405376E-2"/>
    <s v="STABLE "/>
    <s v="PAID"/>
    <s v="PTP"/>
    <s v="PAID"/>
    <m/>
    <m/>
    <m/>
    <m/>
    <s v="-"/>
    <m/>
    <s v="RAJGURU NAGAR "/>
    <m/>
    <m/>
    <m/>
    <n v="10098"/>
    <n v="84165"/>
    <n v="57"/>
    <n v="53"/>
    <s v="STABLE"/>
    <m/>
    <m/>
    <m/>
    <m/>
    <s v="REGULAR"/>
    <s v="MH14LW7651"/>
    <s v="BAJAJ PULSAR 220 F UG"/>
    <d v="2024-10-22T00:00:00"/>
    <n v="36"/>
    <s v="02.07.26"/>
    <s v="KAILASH ATKARI"/>
    <m/>
    <m/>
    <m/>
    <m/>
    <m/>
    <m/>
    <m/>
    <m/>
    <m/>
    <m/>
    <m/>
    <m/>
    <m/>
    <m/>
    <m/>
    <m/>
    <m/>
    <m/>
    <m/>
    <m/>
    <m/>
    <m/>
    <m/>
    <m/>
    <m/>
    <m/>
    <m/>
    <m/>
    <m/>
    <m/>
    <m/>
    <m/>
    <m/>
    <m/>
    <m/>
    <m/>
    <m/>
    <m/>
    <m/>
    <m/>
    <m/>
    <m/>
    <m/>
    <m/>
    <m/>
    <m/>
    <m/>
    <m/>
    <m/>
    <m/>
    <m/>
    <m/>
    <m/>
    <m/>
    <m/>
    <m/>
    <m/>
    <m/>
    <m/>
    <m/>
    <m/>
    <m/>
    <m/>
    <m/>
    <m/>
    <m/>
    <m/>
    <m/>
    <m/>
    <m/>
    <m/>
    <m/>
    <m/>
    <m/>
    <m/>
    <m/>
    <m/>
    <m/>
    <m/>
    <m/>
    <m/>
    <m/>
    <m/>
    <m/>
    <m/>
    <m/>
    <m/>
    <m/>
    <m/>
    <m/>
    <m/>
    <n v="1"/>
    <m/>
    <m/>
    <n v="1"/>
    <n v="1"/>
    <s v="ZBHT0010"/>
    <s v="B6U6KbNjEz"/>
    <s v="Allocated"/>
    <e v="#N/A"/>
    <e v="#N/A"/>
    <e v="#N/A"/>
    <m/>
    <m/>
    <m/>
    <x v="0"/>
    <m/>
    <n v="5282"/>
    <n v="15202"/>
    <s v="B6U6KbNjEz"/>
    <s v="Allocated"/>
  </r>
  <r>
    <n v="466873637"/>
    <s v="SANTOSH MOHAN KHOKAR"/>
    <s v="COLLECT"/>
    <s v="26.07.26"/>
    <n v="4787"/>
    <m/>
    <m/>
    <m/>
    <n v="4587"/>
    <n v="9174"/>
    <n v="5000"/>
    <n v="8974"/>
    <n v="2"/>
    <s v="STABLE "/>
    <s v="PAID"/>
    <x v="2"/>
    <n v="83530"/>
    <n v="413"/>
    <n v="0"/>
    <n v="4050"/>
    <s v="25.06.26"/>
    <n v="0.4574121272314311"/>
    <n v="1.55307550281856E-2"/>
    <s v="STABLE "/>
    <s v="PTP"/>
    <s v="PTP"/>
    <s v="PTP"/>
    <m/>
    <n v="24"/>
    <s v="CAVA"/>
    <m/>
    <s v="-"/>
    <m/>
    <s v="DAPODI"/>
    <m/>
    <m/>
    <m/>
    <n v="9174"/>
    <n v="83530"/>
    <n v="57"/>
    <n v="53"/>
    <s v="STABLE"/>
    <m/>
    <m/>
    <m/>
    <m/>
    <s v="REGULAR"/>
    <s v="MH14MP9385"/>
    <s v="HONDA ACTIVA DLX 2B"/>
    <d v="2025-09-16T00:00:00"/>
    <n v="30"/>
    <s v="02.07.26"/>
    <s v="VIJAY NIKAM"/>
    <m/>
    <m/>
    <m/>
    <m/>
    <m/>
    <m/>
    <m/>
    <m/>
    <m/>
    <m/>
    <n v="1"/>
    <m/>
    <m/>
    <m/>
    <m/>
    <m/>
    <m/>
    <m/>
    <m/>
    <m/>
    <m/>
    <m/>
    <m/>
    <m/>
    <m/>
    <m/>
    <m/>
    <m/>
    <m/>
    <m/>
    <m/>
    <m/>
    <m/>
    <m/>
    <m/>
    <m/>
    <m/>
    <m/>
    <m/>
    <m/>
    <m/>
    <m/>
    <m/>
    <m/>
    <m/>
    <m/>
    <m/>
    <m/>
    <m/>
    <m/>
    <m/>
    <m/>
    <m/>
    <m/>
    <m/>
    <m/>
    <m/>
    <m/>
    <m/>
    <m/>
    <m/>
    <m/>
    <m/>
    <m/>
    <m/>
    <m/>
    <m/>
    <n v="1"/>
    <m/>
    <m/>
    <m/>
    <m/>
    <m/>
    <m/>
    <m/>
    <m/>
    <m/>
    <m/>
    <m/>
    <m/>
    <m/>
    <m/>
    <m/>
    <m/>
    <m/>
    <m/>
    <m/>
    <m/>
    <m/>
    <m/>
    <m/>
    <m/>
    <m/>
    <m/>
    <n v="2"/>
    <n v="1"/>
    <s v="ZBHT0009"/>
    <s v="Bo4vjckGRF7"/>
    <s v="Allocated"/>
    <s v="Shifted (NC_SFTD)"/>
    <s v="Customer shifted from address msg to friend"/>
    <d v="2026-07-04T00:00:00"/>
    <m/>
    <m/>
    <m/>
    <x v="0"/>
    <m/>
    <n v="5000"/>
    <n v="13761"/>
    <s v="Bo4vjckGRF7"/>
    <s v="Allocated"/>
  </r>
  <r>
    <n v="466488961"/>
    <s v="AKSHAY BHARAT SHEJAL"/>
    <m/>
    <m/>
    <m/>
    <m/>
    <m/>
    <m/>
    <n v="5082"/>
    <n v="4099"/>
    <n v="4262"/>
    <n v="9181"/>
    <n v="1"/>
    <s v="FLOW"/>
    <s v="UNPAID"/>
    <x v="11"/>
    <n v="83435"/>
    <n v="163"/>
    <n v="0"/>
    <n v="3600"/>
    <s v="28.06.26"/>
    <n v="6.6804337433844702E-2"/>
    <n v="4.3944971787675726E-3"/>
    <s v="FLOW"/>
    <s v="BPTP"/>
    <s v="BPTP"/>
    <s v="BPTP"/>
    <m/>
    <n v="31"/>
    <s v="CAVA"/>
    <m/>
    <s v="-"/>
    <m/>
    <s v="RASE"/>
    <m/>
    <m/>
    <m/>
    <n v="4099"/>
    <n v="83435"/>
    <n v="26"/>
    <n v="53"/>
    <s v="FLOW"/>
    <m/>
    <m/>
    <m/>
    <m/>
    <s v="REGULAR"/>
    <s v="MH14MM8501"/>
    <s v="TVS JUPITER 125 DISC SXC"/>
    <d v="2025-07-10T00:00:00"/>
    <n v="30"/>
    <s v="02.07.26"/>
    <s v="KAILASH ATKARI"/>
    <m/>
    <m/>
    <m/>
    <m/>
    <m/>
    <m/>
    <m/>
    <m/>
    <m/>
    <m/>
    <m/>
    <m/>
    <m/>
    <m/>
    <m/>
    <m/>
    <m/>
    <m/>
    <m/>
    <m/>
    <m/>
    <m/>
    <m/>
    <m/>
    <m/>
    <m/>
    <m/>
    <m/>
    <m/>
    <m/>
    <m/>
    <m/>
    <m/>
    <m/>
    <m/>
    <m/>
    <m/>
    <m/>
    <m/>
    <m/>
    <m/>
    <m/>
    <m/>
    <m/>
    <m/>
    <m/>
    <m/>
    <m/>
    <m/>
    <m/>
    <m/>
    <m/>
    <m/>
    <m/>
    <m/>
    <m/>
    <m/>
    <m/>
    <m/>
    <m/>
    <m/>
    <m/>
    <m/>
    <m/>
    <m/>
    <m/>
    <m/>
    <m/>
    <m/>
    <m/>
    <m/>
    <m/>
    <m/>
    <m/>
    <m/>
    <m/>
    <m/>
    <m/>
    <m/>
    <m/>
    <m/>
    <m/>
    <m/>
    <m/>
    <m/>
    <m/>
    <m/>
    <m/>
    <m/>
    <m/>
    <m/>
    <m/>
    <m/>
    <m/>
    <n v="0"/>
    <s v=""/>
    <s v="ZBHT0010"/>
    <s v="G2GTQFBpMjc"/>
    <s v="Allocated"/>
    <e v="#N/A"/>
    <e v="#N/A"/>
    <e v="#N/A"/>
    <m/>
    <m/>
    <m/>
    <x v="0"/>
    <m/>
    <n v="4262"/>
    <n v="9181"/>
    <s v="G2GTQFBpMjc"/>
    <s v="Allocated"/>
  </r>
  <r>
    <n v="467134166"/>
    <s v="CHAKRANARAYAN ABHIJIT BHAGCHAND"/>
    <s v="COLLECT"/>
    <s v="19.07.26"/>
    <n v="6800"/>
    <m/>
    <m/>
    <m/>
    <n v="3461"/>
    <n v="17152"/>
    <n v="4294"/>
    <n v="13813"/>
    <n v="5"/>
    <s v="STABLE "/>
    <s v="PAID"/>
    <x v="2"/>
    <n v="82519"/>
    <n v="986"/>
    <n v="0"/>
    <n v="3600"/>
    <s v="FLOW"/>
    <n v="1"/>
    <n v="3.6886556987341279E-2"/>
    <s v="STABLE "/>
    <s v="RTP"/>
    <s v="RTP"/>
    <s v="RTP"/>
    <s v="Financail problem"/>
    <m/>
    <s v="CAVA"/>
    <m/>
    <s v="ELG"/>
    <m/>
    <s v="DAPODI"/>
    <m/>
    <m/>
    <m/>
    <n v="17152"/>
    <n v="82519"/>
    <n v="141"/>
    <n v="109"/>
    <s v="STABLE"/>
    <m/>
    <m/>
    <m/>
    <m/>
    <s v="NPA"/>
    <s v="MH14MX0426"/>
    <s v="HONDA ACTIVA STD 2B"/>
    <d v="2025-10-23T00:00:00"/>
    <n v="36"/>
    <s v="02.07.26"/>
    <s v="VIJAY NIKAM"/>
    <m/>
    <m/>
    <m/>
    <m/>
    <m/>
    <m/>
    <m/>
    <m/>
    <m/>
    <m/>
    <n v="1"/>
    <m/>
    <m/>
    <m/>
    <m/>
    <m/>
    <m/>
    <m/>
    <m/>
    <m/>
    <m/>
    <m/>
    <m/>
    <m/>
    <m/>
    <m/>
    <m/>
    <m/>
    <m/>
    <m/>
    <m/>
    <m/>
    <m/>
    <m/>
    <m/>
    <m/>
    <m/>
    <m/>
    <m/>
    <m/>
    <n v="2"/>
    <m/>
    <m/>
    <m/>
    <m/>
    <m/>
    <m/>
    <m/>
    <m/>
    <m/>
    <m/>
    <m/>
    <m/>
    <m/>
    <m/>
    <n v="2"/>
    <m/>
    <m/>
    <m/>
    <m/>
    <m/>
    <m/>
    <m/>
    <m/>
    <m/>
    <m/>
    <m/>
    <m/>
    <m/>
    <m/>
    <m/>
    <m/>
    <m/>
    <m/>
    <m/>
    <m/>
    <m/>
    <m/>
    <m/>
    <m/>
    <m/>
    <m/>
    <m/>
    <m/>
    <m/>
    <m/>
    <m/>
    <m/>
    <m/>
    <m/>
    <m/>
    <m/>
    <m/>
    <m/>
    <n v="5"/>
    <n v="1"/>
    <s v="ZBHT0009"/>
    <s v="B6ktVYk6Oem"/>
    <s v="Allocated"/>
    <s v="Left Message (LMCB)"/>
    <s v="Msg to mother "/>
    <d v="2026-07-04T00:00:00"/>
    <m/>
    <m/>
    <m/>
    <x v="0"/>
    <m/>
    <n v="4294"/>
    <n v="20613"/>
    <s v="B6ktVYk6Oem"/>
    <s v="Allocated"/>
  </r>
  <r>
    <n v="466948686"/>
    <s v="TEJAS SHARAD NALAWADE"/>
    <s v="ONLINE"/>
    <s v="23.07.26"/>
    <n v="3473"/>
    <m/>
    <m/>
    <m/>
    <n v="3470"/>
    <n v="6654.8"/>
    <n v="3421.7999999999993"/>
    <n v="6651.7999999999993"/>
    <n v="2"/>
    <s v="STABLE "/>
    <s v="PAID"/>
    <x v="10"/>
    <n v="82362"/>
    <n v="237"/>
    <n v="0"/>
    <n v="3150"/>
    <s v="08.06.26"/>
    <n v="0.13273349222072664"/>
    <n v="1.5313588478767176E-2"/>
    <s v="STABLE "/>
    <s v="NC"/>
    <s v="-"/>
    <s v="NC"/>
    <s v="Always door lock"/>
    <m/>
    <s v="CNAVNA"/>
    <m/>
    <s v="-"/>
    <m/>
    <s v="DHOLWAD"/>
    <m/>
    <m/>
    <m/>
    <n v="10041.799999999999"/>
    <n v="82362"/>
    <n v="57"/>
    <n v="53"/>
    <s v="STABLE"/>
    <m/>
    <m/>
    <m/>
    <m/>
    <s v="NPA"/>
    <s v="MH14MR8876"/>
    <s v="HONDA SHINE DISC BSVI"/>
    <d v="2025-09-26T00:00:00"/>
    <n v="36"/>
    <s v="10.07.26"/>
    <s v="KAILASH ATKARI"/>
    <m/>
    <m/>
    <m/>
    <m/>
    <m/>
    <m/>
    <m/>
    <m/>
    <m/>
    <m/>
    <m/>
    <m/>
    <m/>
    <m/>
    <m/>
    <m/>
    <m/>
    <m/>
    <m/>
    <m/>
    <m/>
    <m/>
    <m/>
    <m/>
    <m/>
    <m/>
    <m/>
    <m/>
    <m/>
    <m/>
    <m/>
    <m/>
    <m/>
    <m/>
    <m/>
    <m/>
    <m/>
    <n v="1"/>
    <m/>
    <m/>
    <n v="1"/>
    <m/>
    <m/>
    <m/>
    <m/>
    <m/>
    <m/>
    <m/>
    <m/>
    <m/>
    <m/>
    <m/>
    <m/>
    <m/>
    <m/>
    <m/>
    <m/>
    <m/>
    <m/>
    <m/>
    <m/>
    <m/>
    <m/>
    <m/>
    <m/>
    <m/>
    <m/>
    <m/>
    <m/>
    <m/>
    <m/>
    <m/>
    <m/>
    <m/>
    <m/>
    <m/>
    <m/>
    <m/>
    <m/>
    <m/>
    <m/>
    <m/>
    <m/>
    <m/>
    <m/>
    <m/>
    <m/>
    <m/>
    <m/>
    <m/>
    <m/>
    <m/>
    <m/>
    <m/>
    <n v="2"/>
    <n v="1"/>
    <s v="ZBHT0021"/>
    <m/>
    <m/>
    <m/>
    <m/>
    <m/>
    <m/>
    <m/>
    <m/>
    <x v="0"/>
    <m/>
    <n v="3421.7999999999993"/>
    <n v="10124.799999999999"/>
    <s v="B6RGji62GCFc"/>
    <s v="Allocated"/>
  </r>
  <r>
    <n v="466209921"/>
    <s v="SHANKAR RAMDAS RATHOD"/>
    <s v="ONLINE"/>
    <s v="20.07.26"/>
    <n v="4185"/>
    <m/>
    <m/>
    <m/>
    <n v="4115"/>
    <n v="4115"/>
    <n v="4183"/>
    <n v="4045"/>
    <n v="1"/>
    <s v="STABLE "/>
    <s v="PAID"/>
    <x v="16"/>
    <n v="81930"/>
    <n v="68"/>
    <n v="0"/>
    <n v="3948"/>
    <s v="FLOW"/>
    <n v="0.17751173910935256"/>
    <n v="4.3152292665719089E-3"/>
    <s v="STABLE "/>
    <s v="PTP"/>
    <s v="PAID"/>
    <s v="PTP"/>
    <m/>
    <n v="16"/>
    <s v="CAVA"/>
    <m/>
    <s v="-"/>
    <m/>
    <s v="BHAWANI PETH"/>
    <m/>
    <m/>
    <m/>
    <n v="8131"/>
    <n v="81930"/>
    <n v="26"/>
    <n v="23"/>
    <s v="STABLE"/>
    <m/>
    <m/>
    <m/>
    <m/>
    <s v="REGULAR"/>
    <s v="MH12YE3523"/>
    <s v="HONDA ACTIVA DLX 2B"/>
    <d v="2025-05-27T00:00:00"/>
    <n v="36"/>
    <s v="10.07.26"/>
    <s v="VIJAY NIKAM"/>
    <m/>
    <m/>
    <m/>
    <m/>
    <m/>
    <m/>
    <m/>
    <m/>
    <m/>
    <m/>
    <m/>
    <m/>
    <m/>
    <m/>
    <m/>
    <m/>
    <m/>
    <m/>
    <m/>
    <m/>
    <m/>
    <m/>
    <m/>
    <m/>
    <m/>
    <m/>
    <m/>
    <m/>
    <m/>
    <m/>
    <m/>
    <m/>
    <m/>
    <m/>
    <m/>
    <m/>
    <m/>
    <n v="1"/>
    <m/>
    <m/>
    <m/>
    <m/>
    <m/>
    <m/>
    <m/>
    <m/>
    <m/>
    <m/>
    <m/>
    <m/>
    <m/>
    <m/>
    <m/>
    <m/>
    <m/>
    <m/>
    <m/>
    <m/>
    <n v="1"/>
    <m/>
    <m/>
    <m/>
    <m/>
    <m/>
    <m/>
    <m/>
    <m/>
    <m/>
    <m/>
    <m/>
    <m/>
    <m/>
    <m/>
    <m/>
    <m/>
    <m/>
    <m/>
    <m/>
    <m/>
    <m/>
    <m/>
    <m/>
    <m/>
    <m/>
    <m/>
    <m/>
    <m/>
    <m/>
    <m/>
    <m/>
    <m/>
    <m/>
    <m/>
    <m/>
    <n v="2"/>
    <n v="1"/>
    <s v="DUWT0014"/>
    <m/>
    <m/>
    <m/>
    <m/>
    <m/>
    <m/>
    <m/>
    <m/>
    <x v="0"/>
    <m/>
    <n v="4183"/>
    <n v="8230"/>
    <s v="k6fqacJiv9m"/>
    <s v="Allocated"/>
  </r>
  <r>
    <n v="465651022"/>
    <s v="NARAYAN CHANDRAKANT PATIL"/>
    <m/>
    <m/>
    <m/>
    <m/>
    <m/>
    <m/>
    <n v="4575"/>
    <n v="4520"/>
    <n v="4650"/>
    <n v="9095"/>
    <n v="1"/>
    <s v="FLOW"/>
    <s v="UNPAID"/>
    <x v="5"/>
    <n v="81859"/>
    <n v="130"/>
    <n v="0"/>
    <n v="4050"/>
    <s v="18.06.26"/>
    <n v="9.8712201242414213E-2"/>
    <n v="4.3114897172258013E-3"/>
    <s v="STABLE "/>
    <s v="PTP"/>
    <s v="PAID"/>
    <s v="PTP"/>
    <m/>
    <n v="28"/>
    <s v="CAVA"/>
    <m/>
    <s v="-"/>
    <m/>
    <s v="CHAKAN"/>
    <m/>
    <m/>
    <m/>
    <n v="4520"/>
    <n v="81859"/>
    <n v="26"/>
    <n v="53"/>
    <s v="FLOW"/>
    <m/>
    <m/>
    <m/>
    <m/>
    <s v="REGULAR"/>
    <s v="MH14ME9832"/>
    <s v="TVS JUPITER 125 DISC SXC OBDIIA"/>
    <d v="2025-03-06T00:00:00"/>
    <n v="36"/>
    <s v="02.07.26"/>
    <s v="KAILASH ATKARI"/>
    <m/>
    <m/>
    <m/>
    <m/>
    <m/>
    <m/>
    <m/>
    <m/>
    <m/>
    <m/>
    <n v="1"/>
    <m/>
    <m/>
    <m/>
    <m/>
    <m/>
    <m/>
    <m/>
    <m/>
    <m/>
    <m/>
    <m/>
    <m/>
    <m/>
    <m/>
    <m/>
    <m/>
    <m/>
    <m/>
    <m/>
    <m/>
    <m/>
    <m/>
    <m/>
    <m/>
    <m/>
    <m/>
    <m/>
    <m/>
    <m/>
    <m/>
    <m/>
    <m/>
    <m/>
    <m/>
    <m/>
    <m/>
    <m/>
    <m/>
    <m/>
    <m/>
    <m/>
    <m/>
    <m/>
    <m/>
    <m/>
    <m/>
    <m/>
    <m/>
    <m/>
    <m/>
    <m/>
    <m/>
    <m/>
    <m/>
    <m/>
    <m/>
    <m/>
    <m/>
    <m/>
    <m/>
    <m/>
    <m/>
    <m/>
    <m/>
    <m/>
    <m/>
    <m/>
    <m/>
    <m/>
    <m/>
    <m/>
    <m/>
    <m/>
    <m/>
    <m/>
    <m/>
    <m/>
    <m/>
    <m/>
    <m/>
    <m/>
    <m/>
    <m/>
    <n v="1"/>
    <n v="1"/>
    <s v="DUWT0017"/>
    <s v="k6QdMKEdGZm"/>
    <s v="Allocated"/>
    <s v="Door Locked (NC_DL)"/>
    <s v="Customer not meet shop close "/>
    <d v="2026-07-04T00:00:00"/>
    <m/>
    <m/>
    <m/>
    <x v="0"/>
    <m/>
    <n v="4650"/>
    <n v="9095"/>
    <s v="k6QdMKEdGZm"/>
    <s v="Allocated"/>
  </r>
  <r>
    <n v="467739627"/>
    <s v="SHITAL SANJAY CHAVHAN"/>
    <m/>
    <m/>
    <m/>
    <m/>
    <m/>
    <m/>
    <n v="3242"/>
    <n v="9726"/>
    <n v="3432"/>
    <n v="12968"/>
    <n v="3"/>
    <s v="FLOW"/>
    <s v="UNPAID"/>
    <x v="9"/>
    <n v="81582"/>
    <n v="190"/>
    <n v="0"/>
    <n v="1350"/>
    <s v="FLOW"/>
    <n v="0.1065267557298871"/>
    <n v="2.6128509935199204E-2"/>
    <s v="FLOW"/>
    <s v="RTP"/>
    <s v="RTP"/>
    <s v="RTP"/>
    <s v="Financail problem"/>
    <m/>
    <m/>
    <m/>
    <s v="ELG"/>
    <m/>
    <s v="ALEGAON PAGA"/>
    <m/>
    <m/>
    <m/>
    <n v="9726"/>
    <n v="81582"/>
    <n v="82"/>
    <e v="#N/A"/>
    <e v="#N/A"/>
    <m/>
    <m/>
    <m/>
    <m/>
    <s v="REGULAR"/>
    <s v="MH12ZH0258"/>
    <s v="HF DELUXE DRS C I3S FI"/>
    <d v="2026-02-09T00:00:00"/>
    <n v="36"/>
    <s v="02.07.26"/>
    <s v="KAILASH ATKARI"/>
    <m/>
    <n v="1"/>
    <m/>
    <m/>
    <m/>
    <m/>
    <m/>
    <m/>
    <m/>
    <m/>
    <m/>
    <m/>
    <m/>
    <m/>
    <m/>
    <m/>
    <m/>
    <m/>
    <m/>
    <m/>
    <m/>
    <m/>
    <m/>
    <m/>
    <m/>
    <m/>
    <m/>
    <m/>
    <m/>
    <m/>
    <m/>
    <m/>
    <m/>
    <m/>
    <m/>
    <m/>
    <m/>
    <m/>
    <m/>
    <m/>
    <m/>
    <m/>
    <m/>
    <m/>
    <m/>
    <m/>
    <m/>
    <m/>
    <m/>
    <m/>
    <m/>
    <m/>
    <m/>
    <m/>
    <m/>
    <m/>
    <m/>
    <m/>
    <m/>
    <m/>
    <m/>
    <m/>
    <m/>
    <m/>
    <m/>
    <m/>
    <m/>
    <m/>
    <m/>
    <m/>
    <m/>
    <m/>
    <m/>
    <m/>
    <m/>
    <m/>
    <m/>
    <m/>
    <m/>
    <m/>
    <m/>
    <m/>
    <m/>
    <m/>
    <m/>
    <m/>
    <m/>
    <m/>
    <m/>
    <m/>
    <m/>
    <m/>
    <m/>
    <m/>
    <n v="1"/>
    <n v="1"/>
    <s v="ZBHT0024"/>
    <s v="GPUhHz-NRSm"/>
    <s v="Allocated"/>
    <s v="Door Locked (NC_DL)"/>
    <s v="Door lock "/>
    <d v="2026-07-01T00:00:00"/>
    <m/>
    <m/>
    <m/>
    <x v="0"/>
    <m/>
    <n v="3432"/>
    <n v="12968"/>
    <e v="#N/A"/>
    <e v="#N/A"/>
  </r>
  <r>
    <n v="466116116"/>
    <s v="SHWETA VINAYAK LANDGE"/>
    <s v="ONLINE"/>
    <s v="16.07.26"/>
    <n v="8300"/>
    <m/>
    <m/>
    <s v="BANK RB 28"/>
    <n v="3988"/>
    <n v="7282"/>
    <n v="3591"/>
    <n v="2970"/>
    <n v="2"/>
    <s v="RB"/>
    <s v="PAID"/>
    <x v="12"/>
    <n v="81529"/>
    <n v="297"/>
    <n v="0"/>
    <n v="4488"/>
    <s v="05.06.26"/>
    <n v="0.21411938338113806"/>
    <n v="1.5158708568094622E-2"/>
    <s v="RB"/>
    <s v="PAID"/>
    <s v="-"/>
    <s v="PTP"/>
    <m/>
    <n v="17"/>
    <s v="CAVA"/>
    <m/>
    <s v="-"/>
    <m/>
    <s v="HINJEWADI"/>
    <m/>
    <m/>
    <m/>
    <n v="12067"/>
    <n v="81529"/>
    <n v="57"/>
    <n v="23"/>
    <s v="STABLE"/>
    <m/>
    <m/>
    <m/>
    <m/>
    <s v="REGULAR"/>
    <s v="MH14MK5294"/>
    <s v="TVS RAIDER DISC CONNECTED"/>
    <d v="2025-05-13T00:00:00"/>
    <n v="36"/>
    <s v="10.07.26"/>
    <s v="KAILASH ATKARI"/>
    <m/>
    <m/>
    <m/>
    <m/>
    <m/>
    <m/>
    <m/>
    <m/>
    <m/>
    <m/>
    <m/>
    <m/>
    <m/>
    <m/>
    <m/>
    <m/>
    <m/>
    <m/>
    <m/>
    <m/>
    <m/>
    <m/>
    <m/>
    <m/>
    <m/>
    <m/>
    <m/>
    <m/>
    <m/>
    <m/>
    <m/>
    <m/>
    <m/>
    <m/>
    <n v="1"/>
    <m/>
    <m/>
    <m/>
    <m/>
    <m/>
    <m/>
    <m/>
    <m/>
    <n v="2"/>
    <m/>
    <m/>
    <m/>
    <m/>
    <m/>
    <m/>
    <m/>
    <m/>
    <m/>
    <m/>
    <m/>
    <m/>
    <m/>
    <m/>
    <m/>
    <m/>
    <m/>
    <m/>
    <m/>
    <m/>
    <m/>
    <m/>
    <m/>
    <m/>
    <m/>
    <m/>
    <m/>
    <m/>
    <m/>
    <m/>
    <m/>
    <m/>
    <m/>
    <m/>
    <m/>
    <m/>
    <m/>
    <m/>
    <m/>
    <m/>
    <m/>
    <m/>
    <m/>
    <m/>
    <m/>
    <m/>
    <m/>
    <m/>
    <m/>
    <m/>
    <n v="3"/>
    <n v="1"/>
    <s v="DUWT0030"/>
    <m/>
    <m/>
    <m/>
    <m/>
    <m/>
    <m/>
    <m/>
    <m/>
    <x v="0"/>
    <m/>
    <n v="3591"/>
    <n v="11270"/>
    <s v="G6cWOUee25z"/>
    <s v="Allocated"/>
  </r>
  <r>
    <n v="463952496"/>
    <s v="SURAJ BALU GAWARI"/>
    <s v="COLLECT"/>
    <s v="17.07.26"/>
    <n v="5700"/>
    <m/>
    <m/>
    <m/>
    <n v="5489"/>
    <n v="10978"/>
    <n v="5638"/>
    <n v="10767"/>
    <n v="2"/>
    <s v="STABLE "/>
    <s v="PAID"/>
    <x v="10"/>
    <n v="81389"/>
    <n v="149"/>
    <n v="0"/>
    <n v="3990"/>
    <s v="FLOW"/>
    <n v="0.13116541849824823"/>
    <n v="1.5132678331006797E-2"/>
    <s v="STABLE "/>
    <s v="PAID"/>
    <s v="MPTP"/>
    <s v="PAID"/>
    <m/>
    <m/>
    <s v="CAVNA"/>
    <m/>
    <s v="-"/>
    <m/>
    <s v="AMBOLI"/>
    <m/>
    <m/>
    <m/>
    <n v="10978"/>
    <n v="81389"/>
    <n v="57"/>
    <n v="53"/>
    <s v="STABLE"/>
    <m/>
    <m/>
    <m/>
    <m/>
    <s v="REGULAR"/>
    <s v="MH14LT8873"/>
    <s v="YAMAHA MT15 CUSTOMIZED COLOR"/>
    <d v="2024-09-05T00:00:00"/>
    <n v="36"/>
    <s v="02.07.26"/>
    <s v="KAILASH ATKARI"/>
    <m/>
    <m/>
    <m/>
    <m/>
    <m/>
    <m/>
    <m/>
    <m/>
    <m/>
    <m/>
    <m/>
    <m/>
    <m/>
    <m/>
    <m/>
    <m/>
    <m/>
    <m/>
    <m/>
    <m/>
    <m/>
    <m/>
    <n v="1"/>
    <m/>
    <m/>
    <m/>
    <m/>
    <m/>
    <m/>
    <m/>
    <m/>
    <m/>
    <m/>
    <m/>
    <m/>
    <m/>
    <m/>
    <m/>
    <m/>
    <m/>
    <m/>
    <m/>
    <m/>
    <m/>
    <m/>
    <m/>
    <m/>
    <m/>
    <m/>
    <n v="2"/>
    <m/>
    <m/>
    <m/>
    <m/>
    <m/>
    <m/>
    <m/>
    <m/>
    <m/>
    <m/>
    <m/>
    <m/>
    <m/>
    <m/>
    <m/>
    <m/>
    <m/>
    <m/>
    <m/>
    <m/>
    <m/>
    <m/>
    <m/>
    <m/>
    <m/>
    <m/>
    <m/>
    <m/>
    <m/>
    <m/>
    <m/>
    <m/>
    <m/>
    <m/>
    <m/>
    <m/>
    <m/>
    <m/>
    <m/>
    <m/>
    <m/>
    <m/>
    <m/>
    <m/>
    <n v="3"/>
    <n v="1"/>
    <s v="ZBHT0021"/>
    <s v="k6WH6TWtSm"/>
    <s v="Allocated"/>
    <s v="Job Loss (JOBLOSS)"/>
    <s v="Job loss so they can't pay the payment "/>
    <d v="2026-07-08T00:00:00"/>
    <m/>
    <m/>
    <m/>
    <x v="0"/>
    <m/>
    <n v="5638"/>
    <n v="16467"/>
    <s v="k6WH6TWtSm"/>
    <s v="Allocated"/>
  </r>
  <r>
    <n v="466014661"/>
    <s v="MANOHAR PRAKASH DESHMUKH"/>
    <s v="ONLINE"/>
    <s v="28.07.26"/>
    <n v="4132"/>
    <m/>
    <m/>
    <m/>
    <n v="4040"/>
    <n v="4040"/>
    <n v="4132"/>
    <n v="3948"/>
    <n v="1"/>
    <s v="STABLE "/>
    <s v="PAID"/>
    <x v="10"/>
    <n v="81310"/>
    <n v="92"/>
    <n v="0"/>
    <n v="3989"/>
    <s v="23.06.26"/>
    <n v="5.7760922660802683E-2"/>
    <n v="4.282574046929841E-3"/>
    <s v="STABLE "/>
    <s v="PTP"/>
    <s v="PTP"/>
    <s v="PTP"/>
    <m/>
    <n v="30"/>
    <s v="CAVA"/>
    <m/>
    <s v="-"/>
    <m/>
    <s v="JUNNAR"/>
    <m/>
    <m/>
    <m/>
    <n v="4040"/>
    <n v="81310"/>
    <n v="26"/>
    <n v="53"/>
    <s v="FLOW"/>
    <m/>
    <m/>
    <m/>
    <m/>
    <s v="REGULAR"/>
    <s v="MH14MJ4459"/>
    <s v="OLA S1X PLUS GEN 3"/>
    <d v="2025-04-29T00:00:00"/>
    <n v="36"/>
    <s v="02.07.26"/>
    <s v="KAILASH ATKARI"/>
    <m/>
    <m/>
    <m/>
    <m/>
    <m/>
    <m/>
    <m/>
    <n v="1"/>
    <m/>
    <m/>
    <m/>
    <m/>
    <m/>
    <m/>
    <m/>
    <m/>
    <m/>
    <m/>
    <m/>
    <m/>
    <m/>
    <m/>
    <m/>
    <m/>
    <m/>
    <m/>
    <m/>
    <m/>
    <m/>
    <m/>
    <m/>
    <m/>
    <m/>
    <m/>
    <m/>
    <m/>
    <m/>
    <m/>
    <m/>
    <m/>
    <m/>
    <m/>
    <m/>
    <m/>
    <m/>
    <m/>
    <m/>
    <m/>
    <m/>
    <m/>
    <m/>
    <m/>
    <m/>
    <m/>
    <m/>
    <m/>
    <m/>
    <m/>
    <m/>
    <m/>
    <m/>
    <m/>
    <m/>
    <m/>
    <m/>
    <m/>
    <m/>
    <m/>
    <m/>
    <m/>
    <m/>
    <m/>
    <m/>
    <m/>
    <m/>
    <m/>
    <m/>
    <m/>
    <m/>
    <m/>
    <m/>
    <m/>
    <m/>
    <m/>
    <m/>
    <m/>
    <m/>
    <m/>
    <m/>
    <m/>
    <m/>
    <m/>
    <m/>
    <m/>
    <n v="1"/>
    <n v="1"/>
    <s v="ZBHT0021"/>
    <s v="kPM-rdMenLm"/>
    <s v="Allocated"/>
    <s v="Shifted (NC_SFTD)"/>
    <s v="Shifted "/>
    <d v="2026-07-03T00:00:00"/>
    <m/>
    <m/>
    <m/>
    <x v="0"/>
    <m/>
    <n v="4132"/>
    <n v="8080"/>
    <s v="kPM-rdMenLm"/>
    <s v="Allocated"/>
  </r>
  <r>
    <n v="466372391"/>
    <s v="PALLAVI MACHHINDRA GOPHANE"/>
    <s v="ONLINE"/>
    <s v="17.07.26"/>
    <n v="7803"/>
    <m/>
    <m/>
    <m/>
    <n v="3723"/>
    <n v="7128"/>
    <n v="3611"/>
    <n v="3048"/>
    <n v="2"/>
    <s v="RB"/>
    <s v="PAID"/>
    <x v="10"/>
    <n v="80985"/>
    <n v="206"/>
    <n v="0"/>
    <n v="4048"/>
    <s v="FLOW"/>
    <n v="0.13051433752817496"/>
    <n v="1.5057562503981931E-2"/>
    <s v="RB"/>
    <s v="PAID"/>
    <s v="PTP"/>
    <s v="PAID"/>
    <s v="Shifted"/>
    <m/>
    <s v="CAVNA"/>
    <m/>
    <s v="-"/>
    <m/>
    <s v="JUNNAR"/>
    <m/>
    <m/>
    <m/>
    <n v="7128"/>
    <n v="80985"/>
    <n v="57"/>
    <n v="23"/>
    <s v="STABLE"/>
    <m/>
    <m/>
    <m/>
    <m/>
    <s v="REGULAR"/>
    <s v="MH14MM5925"/>
    <s v="TVS JUPITER 110 DRUM SMW OBDIIA"/>
    <d v="2025-06-21T00:00:00"/>
    <n v="36"/>
    <s v="02.07.26"/>
    <s v="KAILASH ATKARI"/>
    <m/>
    <m/>
    <m/>
    <m/>
    <m/>
    <m/>
    <m/>
    <n v="1"/>
    <m/>
    <m/>
    <m/>
    <m/>
    <m/>
    <m/>
    <m/>
    <m/>
    <m/>
    <m/>
    <m/>
    <m/>
    <m/>
    <m/>
    <m/>
    <m/>
    <m/>
    <m/>
    <m/>
    <m/>
    <m/>
    <m/>
    <m/>
    <m/>
    <m/>
    <m/>
    <m/>
    <m/>
    <m/>
    <n v="1"/>
    <m/>
    <m/>
    <m/>
    <m/>
    <m/>
    <m/>
    <m/>
    <m/>
    <m/>
    <m/>
    <m/>
    <m/>
    <m/>
    <m/>
    <m/>
    <m/>
    <m/>
    <m/>
    <m/>
    <m/>
    <m/>
    <m/>
    <m/>
    <m/>
    <m/>
    <m/>
    <m/>
    <m/>
    <m/>
    <m/>
    <m/>
    <m/>
    <m/>
    <m/>
    <m/>
    <m/>
    <m/>
    <m/>
    <m/>
    <m/>
    <m/>
    <m/>
    <m/>
    <m/>
    <m/>
    <m/>
    <m/>
    <m/>
    <m/>
    <m/>
    <m/>
    <m/>
    <m/>
    <m/>
    <m/>
    <m/>
    <n v="2"/>
    <n v="1"/>
    <s v="ZBHT0021"/>
    <s v="A6ppDss3SDz"/>
    <s v="Allocated"/>
    <s v="Left Message (LMCB)"/>
    <s v="Lmcb culige"/>
    <d v="2026-07-03T00:00:00"/>
    <m/>
    <m/>
    <m/>
    <x v="0"/>
    <m/>
    <n v="3611"/>
    <n v="10851"/>
    <s v="A6ppDss3SDz"/>
    <s v="Allocated"/>
  </r>
  <r>
    <n v="458444699"/>
    <s v="SUSHIL DINKAR RINDHE"/>
    <s v="ONLINE"/>
    <s v="14.07.26"/>
    <n v="7000"/>
    <m/>
    <m/>
    <m/>
    <n v="6768"/>
    <n v="6635"/>
    <n v="6751"/>
    <n v="6403"/>
    <n v="1"/>
    <s v="STABLE "/>
    <s v="PAID"/>
    <x v="7"/>
    <n v="80970.67"/>
    <n v="116"/>
    <n v="0"/>
    <n v="5195"/>
    <s v="18.06.26"/>
    <n v="6.7970153349705464E-2"/>
    <n v="4.2647016345409008E-3"/>
    <s v="STABLE "/>
    <s v="PAID"/>
    <s v="BPTP"/>
    <s v="PAID"/>
    <m/>
    <m/>
    <m/>
    <m/>
    <s v="-"/>
    <m/>
    <s v="BHOSARI"/>
    <m/>
    <m/>
    <m/>
    <n v="11946"/>
    <n v="80970.67"/>
    <n v="26"/>
    <n v="23"/>
    <s v="STABLE"/>
    <m/>
    <m/>
    <m/>
    <m/>
    <s v="-"/>
    <s v="MH14KV9381"/>
    <s v="CLASSIC SIGNALS 350 MARSH GREY"/>
    <d v="2023-06-07T00:00:00"/>
    <n v="48"/>
    <s v="06.07.26"/>
    <s v="VIJAY NIKAM"/>
    <m/>
    <m/>
    <m/>
    <m/>
    <m/>
    <m/>
    <m/>
    <m/>
    <m/>
    <m/>
    <m/>
    <m/>
    <m/>
    <m/>
    <m/>
    <m/>
    <m/>
    <m/>
    <m/>
    <m/>
    <m/>
    <m/>
    <m/>
    <m/>
    <m/>
    <m/>
    <m/>
    <m/>
    <m/>
    <m/>
    <m/>
    <m/>
    <m/>
    <m/>
    <m/>
    <m/>
    <m/>
    <m/>
    <m/>
    <m/>
    <m/>
    <m/>
    <m/>
    <m/>
    <m/>
    <m/>
    <m/>
    <m/>
    <m/>
    <m/>
    <m/>
    <m/>
    <m/>
    <m/>
    <m/>
    <m/>
    <m/>
    <m/>
    <m/>
    <m/>
    <m/>
    <m/>
    <m/>
    <m/>
    <m/>
    <m/>
    <m/>
    <m/>
    <m/>
    <m/>
    <m/>
    <m/>
    <m/>
    <m/>
    <m/>
    <m/>
    <m/>
    <m/>
    <m/>
    <m/>
    <m/>
    <m/>
    <m/>
    <m/>
    <m/>
    <m/>
    <m/>
    <m/>
    <m/>
    <m/>
    <m/>
    <n v="1"/>
    <m/>
    <m/>
    <n v="1"/>
    <n v="1"/>
    <s v="DUWT0025"/>
    <e v="#N/A"/>
    <s v="Allocated"/>
    <e v="#N/A"/>
    <e v="#N/A"/>
    <e v="#N/A"/>
    <m/>
    <m/>
    <m/>
    <x v="0"/>
    <m/>
    <n v="6751"/>
    <n v="13403"/>
    <e v="#N/A"/>
    <e v="#N/A"/>
  </r>
  <r>
    <n v="467801618"/>
    <s v="AKASH SUNIL BHOSALE"/>
    <s v="ONLINE"/>
    <s v="11.07.26"/>
    <n v="4947"/>
    <m/>
    <m/>
    <s v="BANK RB 20"/>
    <n v="4494"/>
    <n v="4494"/>
    <n v="4494"/>
    <n v="4041"/>
    <n v="1"/>
    <s v="RB"/>
    <s v="PAID"/>
    <x v="9"/>
    <n v="80890"/>
    <n v="0"/>
    <n v="0"/>
    <n v="450"/>
    <s v="-"/>
    <n v="5.0835401487021897E-2"/>
    <n v="4.2604527691077953E-3"/>
    <s v="RB"/>
    <s v="PAID"/>
    <s v="-"/>
    <s v="PAID"/>
    <m/>
    <m/>
    <m/>
    <m/>
    <s v="-"/>
    <m/>
    <s v="SHIRUR"/>
    <m/>
    <m/>
    <m/>
    <n v="4494"/>
    <n v="80890"/>
    <n v="21"/>
    <n v="0"/>
    <s v="RB"/>
    <m/>
    <m/>
    <m/>
    <m/>
    <s v="REGULAR"/>
    <s v="MH12ZH7401"/>
    <s v="HONDA SHINE 125 DISC 2B"/>
    <d v="2026-02-21T00:00:00"/>
    <n v="24"/>
    <s v="02.07.26"/>
    <s v="KAILASH ATKARI"/>
    <m/>
    <m/>
    <m/>
    <m/>
    <m/>
    <m/>
    <m/>
    <m/>
    <m/>
    <m/>
    <m/>
    <m/>
    <m/>
    <m/>
    <m/>
    <m/>
    <m/>
    <m/>
    <m/>
    <n v="1"/>
    <m/>
    <m/>
    <n v="1"/>
    <m/>
    <m/>
    <m/>
    <m/>
    <m/>
    <m/>
    <m/>
    <m/>
    <m/>
    <m/>
    <m/>
    <m/>
    <m/>
    <m/>
    <m/>
    <m/>
    <m/>
    <m/>
    <m/>
    <m/>
    <m/>
    <m/>
    <m/>
    <m/>
    <m/>
    <m/>
    <m/>
    <m/>
    <m/>
    <m/>
    <m/>
    <m/>
    <m/>
    <m/>
    <m/>
    <m/>
    <m/>
    <m/>
    <m/>
    <m/>
    <m/>
    <m/>
    <m/>
    <m/>
    <m/>
    <m/>
    <m/>
    <m/>
    <m/>
    <m/>
    <m/>
    <m/>
    <m/>
    <m/>
    <m/>
    <m/>
    <m/>
    <m/>
    <m/>
    <m/>
    <m/>
    <m/>
    <m/>
    <m/>
    <m/>
    <m/>
    <m/>
    <m/>
    <m/>
    <m/>
    <m/>
    <n v="2"/>
    <n v="1"/>
    <s v="ZBHT0024"/>
    <s v="koMbXkBsnvb"/>
    <s v="Allocated"/>
    <s v="Shifted (NC_SFTD)"/>
    <s v="Customer shifted "/>
    <d v="2026-07-07T00:00:00"/>
    <m/>
    <m/>
    <m/>
    <x v="0"/>
    <m/>
    <n v="4494"/>
    <n v="8988"/>
    <e v="#N/A"/>
    <e v="#N/A"/>
  </r>
  <r>
    <n v="466061980"/>
    <s v="FAIZAN RAMZAN MUJAWAR"/>
    <m/>
    <m/>
    <m/>
    <m/>
    <m/>
    <m/>
    <n v="4062"/>
    <n v="3900"/>
    <n v="3969"/>
    <n v="7962"/>
    <n v="1"/>
    <s v="FLOW"/>
    <s v="UNPAID"/>
    <x v="16"/>
    <n v="80695"/>
    <n v="69"/>
    <n v="0"/>
    <n v="0"/>
    <s v="STABLE"/>
    <n v="0.17483595493017459"/>
    <n v="4.2501821758332741E-3"/>
    <s v="FLOW"/>
    <s v="NC"/>
    <s v="PTP"/>
    <s v="NC"/>
    <s v="Shifted"/>
    <n v="26"/>
    <s v="CAVNA"/>
    <m/>
    <s v="-"/>
    <m/>
    <s v="GANJ PETH"/>
    <m/>
    <m/>
    <m/>
    <n v="3900"/>
    <n v="80695"/>
    <n v="26"/>
    <n v="53"/>
    <s v="FLOW"/>
    <m/>
    <m/>
    <m/>
    <m/>
    <s v="REGULAR"/>
    <s v="MH12YC6112"/>
    <s v="SUZUKI BURGMAN STREET"/>
    <d v="2025-05-05T00:00:00"/>
    <n v="36"/>
    <s v="02.07.26"/>
    <s v="VIJAY NIKAM"/>
    <m/>
    <m/>
    <m/>
    <m/>
    <m/>
    <m/>
    <m/>
    <m/>
    <m/>
    <m/>
    <m/>
    <m/>
    <m/>
    <m/>
    <m/>
    <m/>
    <n v="1"/>
    <m/>
    <m/>
    <m/>
    <m/>
    <m/>
    <m/>
    <m/>
    <m/>
    <m/>
    <m/>
    <m/>
    <m/>
    <m/>
    <m/>
    <m/>
    <m/>
    <m/>
    <m/>
    <m/>
    <m/>
    <m/>
    <m/>
    <m/>
    <m/>
    <m/>
    <m/>
    <m/>
    <m/>
    <m/>
    <m/>
    <m/>
    <m/>
    <m/>
    <m/>
    <m/>
    <m/>
    <m/>
    <m/>
    <m/>
    <m/>
    <m/>
    <m/>
    <m/>
    <m/>
    <m/>
    <m/>
    <m/>
    <m/>
    <m/>
    <m/>
    <m/>
    <m/>
    <m/>
    <m/>
    <m/>
    <m/>
    <m/>
    <m/>
    <m/>
    <m/>
    <m/>
    <m/>
    <m/>
    <m/>
    <m/>
    <m/>
    <m/>
    <m/>
    <m/>
    <m/>
    <m/>
    <m/>
    <m/>
    <m/>
    <m/>
    <m/>
    <m/>
    <n v="1"/>
    <n v="1"/>
    <s v="DUWT0014"/>
    <s v="BoI-bd4r1D7"/>
    <s v="Allocated"/>
    <s v="Shifted (NC_SFTD)"/>
    <s v="Customer shifted from residence address "/>
    <d v="2026-07-06T00:00:00"/>
    <m/>
    <m/>
    <m/>
    <x v="0"/>
    <m/>
    <n v="3969"/>
    <n v="7962"/>
    <s v="BoI-bd4r1D7"/>
    <s v="Allocated"/>
  </r>
  <r>
    <n v="465605639"/>
    <s v="MANISHA SUBHASH PAWAR"/>
    <s v="ONLINE"/>
    <s v="16.07.26"/>
    <n v="3700"/>
    <m/>
    <m/>
    <m/>
    <n v="3667"/>
    <n v="3667"/>
    <n v="3699"/>
    <n v="3634"/>
    <n v="1"/>
    <s v="STABLE "/>
    <s v="PAID"/>
    <x v="9"/>
    <n v="80499"/>
    <n v="32"/>
    <n v="0"/>
    <n v="3138"/>
    <s v="-"/>
    <n v="5.0589677145552923E-2"/>
    <n v="4.2398589128496526E-3"/>
    <s v="STABLE "/>
    <s v="PAID"/>
    <s v="-"/>
    <s v="PAID"/>
    <m/>
    <m/>
    <m/>
    <m/>
    <s v="-"/>
    <m/>
    <s v="RANJAN GAON"/>
    <m/>
    <m/>
    <m/>
    <n v="3667"/>
    <n v="80499"/>
    <n v="26"/>
    <n v="23"/>
    <s v="STABLE"/>
    <m/>
    <m/>
    <m/>
    <m/>
    <s v="NPA"/>
    <s v="MH14ME5312"/>
    <s v="HONDA ACTIVA STD 2B"/>
    <d v="2025-03-01T00:00:00"/>
    <n v="42"/>
    <s v="02.07.26"/>
    <s v="KAILASH ATKARI"/>
    <m/>
    <m/>
    <m/>
    <m/>
    <m/>
    <m/>
    <m/>
    <m/>
    <m/>
    <m/>
    <m/>
    <m/>
    <m/>
    <m/>
    <m/>
    <m/>
    <m/>
    <m/>
    <m/>
    <n v="1"/>
    <m/>
    <m/>
    <n v="1"/>
    <m/>
    <m/>
    <m/>
    <m/>
    <m/>
    <m/>
    <m/>
    <m/>
    <m/>
    <m/>
    <m/>
    <m/>
    <m/>
    <m/>
    <m/>
    <m/>
    <m/>
    <m/>
    <m/>
    <m/>
    <m/>
    <m/>
    <m/>
    <m/>
    <m/>
    <m/>
    <m/>
    <m/>
    <m/>
    <m/>
    <m/>
    <m/>
    <m/>
    <m/>
    <m/>
    <m/>
    <m/>
    <m/>
    <m/>
    <m/>
    <m/>
    <m/>
    <m/>
    <m/>
    <m/>
    <m/>
    <m/>
    <m/>
    <m/>
    <m/>
    <m/>
    <m/>
    <m/>
    <m/>
    <m/>
    <m/>
    <m/>
    <m/>
    <m/>
    <m/>
    <m/>
    <m/>
    <m/>
    <m/>
    <m/>
    <m/>
    <m/>
    <m/>
    <m/>
    <m/>
    <m/>
    <n v="2"/>
    <n v="1"/>
    <s v="ZBHT0024"/>
    <s v="BPH7vWNY8b"/>
    <s v="Allocated"/>
    <s v="Door Locked (NC_DL)"/>
    <s v="Door lock "/>
    <d v="2026-07-07T00:00:00"/>
    <m/>
    <m/>
    <m/>
    <x v="0"/>
    <m/>
    <n v="3699"/>
    <n v="7334"/>
    <s v="BPH7vWNY8b"/>
    <s v="Allocated"/>
  </r>
  <r>
    <n v="467190696"/>
    <s v="AKSHAY ANKUSH GOVEKAR"/>
    <s v="ONLINE"/>
    <s v="11.07.26"/>
    <n v="7000"/>
    <m/>
    <m/>
    <m/>
    <n v="3342"/>
    <n v="3342"/>
    <n v="3378"/>
    <n v="-316"/>
    <n v="1"/>
    <s v="RB"/>
    <s v="PAID"/>
    <x v="4"/>
    <n v="79462"/>
    <n v="36"/>
    <n v="0"/>
    <n v="2009"/>
    <s v="-"/>
    <n v="6.7815052881565821E-2"/>
    <n v="4.1852404245128405E-3"/>
    <s v="RB"/>
    <s v="PAID"/>
    <s v="-"/>
    <s v="PAID"/>
    <s v="Shifted"/>
    <m/>
    <s v="CAVNA"/>
    <m/>
    <s v="-"/>
    <m/>
    <s v="BHOR"/>
    <m/>
    <m/>
    <m/>
    <n v="3342"/>
    <n v="79462"/>
    <n v="21"/>
    <n v="0"/>
    <s v="RB"/>
    <m/>
    <m/>
    <m/>
    <m/>
    <s v="REGULAR"/>
    <s v="MH12YW0943"/>
    <s v="TVS JUPITER 110 DRUM ALLOY OBDIIA"/>
    <d v="2025-10-29T00:00:00"/>
    <n v="36"/>
    <s v="02.07.26"/>
    <s v="VIJAY NIKAM"/>
    <m/>
    <m/>
    <m/>
    <m/>
    <m/>
    <m/>
    <m/>
    <m/>
    <m/>
    <m/>
    <m/>
    <m/>
    <m/>
    <m/>
    <m/>
    <m/>
    <n v="1"/>
    <m/>
    <m/>
    <m/>
    <m/>
    <m/>
    <m/>
    <m/>
    <m/>
    <m/>
    <m/>
    <m/>
    <m/>
    <m/>
    <m/>
    <m/>
    <m/>
    <m/>
    <m/>
    <m/>
    <m/>
    <m/>
    <m/>
    <m/>
    <m/>
    <m/>
    <m/>
    <m/>
    <m/>
    <m/>
    <m/>
    <m/>
    <m/>
    <m/>
    <m/>
    <m/>
    <m/>
    <m/>
    <m/>
    <m/>
    <m/>
    <m/>
    <m/>
    <m/>
    <m/>
    <m/>
    <m/>
    <m/>
    <m/>
    <m/>
    <m/>
    <m/>
    <m/>
    <m/>
    <m/>
    <m/>
    <m/>
    <m/>
    <m/>
    <m/>
    <m/>
    <m/>
    <m/>
    <m/>
    <m/>
    <m/>
    <m/>
    <m/>
    <m/>
    <m/>
    <m/>
    <m/>
    <m/>
    <m/>
    <m/>
    <m/>
    <m/>
    <m/>
    <n v="1"/>
    <n v="1"/>
    <s v="DUWT0011"/>
    <s v="B28ZgpP_Ct9"/>
    <s v="Allocated"/>
    <s v="Shifted (NC_SFTD)"/>
    <s v="Customer shifted on residency address "/>
    <d v="2026-07-06T00:00:00"/>
    <m/>
    <m/>
    <m/>
    <x v="0"/>
    <m/>
    <n v="3378"/>
    <n v="6684"/>
    <e v="#N/A"/>
    <e v="#N/A"/>
  </r>
  <r>
    <n v="464501212"/>
    <s v="RAHUL RAMESH MIREKAR"/>
    <m/>
    <m/>
    <m/>
    <m/>
    <m/>
    <s v="BANK STABLE 09"/>
    <n v="4783"/>
    <n v="9563"/>
    <n v="4850"/>
    <n v="14346"/>
    <n v="2"/>
    <s v="STABLE "/>
    <s v="UNPAID"/>
    <x v="9"/>
    <n v="79185"/>
    <n v="70"/>
    <n v="0"/>
    <n v="1575.24"/>
    <s v="-"/>
    <n v="0.12018944351612217"/>
    <n v="1.4722888027138474E-2"/>
    <s v="STABLE "/>
    <s v="PAID"/>
    <s v="-"/>
    <s v="PAID"/>
    <m/>
    <m/>
    <m/>
    <m/>
    <s v="-"/>
    <m/>
    <s v="SHIRUR"/>
    <m/>
    <m/>
    <m/>
    <n v="9563"/>
    <n v="79185"/>
    <n v="57"/>
    <n v="53"/>
    <s v="STABLE"/>
    <m/>
    <m/>
    <m/>
    <m/>
    <s v="REGULAR"/>
    <s v="MH28CA0355"/>
    <s v="XTREME 125 R"/>
    <d v="2024-10-30T00:00:00"/>
    <n v="36"/>
    <s v="02.07.26"/>
    <s v="KAILASH ATKARI"/>
    <m/>
    <m/>
    <m/>
    <m/>
    <m/>
    <m/>
    <m/>
    <m/>
    <m/>
    <m/>
    <m/>
    <m/>
    <m/>
    <m/>
    <m/>
    <m/>
    <m/>
    <m/>
    <m/>
    <n v="1"/>
    <m/>
    <m/>
    <n v="1"/>
    <m/>
    <m/>
    <m/>
    <m/>
    <m/>
    <m/>
    <m/>
    <m/>
    <m/>
    <m/>
    <m/>
    <m/>
    <m/>
    <m/>
    <m/>
    <m/>
    <m/>
    <m/>
    <m/>
    <m/>
    <m/>
    <m/>
    <m/>
    <m/>
    <m/>
    <m/>
    <m/>
    <m/>
    <m/>
    <m/>
    <m/>
    <m/>
    <m/>
    <m/>
    <m/>
    <m/>
    <m/>
    <m/>
    <m/>
    <m/>
    <m/>
    <m/>
    <m/>
    <m/>
    <m/>
    <m/>
    <m/>
    <m/>
    <m/>
    <m/>
    <m/>
    <m/>
    <m/>
    <m/>
    <m/>
    <m/>
    <m/>
    <m/>
    <m/>
    <m/>
    <m/>
    <m/>
    <m/>
    <m/>
    <m/>
    <m/>
    <m/>
    <m/>
    <m/>
    <m/>
    <m/>
    <n v="2"/>
    <n v="1"/>
    <s v="ZBHT0024"/>
    <s v="B2QChZRykS"/>
    <s v="Allocated"/>
    <s v="Address Not Found (NC_ANF)"/>
    <s v="Address not found "/>
    <d v="2026-07-07T00:00:00"/>
    <m/>
    <m/>
    <m/>
    <x v="1"/>
    <m/>
    <n v="4850"/>
    <n v="14346"/>
    <s v="B2QChZRykS"/>
    <s v="Allocated"/>
  </r>
  <r>
    <n v="459845098"/>
    <s v="SHAIKH SHAHARUKH SHAHIR"/>
    <s v="ONLINE"/>
    <s v="24.07.26"/>
    <n v="5300"/>
    <m/>
    <m/>
    <m/>
    <n v="5173"/>
    <n v="4884"/>
    <n v="4986"/>
    <n v="4757"/>
    <n v="1"/>
    <s v="STABLE "/>
    <s v="PAID"/>
    <x v="13"/>
    <n v="78215"/>
    <n v="102"/>
    <n v="0"/>
    <n v="0"/>
    <s v="19.06.26"/>
    <n v="6.7404815829558429E-2"/>
    <n v="4.119561297265005E-3"/>
    <s v="STABLE "/>
    <s v="PTP"/>
    <s v="PTP"/>
    <s v="PTP"/>
    <m/>
    <n v="24"/>
    <s v="CAVA"/>
    <m/>
    <s v="-"/>
    <m/>
    <s v="KATRAJ"/>
    <m/>
    <m/>
    <m/>
    <n v="4884"/>
    <n v="78215"/>
    <n v="26"/>
    <n v="23"/>
    <s v="STABLE"/>
    <m/>
    <m/>
    <m/>
    <m/>
    <s v="REGULAR"/>
    <s v="MH12VX7750"/>
    <s v="BULLET 350 MILITARY BLACK"/>
    <d v="2023-09-22T00:00:00"/>
    <n v="48"/>
    <s v="02.07.26"/>
    <s v="VIJAY NIKAM"/>
    <m/>
    <m/>
    <m/>
    <m/>
    <m/>
    <m/>
    <m/>
    <m/>
    <m/>
    <m/>
    <n v="1"/>
    <m/>
    <m/>
    <m/>
    <m/>
    <m/>
    <m/>
    <m/>
    <m/>
    <m/>
    <m/>
    <m/>
    <m/>
    <m/>
    <m/>
    <m/>
    <m/>
    <m/>
    <m/>
    <m/>
    <m/>
    <m/>
    <m/>
    <m/>
    <m/>
    <m/>
    <m/>
    <m/>
    <m/>
    <m/>
    <m/>
    <m/>
    <m/>
    <m/>
    <m/>
    <m/>
    <m/>
    <m/>
    <m/>
    <m/>
    <m/>
    <m/>
    <m/>
    <m/>
    <m/>
    <m/>
    <m/>
    <m/>
    <m/>
    <m/>
    <m/>
    <m/>
    <m/>
    <m/>
    <m/>
    <m/>
    <m/>
    <m/>
    <m/>
    <m/>
    <m/>
    <m/>
    <m/>
    <m/>
    <m/>
    <m/>
    <m/>
    <m/>
    <m/>
    <m/>
    <m/>
    <m/>
    <m/>
    <m/>
    <m/>
    <m/>
    <m/>
    <m/>
    <m/>
    <m/>
    <m/>
    <m/>
    <m/>
    <m/>
    <n v="1"/>
    <n v="1"/>
    <s v="DUWT0031"/>
    <s v="AoK1g9LpOJz"/>
    <s v="Allocated"/>
    <s v="Left Message (LMCB)"/>
    <s v="Left message customer mother "/>
    <d v="2026-07-04T00:00:00"/>
    <m/>
    <m/>
    <m/>
    <x v="0"/>
    <m/>
    <n v="4986"/>
    <n v="10057"/>
    <s v="AoK1g9LpOJz"/>
    <s v="Allocated"/>
  </r>
  <r>
    <n v="464138274"/>
    <s v="RAKESH SHANKAR KAMBLE"/>
    <s v="ONLINE"/>
    <s v="13.07.26"/>
    <n v="10820"/>
    <m/>
    <m/>
    <m/>
    <n v="5210"/>
    <n v="4638.91"/>
    <n v="4638.91"/>
    <n v="-971.09000000000015"/>
    <n v="1"/>
    <s v="RB"/>
    <s v="PAID"/>
    <x v="15"/>
    <n v="77938"/>
    <n v="0"/>
    <n v="0"/>
    <n v="450"/>
    <s v="-"/>
    <n v="9.3220991461185398E-2"/>
    <n v="4.1049717878442749E-3"/>
    <s v="RB"/>
    <s v="PAID"/>
    <s v="-"/>
    <s v="PAID"/>
    <m/>
    <m/>
    <s v="CAVA"/>
    <m/>
    <s v="-"/>
    <m/>
    <s v="PIMPARI"/>
    <m/>
    <m/>
    <m/>
    <n v="5088.91"/>
    <n v="77938"/>
    <n v="26"/>
    <n v="0"/>
    <s v="RB"/>
    <m/>
    <m/>
    <m/>
    <m/>
    <s v="REGULAR"/>
    <s v="MH14LV6076"/>
    <s v="TVS IQUBE ELECTRIC UG"/>
    <d v="2024-09-28T00:00:00"/>
    <n v="36"/>
    <s v="10.07.26"/>
    <s v="KAILASH ATKARI"/>
    <m/>
    <m/>
    <m/>
    <m/>
    <m/>
    <m/>
    <m/>
    <m/>
    <m/>
    <m/>
    <m/>
    <m/>
    <m/>
    <m/>
    <m/>
    <m/>
    <m/>
    <m/>
    <m/>
    <m/>
    <m/>
    <m/>
    <m/>
    <m/>
    <m/>
    <m/>
    <m/>
    <m/>
    <m/>
    <m/>
    <m/>
    <n v="2"/>
    <m/>
    <m/>
    <m/>
    <m/>
    <m/>
    <n v="1"/>
    <m/>
    <m/>
    <m/>
    <m/>
    <m/>
    <m/>
    <m/>
    <m/>
    <m/>
    <m/>
    <m/>
    <m/>
    <m/>
    <m/>
    <m/>
    <m/>
    <m/>
    <m/>
    <m/>
    <m/>
    <m/>
    <m/>
    <m/>
    <m/>
    <m/>
    <m/>
    <m/>
    <m/>
    <m/>
    <m/>
    <m/>
    <m/>
    <m/>
    <m/>
    <m/>
    <m/>
    <m/>
    <m/>
    <m/>
    <m/>
    <m/>
    <m/>
    <m/>
    <m/>
    <m/>
    <m/>
    <m/>
    <m/>
    <m/>
    <m/>
    <m/>
    <m/>
    <m/>
    <m/>
    <m/>
    <m/>
    <n v="3"/>
    <n v="1"/>
    <s v="ZBHT0015"/>
    <m/>
    <m/>
    <m/>
    <m/>
    <m/>
    <m/>
    <m/>
    <m/>
    <x v="0"/>
    <m/>
    <n v="4638.91"/>
    <n v="9848.91"/>
    <e v="#N/A"/>
    <e v="#N/A"/>
  </r>
  <r>
    <n v="464847649"/>
    <s v="SABIYA RASHID PATEL"/>
    <s v="COLLECT"/>
    <s v="14.07.26"/>
    <n v="5000"/>
    <m/>
    <m/>
    <m/>
    <n v="4748"/>
    <n v="4212"/>
    <n v="4306"/>
    <n v="3960"/>
    <n v="1"/>
    <s v="STABLE "/>
    <s v="PAID"/>
    <x v="10"/>
    <n v="77836"/>
    <n v="94"/>
    <n v="0"/>
    <n v="0"/>
    <s v="10.06.26"/>
    <n v="5.5293065751152844E-2"/>
    <n v="4.0995994775160638E-3"/>
    <s v="STABLE "/>
    <s v="PAID"/>
    <s v="PAID"/>
    <s v="PAID"/>
    <m/>
    <m/>
    <s v="CAVNA"/>
    <m/>
    <s v="-"/>
    <m/>
    <s v="JUNNAR"/>
    <m/>
    <m/>
    <m/>
    <n v="4306"/>
    <n v="77836"/>
    <n v="26"/>
    <n v="23"/>
    <s v="STABLE"/>
    <m/>
    <m/>
    <m/>
    <m/>
    <s v="REGULAR"/>
    <s v="MH14MG4876"/>
    <s v="SUZUKI BURGMAN STREET EX"/>
    <d v="2024-12-03T00:00:00"/>
    <n v="36"/>
    <s v="10.07.26"/>
    <s v="KAILASH ATKARI"/>
    <m/>
    <m/>
    <m/>
    <m/>
    <m/>
    <m/>
    <m/>
    <m/>
    <m/>
    <m/>
    <m/>
    <m/>
    <m/>
    <m/>
    <m/>
    <m/>
    <m/>
    <m/>
    <m/>
    <m/>
    <m/>
    <m/>
    <m/>
    <m/>
    <m/>
    <m/>
    <m/>
    <m/>
    <m/>
    <m/>
    <m/>
    <n v="1"/>
    <m/>
    <m/>
    <m/>
    <m/>
    <m/>
    <m/>
    <m/>
    <m/>
    <n v="2"/>
    <m/>
    <m/>
    <m/>
    <m/>
    <m/>
    <m/>
    <m/>
    <m/>
    <m/>
    <m/>
    <m/>
    <m/>
    <m/>
    <m/>
    <m/>
    <m/>
    <m/>
    <m/>
    <m/>
    <m/>
    <m/>
    <m/>
    <m/>
    <m/>
    <m/>
    <m/>
    <m/>
    <m/>
    <m/>
    <m/>
    <m/>
    <m/>
    <m/>
    <m/>
    <m/>
    <m/>
    <m/>
    <m/>
    <m/>
    <m/>
    <m/>
    <m/>
    <m/>
    <m/>
    <m/>
    <m/>
    <m/>
    <m/>
    <m/>
    <m/>
    <m/>
    <m/>
    <m/>
    <n v="3"/>
    <n v="1"/>
    <s v="ZBHT0021"/>
    <m/>
    <m/>
    <m/>
    <m/>
    <m/>
    <m/>
    <m/>
    <m/>
    <x v="0"/>
    <m/>
    <n v="4306"/>
    <n v="8960"/>
    <s v="k2R52U7rLc7"/>
    <s v="Allocated"/>
  </r>
  <r>
    <n v="466932723"/>
    <s v="AMIT NANDKUMAR BISEN"/>
    <s v="ONLINE"/>
    <s v="23.07.26"/>
    <n v="2278"/>
    <m/>
    <m/>
    <m/>
    <n v="3381"/>
    <n v="2228.5100000000002"/>
    <n v="2228.5100000000002"/>
    <n v="3331.51"/>
    <n v="1"/>
    <s v="STABLE "/>
    <s v="PAID"/>
    <x v="2"/>
    <n v="77269"/>
    <n v="0"/>
    <n v="0"/>
    <n v="450"/>
    <s v="-"/>
    <n v="8.3487873075526672E-2"/>
    <n v="4.0697357524563018E-3"/>
    <s v="STABLE "/>
    <s v="PTP"/>
    <s v="-"/>
    <s v="PTP"/>
    <m/>
    <n v="22"/>
    <s v="CAVNA"/>
    <m/>
    <s v="-"/>
    <m/>
    <s v="CHARHOLI"/>
    <m/>
    <m/>
    <m/>
    <n v="2678.51"/>
    <n v="77269"/>
    <n v="26"/>
    <n v="23"/>
    <s v="STABLE"/>
    <m/>
    <m/>
    <m/>
    <m/>
    <s v="REGULAR"/>
    <s v="MH14MR6843"/>
    <s v="HONDA ACTIVA DLX 2B"/>
    <d v="2025-09-24T00:00:00"/>
    <n v="36"/>
    <s v="10.07.26"/>
    <s v="VIJAY NIKAM"/>
    <m/>
    <m/>
    <m/>
    <m/>
    <m/>
    <m/>
    <m/>
    <m/>
    <m/>
    <m/>
    <m/>
    <m/>
    <m/>
    <m/>
    <m/>
    <m/>
    <m/>
    <m/>
    <m/>
    <m/>
    <m/>
    <m/>
    <m/>
    <m/>
    <m/>
    <m/>
    <m/>
    <m/>
    <m/>
    <m/>
    <m/>
    <n v="1"/>
    <m/>
    <m/>
    <m/>
    <m/>
    <m/>
    <m/>
    <m/>
    <m/>
    <m/>
    <m/>
    <m/>
    <n v="1"/>
    <m/>
    <m/>
    <m/>
    <m/>
    <m/>
    <n v="1"/>
    <m/>
    <m/>
    <m/>
    <m/>
    <m/>
    <m/>
    <m/>
    <m/>
    <m/>
    <m/>
    <m/>
    <m/>
    <m/>
    <m/>
    <m/>
    <m/>
    <m/>
    <m/>
    <m/>
    <m/>
    <m/>
    <m/>
    <m/>
    <m/>
    <m/>
    <m/>
    <m/>
    <m/>
    <m/>
    <m/>
    <m/>
    <m/>
    <m/>
    <m/>
    <m/>
    <m/>
    <m/>
    <m/>
    <m/>
    <m/>
    <m/>
    <m/>
    <m/>
    <m/>
    <n v="3"/>
    <n v="1"/>
    <s v="ZBHT0009"/>
    <m/>
    <m/>
    <m/>
    <m/>
    <m/>
    <m/>
    <m/>
    <m/>
    <x v="0"/>
    <m/>
    <n v="2228.5100000000002"/>
    <n v="5609.51"/>
    <s v="APh1neWi5z"/>
    <s v="Allocated"/>
  </r>
  <r>
    <n v="463603128"/>
    <s v="NITA JAYSINGH BONWATE"/>
    <m/>
    <m/>
    <m/>
    <m/>
    <m/>
    <m/>
    <n v="5812"/>
    <n v="5429"/>
    <n v="5591"/>
    <n v="11241"/>
    <n v="1"/>
    <s v="FLOW"/>
    <s v="UNPAID"/>
    <x v="10"/>
    <n v="77060"/>
    <n v="162"/>
    <n v="0"/>
    <n v="3424"/>
    <s v="24.06.26"/>
    <n v="5.4741811588260421E-2"/>
    <n v="4.0587277832543787E-3"/>
    <s v="STABLE "/>
    <s v="MPTP"/>
    <s v="MPTP"/>
    <s v="MPTP"/>
    <m/>
    <n v="30"/>
    <s v="CAVA"/>
    <m/>
    <s v="-"/>
    <m/>
    <s v="JUNNAR"/>
    <m/>
    <m/>
    <m/>
    <n v="5429"/>
    <n v="77060"/>
    <n v="26"/>
    <n v="53"/>
    <s v="FLOW"/>
    <m/>
    <m/>
    <m/>
    <m/>
    <s v="REGULAR"/>
    <s v="MH14LR9442"/>
    <s v="YAMAHA AEROX 155 MOTOGP EDITION"/>
    <d v="2024-07-29T00:00:00"/>
    <n v="36"/>
    <s v="02.07.26"/>
    <s v="KAILASH ATKARI"/>
    <m/>
    <m/>
    <m/>
    <m/>
    <m/>
    <m/>
    <m/>
    <m/>
    <m/>
    <m/>
    <m/>
    <m/>
    <m/>
    <m/>
    <m/>
    <m/>
    <m/>
    <m/>
    <m/>
    <m/>
    <m/>
    <m/>
    <m/>
    <m/>
    <m/>
    <m/>
    <m/>
    <m/>
    <m/>
    <m/>
    <m/>
    <m/>
    <m/>
    <m/>
    <m/>
    <m/>
    <m/>
    <m/>
    <m/>
    <m/>
    <m/>
    <m/>
    <m/>
    <m/>
    <m/>
    <m/>
    <m/>
    <m/>
    <m/>
    <m/>
    <m/>
    <m/>
    <m/>
    <m/>
    <m/>
    <m/>
    <m/>
    <m/>
    <m/>
    <m/>
    <m/>
    <m/>
    <m/>
    <m/>
    <m/>
    <m/>
    <m/>
    <m/>
    <m/>
    <m/>
    <m/>
    <m/>
    <m/>
    <m/>
    <m/>
    <m/>
    <m/>
    <m/>
    <m/>
    <m/>
    <m/>
    <m/>
    <m/>
    <m/>
    <m/>
    <m/>
    <m/>
    <m/>
    <m/>
    <m/>
    <m/>
    <n v="1"/>
    <m/>
    <m/>
    <n v="1"/>
    <n v="1"/>
    <s v="ZBHT0021"/>
    <s v="BP9YOJHbvEc"/>
    <s v="Allocated"/>
    <s v="Shifted (NC_SFTD)"/>
    <s v="Shifted "/>
    <d v="2026-07-03T00:00:00"/>
    <m/>
    <m/>
    <m/>
    <x v="1"/>
    <m/>
    <n v="5591"/>
    <n v="11241"/>
    <s v="BP9YOJHbvEc"/>
    <s v="Allocated"/>
  </r>
  <r>
    <n v="465143032"/>
    <s v="VISHAL DNYANESHWAR TAMBE"/>
    <m/>
    <m/>
    <m/>
    <m/>
    <m/>
    <m/>
    <n v="4330"/>
    <n v="8491"/>
    <n v="4400"/>
    <n v="12821"/>
    <n v="2"/>
    <s v="FLOW"/>
    <s v="UNPAID"/>
    <x v="10"/>
    <n v="76514"/>
    <n v="239"/>
    <n v="0"/>
    <n v="5809"/>
    <s v="FLOW"/>
    <n v="0.12330893402026027"/>
    <n v="1.4226268289555763E-2"/>
    <s v="FLOW"/>
    <s v="NC"/>
    <s v="PTP"/>
    <s v="NC"/>
    <s v="Shifted"/>
    <m/>
    <s v="CNAVNA"/>
    <m/>
    <s v="-"/>
    <m/>
    <s v="OTUR"/>
    <m/>
    <m/>
    <m/>
    <n v="8491"/>
    <n v="76514"/>
    <n v="57"/>
    <n v="84"/>
    <s v="FLOW"/>
    <m/>
    <m/>
    <m/>
    <m/>
    <s v="REGULAR"/>
    <s v="MH14MB7155"/>
    <s v="HONDA UNICORN 160 BS6"/>
    <d v="2025-01-06T00:00:00"/>
    <n v="36"/>
    <s v="02.07.26"/>
    <s v="KAILASH ATKARI"/>
    <m/>
    <m/>
    <m/>
    <m/>
    <m/>
    <m/>
    <m/>
    <m/>
    <m/>
    <m/>
    <m/>
    <m/>
    <m/>
    <m/>
    <m/>
    <m/>
    <n v="1"/>
    <m/>
    <m/>
    <m/>
    <m/>
    <m/>
    <m/>
    <m/>
    <m/>
    <m/>
    <m/>
    <m/>
    <m/>
    <m/>
    <m/>
    <m/>
    <m/>
    <m/>
    <m/>
    <m/>
    <m/>
    <m/>
    <m/>
    <m/>
    <m/>
    <m/>
    <m/>
    <m/>
    <m/>
    <m/>
    <m/>
    <m/>
    <m/>
    <m/>
    <m/>
    <m/>
    <m/>
    <m/>
    <m/>
    <m/>
    <m/>
    <m/>
    <m/>
    <m/>
    <m/>
    <m/>
    <m/>
    <m/>
    <m/>
    <m/>
    <m/>
    <m/>
    <m/>
    <m/>
    <m/>
    <m/>
    <m/>
    <m/>
    <m/>
    <m/>
    <m/>
    <m/>
    <m/>
    <m/>
    <m/>
    <m/>
    <m/>
    <m/>
    <m/>
    <m/>
    <m/>
    <m/>
    <m/>
    <m/>
    <m/>
    <m/>
    <m/>
    <m/>
    <n v="1"/>
    <n v="1"/>
    <s v="ZBHT0021"/>
    <s v="A2DBmVWDIrR7"/>
    <s v="Allocated"/>
    <s v="Shifted (NC_SFTD)"/>
    <s v="Shifted "/>
    <d v="2026-07-06T00:00:00"/>
    <m/>
    <m/>
    <m/>
    <x v="0"/>
    <m/>
    <n v="4400"/>
    <n v="12821"/>
    <s v="A2DBmVWDIrR7"/>
    <s v="Allocated"/>
  </r>
  <r>
    <n v="464515369"/>
    <s v="JUNAIB SHAGIR SHAIKH"/>
    <m/>
    <m/>
    <m/>
    <m/>
    <m/>
    <m/>
    <n v="3957"/>
    <n v="23734"/>
    <n v="4860"/>
    <n v="27691"/>
    <n v="6"/>
    <s v="FLOW"/>
    <s v="UNPAID"/>
    <x v="6"/>
    <n v="76306"/>
    <n v="911"/>
    <n v="0"/>
    <n v="4500"/>
    <s v="FLOW"/>
    <n v="0.43927740806410759"/>
    <n v="3.3353532270241841E-2"/>
    <s v="FLOW"/>
    <s v="RTP"/>
    <s v="NC"/>
    <s v="RTP"/>
    <s v="Financail problem"/>
    <m/>
    <s v="CAVNA"/>
    <m/>
    <s v="ELG"/>
    <m/>
    <s v="YERWADA"/>
    <m/>
    <m/>
    <m/>
    <n v="23734"/>
    <n v="76306"/>
    <n v="177"/>
    <n v="204"/>
    <s v="FLOW"/>
    <m/>
    <m/>
    <m/>
    <m/>
    <s v="NPA"/>
    <s v="MH12XK0137"/>
    <s v="SUZUKI BURGMAN STREET EX"/>
    <d v="2024-10-31T00:00:00"/>
    <n v="36"/>
    <s v="02.07.26"/>
    <s v="VIJAY NIKAM"/>
    <m/>
    <m/>
    <m/>
    <m/>
    <m/>
    <m/>
    <m/>
    <m/>
    <m/>
    <m/>
    <m/>
    <m/>
    <m/>
    <m/>
    <m/>
    <m/>
    <m/>
    <m/>
    <m/>
    <m/>
    <m/>
    <m/>
    <m/>
    <m/>
    <m/>
    <m/>
    <m/>
    <m/>
    <m/>
    <m/>
    <m/>
    <m/>
    <m/>
    <m/>
    <m/>
    <m/>
    <m/>
    <m/>
    <m/>
    <m/>
    <m/>
    <m/>
    <m/>
    <m/>
    <m/>
    <m/>
    <m/>
    <m/>
    <m/>
    <m/>
    <m/>
    <m/>
    <m/>
    <m/>
    <m/>
    <m/>
    <m/>
    <m/>
    <m/>
    <m/>
    <m/>
    <m/>
    <m/>
    <m/>
    <m/>
    <m/>
    <m/>
    <m/>
    <m/>
    <m/>
    <m/>
    <m/>
    <m/>
    <m/>
    <m/>
    <m/>
    <m/>
    <m/>
    <m/>
    <m/>
    <m/>
    <m/>
    <m/>
    <m/>
    <m/>
    <m/>
    <m/>
    <m/>
    <m/>
    <m/>
    <m/>
    <n v="1"/>
    <m/>
    <m/>
    <n v="1"/>
    <n v="1"/>
    <s v="ZBHT0012"/>
    <s v="APHSV0wBOm"/>
    <s v="Allocated"/>
    <s v="Door Locked (NC_DL)"/>
    <s v="Nc"/>
    <d v="2026-07-03T00:00:00"/>
    <m/>
    <m/>
    <m/>
    <x v="0"/>
    <m/>
    <n v="4860"/>
    <n v="27691"/>
    <s v="APHSV0wBOm"/>
    <s v="Allocated"/>
  </r>
  <r>
    <n v="466113010"/>
    <s v="VILAS APPARAO CHOLSE"/>
    <m/>
    <m/>
    <m/>
    <m/>
    <m/>
    <s v="BANK RB 16"/>
    <n v="3914"/>
    <n v="3914"/>
    <n v="3914"/>
    <n v="7828"/>
    <n v="1"/>
    <s v="RB"/>
    <s v="UNPAID"/>
    <x v="3"/>
    <n v="76285"/>
    <n v="0"/>
    <n v="0"/>
    <n v="450"/>
    <s v="-"/>
    <n v="8.117323344842016E-2"/>
    <n v="4.0179087587017947E-3"/>
    <s v="RB"/>
    <s v="PAID"/>
    <s v="-"/>
    <s v="NC"/>
    <s v="Add not found"/>
    <m/>
    <s v="CNAVNA"/>
    <m/>
    <s v="-"/>
    <m/>
    <s v="GANESHKHIND"/>
    <m/>
    <m/>
    <m/>
    <n v="4364"/>
    <n v="76285"/>
    <n v="26"/>
    <n v="0"/>
    <s v="RB"/>
    <m/>
    <m/>
    <m/>
    <m/>
    <s v="REGULAR"/>
    <s v="MH12YC6087"/>
    <s v="TVS RAIDER SMARTXONNECT"/>
    <d v="2025-05-13T00:00:00"/>
    <n v="36"/>
    <s v="10.07.26"/>
    <s v="VIJAY NIKAM"/>
    <m/>
    <m/>
    <m/>
    <m/>
    <m/>
    <m/>
    <m/>
    <m/>
    <m/>
    <m/>
    <m/>
    <m/>
    <m/>
    <m/>
    <m/>
    <m/>
    <m/>
    <m/>
    <m/>
    <m/>
    <m/>
    <m/>
    <m/>
    <m/>
    <m/>
    <m/>
    <m/>
    <m/>
    <m/>
    <m/>
    <m/>
    <n v="1"/>
    <m/>
    <m/>
    <m/>
    <m/>
    <m/>
    <n v="1"/>
    <m/>
    <m/>
    <m/>
    <m/>
    <m/>
    <m/>
    <m/>
    <m/>
    <m/>
    <m/>
    <m/>
    <m/>
    <m/>
    <m/>
    <m/>
    <m/>
    <m/>
    <m/>
    <m/>
    <m/>
    <m/>
    <m/>
    <m/>
    <m/>
    <m/>
    <m/>
    <m/>
    <m/>
    <m/>
    <m/>
    <m/>
    <m/>
    <m/>
    <m/>
    <m/>
    <m/>
    <m/>
    <m/>
    <m/>
    <m/>
    <m/>
    <m/>
    <m/>
    <m/>
    <m/>
    <m/>
    <m/>
    <m/>
    <m/>
    <m/>
    <m/>
    <m/>
    <m/>
    <m/>
    <m/>
    <m/>
    <n v="2"/>
    <n v="1"/>
    <s v="DUWT0014"/>
    <m/>
    <m/>
    <m/>
    <m/>
    <m/>
    <m/>
    <m/>
    <m/>
    <x v="0"/>
    <m/>
    <n v="3914"/>
    <n v="7828"/>
    <e v="#N/A"/>
    <e v="#N/A"/>
  </r>
  <r>
    <n v="465108553"/>
    <s v="DINESH"/>
    <s v="ONLINE"/>
    <s v="09.07.26 22.07.26"/>
    <n v="4702"/>
    <m/>
    <m/>
    <m/>
    <n v="4552"/>
    <n v="4552"/>
    <n v="4615"/>
    <n v="4402"/>
    <n v="1"/>
    <s v="STABLE "/>
    <s v="PAID"/>
    <x v="15"/>
    <n v="75947"/>
    <n v="63"/>
    <n v="0"/>
    <n v="4417"/>
    <s v="-"/>
    <n v="9.0839572974706143E-2"/>
    <n v="4.0001063970259579E-3"/>
    <s v="STABLE "/>
    <s v="NC"/>
    <s v="-"/>
    <s v="NC"/>
    <s v="Add not found"/>
    <m/>
    <s v="CNAVNA"/>
    <m/>
    <s v="-"/>
    <m/>
    <s v="PIMPLE GURAV"/>
    <m/>
    <m/>
    <m/>
    <n v="9032"/>
    <n v="75947"/>
    <n v="26"/>
    <n v="23"/>
    <s v="STABLE"/>
    <m/>
    <m/>
    <m/>
    <m/>
    <s v="REGULAR"/>
    <s v="MH14MB5393"/>
    <s v="APACHE RTR 160 4V BSVI DISC"/>
    <d v="2025-01-02T00:00:00"/>
    <n v="36"/>
    <s v="10.07.26"/>
    <s v="KAILASH ATKARI"/>
    <m/>
    <m/>
    <m/>
    <m/>
    <m/>
    <m/>
    <m/>
    <m/>
    <m/>
    <m/>
    <m/>
    <m/>
    <m/>
    <m/>
    <m/>
    <m/>
    <m/>
    <m/>
    <m/>
    <m/>
    <m/>
    <m/>
    <m/>
    <m/>
    <m/>
    <m/>
    <m/>
    <m/>
    <m/>
    <m/>
    <m/>
    <m/>
    <m/>
    <m/>
    <m/>
    <m/>
    <m/>
    <n v="2"/>
    <m/>
    <m/>
    <m/>
    <m/>
    <m/>
    <m/>
    <m/>
    <m/>
    <n v="1"/>
    <m/>
    <m/>
    <m/>
    <m/>
    <m/>
    <n v="1"/>
    <m/>
    <m/>
    <m/>
    <m/>
    <m/>
    <n v="1"/>
    <m/>
    <m/>
    <m/>
    <m/>
    <m/>
    <m/>
    <m/>
    <m/>
    <m/>
    <m/>
    <m/>
    <m/>
    <m/>
    <m/>
    <m/>
    <m/>
    <m/>
    <m/>
    <m/>
    <m/>
    <m/>
    <m/>
    <m/>
    <m/>
    <m/>
    <m/>
    <m/>
    <m/>
    <m/>
    <m/>
    <m/>
    <m/>
    <m/>
    <m/>
    <m/>
    <n v="5"/>
    <n v="1"/>
    <s v="ZBHT0015"/>
    <m/>
    <m/>
    <m/>
    <m/>
    <m/>
    <m/>
    <m/>
    <m/>
    <x v="2"/>
    <m/>
    <n v="4615"/>
    <n v="9104"/>
    <s v="G2hBXyqCyP8b"/>
    <s v="Allocated"/>
  </r>
  <r>
    <n v="457265224"/>
    <s v="JAHANA SHARUKH SHAIKH"/>
    <s v="ONLINE"/>
    <s v="24.07.26"/>
    <n v="6792"/>
    <m/>
    <m/>
    <m/>
    <n v="6522"/>
    <n v="22506"/>
    <n v="4259"/>
    <n v="22236"/>
    <n v="4"/>
    <s v="STABLE "/>
    <s v="PAID"/>
    <x v="0"/>
    <n v="75577.289999999994"/>
    <n v="1319"/>
    <n v="0"/>
    <n v="6548"/>
    <s v="-"/>
    <n v="0.25438017096387561"/>
    <n v="2.9116487338681819E-2"/>
    <s v="STABLE "/>
    <s v="PTP"/>
    <s v="-"/>
    <s v="PTP"/>
    <m/>
    <n v="25"/>
    <s v="CAVA"/>
    <m/>
    <s v="ELG"/>
    <m/>
    <s v="NIGADI"/>
    <m/>
    <m/>
    <m/>
    <n v="22506"/>
    <n v="75577.289999999994"/>
    <n v="118"/>
    <n v="114"/>
    <s v="STABLE"/>
    <m/>
    <m/>
    <m/>
    <m/>
    <s v="NPA"/>
    <s v="MH14KR7081"/>
    <s v="CLASSIC 350 DARK GUNMETAL GREY"/>
    <d v="2023-03-17T00:00:00"/>
    <n v="48"/>
    <s v="02.07.26"/>
    <s v="KAILASH ATKARI"/>
    <m/>
    <m/>
    <m/>
    <m/>
    <m/>
    <m/>
    <m/>
    <m/>
    <m/>
    <m/>
    <m/>
    <m/>
    <m/>
    <m/>
    <m/>
    <m/>
    <m/>
    <m/>
    <m/>
    <n v="1"/>
    <m/>
    <m/>
    <n v="1"/>
    <m/>
    <m/>
    <m/>
    <m/>
    <m/>
    <m/>
    <m/>
    <m/>
    <m/>
    <m/>
    <m/>
    <m/>
    <m/>
    <m/>
    <m/>
    <m/>
    <m/>
    <m/>
    <m/>
    <m/>
    <m/>
    <m/>
    <m/>
    <m/>
    <m/>
    <m/>
    <m/>
    <m/>
    <m/>
    <m/>
    <m/>
    <m/>
    <m/>
    <m/>
    <m/>
    <m/>
    <m/>
    <m/>
    <m/>
    <m/>
    <m/>
    <m/>
    <m/>
    <m/>
    <m/>
    <m/>
    <m/>
    <m/>
    <m/>
    <m/>
    <m/>
    <m/>
    <m/>
    <m/>
    <m/>
    <m/>
    <m/>
    <m/>
    <m/>
    <m/>
    <m/>
    <m/>
    <m/>
    <m/>
    <m/>
    <m/>
    <m/>
    <m/>
    <m/>
    <m/>
    <m/>
    <n v="2"/>
    <n v="1"/>
    <s v="ZBHT0011"/>
    <s v="GP_BsBoPeNMm"/>
    <s v="Allocated"/>
    <s v="Door Locked (NC_DL)"/>
    <s v="Visit cm residence address door lock cm neighbour sd cm gone to the village "/>
    <d v="2026-07-07T00:00:00"/>
    <m/>
    <m/>
    <m/>
    <x v="0"/>
    <m/>
    <n v="4259"/>
    <n v="29028"/>
    <s v="GP_BsBoPeNMm"/>
    <s v="Allocated"/>
  </r>
  <r>
    <n v="464930378"/>
    <s v="SARITA SEBASTIAN MARIYAN"/>
    <m/>
    <m/>
    <m/>
    <m/>
    <m/>
    <m/>
    <n v="4169"/>
    <n v="20797"/>
    <n v="5207"/>
    <n v="24966"/>
    <n v="5"/>
    <s v="FLOW"/>
    <s v="UNPAID"/>
    <x v="3"/>
    <n v="75508"/>
    <n v="1086"/>
    <n v="0"/>
    <n v="6750"/>
    <s v="FLOW"/>
    <n v="0.78884921496402294"/>
    <n v="3.3752592069707162E-2"/>
    <s v="FLOW"/>
    <s v="NC"/>
    <s v="NC"/>
    <s v="NC"/>
    <s v="Shifted"/>
    <m/>
    <m/>
    <m/>
    <s v="ELG"/>
    <m/>
    <s v="KHADAKI"/>
    <m/>
    <m/>
    <m/>
    <n v="20797"/>
    <n v="75508"/>
    <n v="146"/>
    <n v="173"/>
    <s v="FLOW"/>
    <m/>
    <m/>
    <m/>
    <m/>
    <s v="NPA"/>
    <s v="MH12XP7219"/>
    <s v="HONDA ACTIVA 125 SMART"/>
    <d v="2024-12-12T00:00:00"/>
    <n v="36"/>
    <s v="02.07.26"/>
    <s v="KAILASH ATKARI"/>
    <m/>
    <m/>
    <m/>
    <m/>
    <m/>
    <m/>
    <m/>
    <m/>
    <m/>
    <m/>
    <m/>
    <m/>
    <m/>
    <m/>
    <m/>
    <m/>
    <n v="1"/>
    <m/>
    <m/>
    <m/>
    <m/>
    <m/>
    <m/>
    <m/>
    <m/>
    <m/>
    <m/>
    <m/>
    <m/>
    <m/>
    <m/>
    <m/>
    <m/>
    <m/>
    <m/>
    <m/>
    <m/>
    <m/>
    <m/>
    <m/>
    <m/>
    <m/>
    <m/>
    <m/>
    <m/>
    <m/>
    <m/>
    <m/>
    <m/>
    <m/>
    <m/>
    <m/>
    <m/>
    <m/>
    <m/>
    <m/>
    <m/>
    <m/>
    <m/>
    <m/>
    <m/>
    <m/>
    <m/>
    <m/>
    <n v="1"/>
    <m/>
    <m/>
    <m/>
    <m/>
    <m/>
    <m/>
    <m/>
    <m/>
    <m/>
    <m/>
    <m/>
    <m/>
    <m/>
    <m/>
    <m/>
    <m/>
    <m/>
    <m/>
    <m/>
    <m/>
    <m/>
    <m/>
    <m/>
    <m/>
    <m/>
    <m/>
    <m/>
    <m/>
    <m/>
    <n v="2"/>
    <n v="1"/>
    <s v="DUWT0023"/>
    <s v="BPmkdf2qsOgc"/>
    <s v="Allocated"/>
    <s v="Shifted (NC_SFTD)"/>
    <s v="Customer shifted from the given residence address "/>
    <d v="2026-07-06T00:00:00"/>
    <m/>
    <m/>
    <m/>
    <x v="0"/>
    <m/>
    <n v="5207"/>
    <n v="24966"/>
    <s v="BPmkdf2qsOgc"/>
    <s v="Allocated"/>
  </r>
  <r>
    <n v="461700090"/>
    <s v="AMARJEET KOUR GURUCHARANSINGHGILL"/>
    <s v="ONLINE"/>
    <s v="18.07.26"/>
    <n v="4320"/>
    <m/>
    <m/>
    <m/>
    <n v="4217"/>
    <n v="4073"/>
    <n v="4178"/>
    <n v="3970"/>
    <n v="1"/>
    <s v="STABLE "/>
    <s v="PAID"/>
    <x v="6"/>
    <n v="75158"/>
    <n v="105"/>
    <n v="0"/>
    <n v="6744"/>
    <s v="15.06.26"/>
    <n v="5.1262159655320334E-2"/>
    <n v="3.9585499965459721E-3"/>
    <s v="STABLE "/>
    <s v="PAID"/>
    <s v="PAID"/>
    <s v="PAID"/>
    <m/>
    <m/>
    <m/>
    <m/>
    <s v="-"/>
    <m/>
    <s v="YERWADA"/>
    <m/>
    <m/>
    <m/>
    <n v="4073"/>
    <n v="75158"/>
    <n v="26"/>
    <n v="23"/>
    <s v="STABLE"/>
    <m/>
    <m/>
    <m/>
    <m/>
    <s v="REGULAR"/>
    <s v="MH12WN0638"/>
    <s v="PIAGGIO APRILIA SR160 FACELIFT"/>
    <d v="2024-01-29T00:00:00"/>
    <n v="48"/>
    <s v="02.07.26"/>
    <s v="VIJAY NIKAM"/>
    <m/>
    <m/>
    <m/>
    <m/>
    <m/>
    <m/>
    <m/>
    <n v="1"/>
    <m/>
    <m/>
    <m/>
    <m/>
    <m/>
    <m/>
    <m/>
    <m/>
    <m/>
    <m/>
    <m/>
    <m/>
    <m/>
    <m/>
    <m/>
    <m/>
    <m/>
    <m/>
    <m/>
    <m/>
    <m/>
    <m/>
    <m/>
    <m/>
    <m/>
    <m/>
    <m/>
    <m/>
    <m/>
    <m/>
    <m/>
    <m/>
    <m/>
    <m/>
    <m/>
    <m/>
    <m/>
    <m/>
    <m/>
    <m/>
    <m/>
    <m/>
    <m/>
    <m/>
    <m/>
    <m/>
    <m/>
    <m/>
    <m/>
    <m/>
    <m/>
    <m/>
    <m/>
    <m/>
    <m/>
    <m/>
    <m/>
    <m/>
    <m/>
    <m/>
    <m/>
    <m/>
    <m/>
    <m/>
    <m/>
    <m/>
    <m/>
    <m/>
    <m/>
    <m/>
    <m/>
    <m/>
    <m/>
    <m/>
    <m/>
    <m/>
    <m/>
    <m/>
    <m/>
    <m/>
    <m/>
    <m/>
    <m/>
    <m/>
    <m/>
    <m/>
    <n v="1"/>
    <n v="1"/>
    <s v="ZBHT0012"/>
    <s v="Boppk2L_NIz"/>
    <s v="Allocated"/>
    <s v="Left Message (LMCB)"/>
    <s v="Lm"/>
    <d v="2026-07-03T00:00:00"/>
    <m/>
    <m/>
    <m/>
    <x v="0"/>
    <m/>
    <n v="4178"/>
    <n v="8290"/>
    <s v="Boppk2L_NIz"/>
    <s v="Allocated"/>
  </r>
  <r>
    <n v="465368631"/>
    <s v="SUDHIR PRADIP TELGOTE"/>
    <m/>
    <m/>
    <m/>
    <m/>
    <m/>
    <m/>
    <n v="4299"/>
    <n v="4178"/>
    <n v="4297"/>
    <n v="8477"/>
    <n v="1"/>
    <s v="FLOW"/>
    <s v="UNPAID"/>
    <x v="8"/>
    <n v="75019"/>
    <n v="119"/>
    <n v="0"/>
    <n v="2250"/>
    <s v="30.06.26"/>
    <n v="7.7386942148322133E-2"/>
    <n v="3.9512289069810573E-3"/>
    <s v="STABLE "/>
    <s v="PTP"/>
    <s v="PTP"/>
    <s v="PTP"/>
    <m/>
    <n v="28"/>
    <s v="CAVA"/>
    <m/>
    <s v="-"/>
    <m/>
    <s v="MAVAL"/>
    <m/>
    <m/>
    <m/>
    <n v="4178"/>
    <n v="75019"/>
    <n v="26"/>
    <n v="53"/>
    <s v="FLOW"/>
    <m/>
    <m/>
    <m/>
    <m/>
    <s v="REGULAR"/>
    <s v="MH14MD7473"/>
    <s v="HONDA SHINE DISC BSVI"/>
    <d v="2025-01-30T00:00:00"/>
    <n v="36"/>
    <s v="02.07.26"/>
    <s v="VIJAY NIKAM"/>
    <m/>
    <m/>
    <m/>
    <m/>
    <m/>
    <m/>
    <m/>
    <m/>
    <m/>
    <m/>
    <m/>
    <m/>
    <m/>
    <m/>
    <m/>
    <m/>
    <m/>
    <m/>
    <m/>
    <m/>
    <m/>
    <m/>
    <m/>
    <m/>
    <m/>
    <n v="1"/>
    <m/>
    <m/>
    <m/>
    <m/>
    <m/>
    <m/>
    <m/>
    <m/>
    <m/>
    <m/>
    <m/>
    <m/>
    <m/>
    <m/>
    <m/>
    <m/>
    <m/>
    <m/>
    <m/>
    <m/>
    <m/>
    <m/>
    <m/>
    <m/>
    <m/>
    <m/>
    <m/>
    <m/>
    <m/>
    <m/>
    <m/>
    <m/>
    <m/>
    <m/>
    <m/>
    <m/>
    <m/>
    <m/>
    <m/>
    <m/>
    <m/>
    <m/>
    <m/>
    <m/>
    <m/>
    <m/>
    <m/>
    <m/>
    <m/>
    <m/>
    <m/>
    <m/>
    <m/>
    <m/>
    <m/>
    <m/>
    <m/>
    <m/>
    <m/>
    <m/>
    <m/>
    <m/>
    <m/>
    <m/>
    <m/>
    <m/>
    <m/>
    <m/>
    <n v="1"/>
    <n v="1"/>
    <s v="ZBHT0013"/>
    <s v="A6NBw5fNIrRc"/>
    <s v="Allocated"/>
    <e v="#N/A"/>
    <e v="#N/A"/>
    <e v="#N/A"/>
    <m/>
    <m/>
    <m/>
    <x v="1"/>
    <m/>
    <n v="4297"/>
    <n v="8477"/>
    <s v="A6NBw5fNIrRc"/>
    <s v="Allocated"/>
  </r>
  <r>
    <n v="457349311"/>
    <s v="RAHUL BANDA CHAVAN"/>
    <s v="ONLINE"/>
    <s v="21.07.26"/>
    <n v="7500"/>
    <m/>
    <m/>
    <m/>
    <n v="6290"/>
    <n v="17895"/>
    <n v="6183"/>
    <n v="16685"/>
    <n v="3"/>
    <s v="STABLE "/>
    <s v="PAID"/>
    <x v="4"/>
    <n v="74998"/>
    <n v="868"/>
    <n v="0"/>
    <n v="6727"/>
    <s v="22.06.26"/>
    <n v="0.77646756023555974"/>
    <n v="2.4019832660636779E-2"/>
    <s v="STABLE "/>
    <s v="-"/>
    <s v="PTP"/>
    <s v="-"/>
    <m/>
    <m/>
    <m/>
    <m/>
    <s v="ELG"/>
    <m/>
    <s v="BHOR"/>
    <m/>
    <m/>
    <m/>
    <n v="17895"/>
    <n v="74998"/>
    <n v="87"/>
    <n v="84"/>
    <s v="STABLE"/>
    <m/>
    <m/>
    <m/>
    <m/>
    <s v="NPA"/>
    <s v="MH12VH8942"/>
    <s v="CLASSIC 350 DARK STEALTH BLACK"/>
    <d v="2023-03-23T00:00:00"/>
    <n v="48"/>
    <s v="02.07.26"/>
    <s v="VIJAY NIKAM"/>
    <m/>
    <m/>
    <m/>
    <m/>
    <m/>
    <m/>
    <m/>
    <m/>
    <m/>
    <m/>
    <m/>
    <m/>
    <m/>
    <m/>
    <m/>
    <m/>
    <m/>
    <m/>
    <m/>
    <m/>
    <m/>
    <m/>
    <m/>
    <m/>
    <m/>
    <m/>
    <m/>
    <m/>
    <m/>
    <m/>
    <m/>
    <m/>
    <m/>
    <m/>
    <m/>
    <m/>
    <m/>
    <m/>
    <m/>
    <m/>
    <m/>
    <m/>
    <m/>
    <m/>
    <m/>
    <m/>
    <m/>
    <m/>
    <m/>
    <m/>
    <m/>
    <m/>
    <m/>
    <m/>
    <m/>
    <m/>
    <m/>
    <m/>
    <m/>
    <m/>
    <m/>
    <m/>
    <m/>
    <m/>
    <m/>
    <m/>
    <m/>
    <m/>
    <m/>
    <m/>
    <m/>
    <m/>
    <m/>
    <m/>
    <m/>
    <m/>
    <m/>
    <m/>
    <m/>
    <m/>
    <m/>
    <m/>
    <m/>
    <m/>
    <m/>
    <m/>
    <m/>
    <m/>
    <m/>
    <m/>
    <m/>
    <n v="1"/>
    <m/>
    <m/>
    <n v="1"/>
    <n v="1"/>
    <s v="DUWT0011"/>
    <s v="A6ry5V_SpOIm"/>
    <s v="Allocated"/>
    <s v="Promise To Pay (PTP)"/>
    <s v="Customer home visit promise to pay amt. 7600 ptp date 21.07.2026"/>
    <d v="2026-07-21T00:00:00"/>
    <m/>
    <m/>
    <m/>
    <x v="0"/>
    <m/>
    <n v="6183"/>
    <n v="24185"/>
    <s v="A6ry5V_SpOIm"/>
    <s v="Allocated"/>
  </r>
  <r>
    <n v="466063242"/>
    <s v="SANTOSH NANDU ROY"/>
    <s v="ONLINE"/>
    <s v="15.07.26"/>
    <n v="3916"/>
    <m/>
    <m/>
    <m/>
    <n v="3849"/>
    <n v="3798"/>
    <n v="3865"/>
    <n v="3731"/>
    <n v="1"/>
    <s v="STABLE "/>
    <s v="PAID"/>
    <x v="13"/>
    <n v="74908"/>
    <n v="67"/>
    <n v="0"/>
    <n v="900"/>
    <s v="24.06.26"/>
    <n v="6.4554880063422138E-2"/>
    <n v="3.9453825692709454E-3"/>
    <s v="STABLE "/>
    <s v="PAID"/>
    <s v="PTP"/>
    <s v="PAID"/>
    <m/>
    <m/>
    <m/>
    <m/>
    <s v="-"/>
    <m/>
    <s v="NHARE"/>
    <m/>
    <m/>
    <m/>
    <n v="4765"/>
    <n v="74908"/>
    <n v="26"/>
    <n v="23"/>
    <s v="STABLE"/>
    <m/>
    <m/>
    <m/>
    <m/>
    <s v="REGULAR"/>
    <s v="MH12YC5760"/>
    <s v="TVS NTORQ 125 RACE XP"/>
    <d v="2025-05-05T00:00:00"/>
    <n v="36"/>
    <s v="10.07.26"/>
    <s v="VIJAY NIKAM"/>
    <m/>
    <m/>
    <m/>
    <m/>
    <m/>
    <m/>
    <m/>
    <m/>
    <m/>
    <m/>
    <m/>
    <m/>
    <m/>
    <m/>
    <m/>
    <m/>
    <m/>
    <m/>
    <m/>
    <m/>
    <m/>
    <m/>
    <m/>
    <m/>
    <m/>
    <m/>
    <m/>
    <m/>
    <m/>
    <m/>
    <m/>
    <m/>
    <m/>
    <m/>
    <m/>
    <m/>
    <m/>
    <n v="1"/>
    <m/>
    <m/>
    <m/>
    <m/>
    <m/>
    <m/>
    <m/>
    <m/>
    <m/>
    <m/>
    <m/>
    <m/>
    <m/>
    <m/>
    <m/>
    <m/>
    <m/>
    <m/>
    <m/>
    <m/>
    <m/>
    <m/>
    <m/>
    <m/>
    <m/>
    <m/>
    <m/>
    <m/>
    <m/>
    <m/>
    <m/>
    <m/>
    <m/>
    <m/>
    <m/>
    <m/>
    <m/>
    <m/>
    <m/>
    <m/>
    <m/>
    <m/>
    <m/>
    <m/>
    <m/>
    <m/>
    <m/>
    <m/>
    <m/>
    <m/>
    <m/>
    <m/>
    <m/>
    <m/>
    <m/>
    <m/>
    <n v="1"/>
    <n v="1"/>
    <s v="DUWT0031"/>
    <m/>
    <m/>
    <m/>
    <m/>
    <m/>
    <m/>
    <m/>
    <m/>
    <x v="0"/>
    <m/>
    <n v="3865"/>
    <n v="7647"/>
    <s v="B20u07yd4tS"/>
    <s v="Allocated"/>
  </r>
  <r>
    <n v="467137941"/>
    <s v="PRAVIN POPAT TAMBE"/>
    <s v="ONLINE"/>
    <s v="16.07.26"/>
    <n v="3633"/>
    <m/>
    <m/>
    <m/>
    <n v="3183"/>
    <n v="3183"/>
    <n v="3183"/>
    <n v="2733"/>
    <n v="1"/>
    <s v="STABLE "/>
    <s v="PAID"/>
    <x v="10"/>
    <n v="73930"/>
    <n v="0"/>
    <n v="450"/>
    <n v="450"/>
    <s v="-"/>
    <n v="5.2518325080717528E-2"/>
    <n v="3.8938715937710386E-3"/>
    <s v="STABLE "/>
    <s v="PAID"/>
    <s v="-"/>
    <s v="PAID"/>
    <m/>
    <m/>
    <s v="CAVA"/>
    <m/>
    <s v="-"/>
    <m/>
    <s v="TAMBEWADI"/>
    <m/>
    <m/>
    <m/>
    <n v="3633"/>
    <n v="73930"/>
    <n v="26"/>
    <n v="23"/>
    <s v="STABLE"/>
    <m/>
    <m/>
    <m/>
    <m/>
    <s v="REGULAR"/>
    <s v="MH14MY8290"/>
    <s v="AMPERE MAGNUS EX"/>
    <d v="2025-10-23T00:00:00"/>
    <n v="36"/>
    <s v="10.07.26"/>
    <s v="KAILASH ATKARI"/>
    <m/>
    <m/>
    <m/>
    <m/>
    <m/>
    <m/>
    <m/>
    <m/>
    <m/>
    <m/>
    <m/>
    <m/>
    <m/>
    <m/>
    <m/>
    <m/>
    <m/>
    <m/>
    <m/>
    <m/>
    <m/>
    <m/>
    <m/>
    <m/>
    <m/>
    <m/>
    <m/>
    <m/>
    <m/>
    <m/>
    <m/>
    <m/>
    <m/>
    <m/>
    <m/>
    <m/>
    <m/>
    <n v="1"/>
    <m/>
    <m/>
    <m/>
    <m/>
    <m/>
    <m/>
    <m/>
    <m/>
    <m/>
    <m/>
    <m/>
    <m/>
    <m/>
    <m/>
    <m/>
    <m/>
    <m/>
    <m/>
    <m/>
    <m/>
    <m/>
    <m/>
    <m/>
    <m/>
    <m/>
    <m/>
    <m/>
    <m/>
    <m/>
    <m/>
    <m/>
    <m/>
    <m/>
    <m/>
    <m/>
    <m/>
    <m/>
    <m/>
    <m/>
    <m/>
    <m/>
    <m/>
    <m/>
    <m/>
    <m/>
    <m/>
    <m/>
    <m/>
    <m/>
    <m/>
    <m/>
    <m/>
    <m/>
    <m/>
    <m/>
    <m/>
    <n v="1"/>
    <n v="1"/>
    <s v="ZBHT0021"/>
    <m/>
    <m/>
    <m/>
    <m/>
    <m/>
    <m/>
    <m/>
    <m/>
    <x v="0"/>
    <m/>
    <n v="3183"/>
    <n v="6366"/>
    <s v="GokYjlfd4t9"/>
    <s v="Allocated"/>
  </r>
  <r>
    <n v="457317317"/>
    <s v="SUNNY SURESH MARATHE"/>
    <m/>
    <m/>
    <m/>
    <m/>
    <m/>
    <m/>
    <n v="6685"/>
    <n v="13744"/>
    <n v="783"/>
    <n v="20429"/>
    <n v="3"/>
    <s v="FLOW"/>
    <s v="UNPAID"/>
    <x v="8"/>
    <n v="73863"/>
    <n v="409"/>
    <n v="0"/>
    <n v="5407"/>
    <s v="FLOW"/>
    <n v="0.28850811738873966"/>
    <n v="2.3656322832777067E-2"/>
    <s v="STABLE "/>
    <s v="PTP"/>
    <s v="PTP"/>
    <s v="PTP"/>
    <m/>
    <n v="22"/>
    <s v="CAVA"/>
    <m/>
    <s v="ELG"/>
    <m/>
    <s v="LONAVLA"/>
    <m/>
    <m/>
    <m/>
    <n v="13744"/>
    <n v="73863"/>
    <n v="87"/>
    <n v="114"/>
    <s v="FLOW"/>
    <m/>
    <m/>
    <m/>
    <m/>
    <s v="NPA"/>
    <s v="MH14KR8364"/>
    <s v="CLASSIC 350 DARK GUNMETAL GREY"/>
    <d v="2023-03-21T00:00:00"/>
    <n v="48"/>
    <s v="02.07.26"/>
    <s v="VIJAY NIKAM"/>
    <m/>
    <m/>
    <m/>
    <m/>
    <m/>
    <m/>
    <m/>
    <m/>
    <m/>
    <m/>
    <m/>
    <m/>
    <m/>
    <m/>
    <m/>
    <m/>
    <m/>
    <m/>
    <m/>
    <m/>
    <m/>
    <m/>
    <m/>
    <m/>
    <m/>
    <m/>
    <m/>
    <m/>
    <m/>
    <m/>
    <m/>
    <n v="1"/>
    <m/>
    <m/>
    <m/>
    <m/>
    <m/>
    <m/>
    <m/>
    <m/>
    <m/>
    <m/>
    <m/>
    <m/>
    <m/>
    <m/>
    <m/>
    <m/>
    <m/>
    <m/>
    <m/>
    <m/>
    <m/>
    <m/>
    <m/>
    <m/>
    <m/>
    <m/>
    <m/>
    <m/>
    <m/>
    <m/>
    <m/>
    <m/>
    <m/>
    <m/>
    <m/>
    <m/>
    <m/>
    <m/>
    <m/>
    <m/>
    <m/>
    <m/>
    <m/>
    <m/>
    <m/>
    <m/>
    <m/>
    <m/>
    <m/>
    <m/>
    <m/>
    <m/>
    <m/>
    <m/>
    <m/>
    <m/>
    <m/>
    <m/>
    <m/>
    <m/>
    <m/>
    <m/>
    <n v="1"/>
    <n v="1"/>
    <s v="ZBHT0013"/>
    <s v="GoLfE2BLRc"/>
    <s v="Allocated"/>
    <e v="#N/A"/>
    <e v="#N/A"/>
    <e v="#N/A"/>
    <m/>
    <m/>
    <m/>
    <x v="0"/>
    <m/>
    <n v="783"/>
    <n v="20429"/>
    <s v="GoLfE2BLRc"/>
    <s v="Allocated"/>
  </r>
  <r>
    <n v="466494531"/>
    <s v="RAM KUMAR RAY"/>
    <s v="ONLINE"/>
    <s v="16.07.26"/>
    <n v="3710"/>
    <m/>
    <m/>
    <m/>
    <n v="3587"/>
    <n v="3587"/>
    <n v="3637"/>
    <n v="3464"/>
    <n v="1"/>
    <s v="RB"/>
    <s v="PAID"/>
    <x v="6"/>
    <n v="73764"/>
    <n v="50"/>
    <n v="0"/>
    <n v="459"/>
    <s v="-"/>
    <n v="5.0311369978113432E-2"/>
    <n v="3.8851284220604207E-3"/>
    <s v="RB"/>
    <s v="PAID"/>
    <s v="-"/>
    <s v="PAID"/>
    <m/>
    <m/>
    <m/>
    <m/>
    <s v="-"/>
    <m/>
    <s v="WADGAON SHERI"/>
    <m/>
    <m/>
    <m/>
    <n v="3587"/>
    <n v="73764"/>
    <n v="26"/>
    <n v="0"/>
    <s v="RB"/>
    <m/>
    <m/>
    <m/>
    <m/>
    <s v="REGULAR"/>
    <s v="MH12YG8793"/>
    <s v="HONDA SHINE DRUM BSVI"/>
    <d v="2025-07-11T00:00:00"/>
    <n v="36"/>
    <s v="02.07.26"/>
    <s v="VIJAY NIKAM"/>
    <m/>
    <m/>
    <m/>
    <m/>
    <m/>
    <m/>
    <m/>
    <m/>
    <m/>
    <m/>
    <m/>
    <m/>
    <m/>
    <m/>
    <m/>
    <m/>
    <m/>
    <m/>
    <m/>
    <m/>
    <m/>
    <m/>
    <m/>
    <m/>
    <m/>
    <m/>
    <m/>
    <m/>
    <m/>
    <m/>
    <m/>
    <m/>
    <m/>
    <m/>
    <m/>
    <m/>
    <m/>
    <m/>
    <m/>
    <m/>
    <n v="1"/>
    <m/>
    <m/>
    <m/>
    <m/>
    <m/>
    <m/>
    <m/>
    <m/>
    <m/>
    <m/>
    <m/>
    <m/>
    <m/>
    <m/>
    <m/>
    <m/>
    <m/>
    <m/>
    <m/>
    <m/>
    <m/>
    <m/>
    <m/>
    <m/>
    <m/>
    <m/>
    <m/>
    <m/>
    <m/>
    <m/>
    <m/>
    <m/>
    <m/>
    <m/>
    <m/>
    <m/>
    <m/>
    <m/>
    <m/>
    <m/>
    <m/>
    <m/>
    <m/>
    <m/>
    <m/>
    <m/>
    <m/>
    <m/>
    <m/>
    <m/>
    <m/>
    <m/>
    <m/>
    <n v="1"/>
    <n v="1"/>
    <s v="ZBHT0012"/>
    <s v="GP-rINlDYv9"/>
    <s v="Allocated"/>
    <e v="#N/A"/>
    <e v="#N/A"/>
    <e v="#N/A"/>
    <m/>
    <m/>
    <m/>
    <x v="0"/>
    <m/>
    <n v="3637"/>
    <n v="7174"/>
    <s v="GP-rINlDYv9"/>
    <s v="Allocated"/>
  </r>
  <r>
    <n v="466301939"/>
    <s v="ANNA TATYA FULMALI"/>
    <m/>
    <m/>
    <m/>
    <m/>
    <m/>
    <m/>
    <n v="3382"/>
    <n v="8567"/>
    <n v="1979"/>
    <n v="11949"/>
    <n v="3"/>
    <s v="FLOW"/>
    <s v="UNPAID"/>
    <x v="10"/>
    <n v="73439"/>
    <n v="176"/>
    <n v="0"/>
    <n v="3150"/>
    <s v="FLOW"/>
    <n v="0.57659362315199381"/>
    <n v="2.3520527090915819E-2"/>
    <s v="FLOW"/>
    <s v="NC"/>
    <s v="NC"/>
    <s v="NC"/>
    <s v="Shifted"/>
    <m/>
    <s v="CNAVNA"/>
    <m/>
    <s v="ELG"/>
    <m/>
    <s v="JUNNAR"/>
    <m/>
    <m/>
    <m/>
    <n v="8567"/>
    <n v="73439"/>
    <n v="87"/>
    <n v="114"/>
    <s v="FLOW"/>
    <m/>
    <m/>
    <m/>
    <m/>
    <s v="REGULAR"/>
    <s v="MH14MM0907"/>
    <s v="TVS RAIDER SMARTXONNECT"/>
    <d v="2025-06-10T00:00:00"/>
    <n v="36"/>
    <s v="02.07.26"/>
    <s v="KAILASH ATKARI"/>
    <m/>
    <m/>
    <m/>
    <m/>
    <n v="1"/>
    <m/>
    <m/>
    <m/>
    <m/>
    <m/>
    <m/>
    <m/>
    <m/>
    <m/>
    <m/>
    <m/>
    <n v="1"/>
    <m/>
    <m/>
    <m/>
    <m/>
    <m/>
    <m/>
    <m/>
    <m/>
    <m/>
    <m/>
    <m/>
    <m/>
    <m/>
    <m/>
    <m/>
    <m/>
    <m/>
    <m/>
    <m/>
    <m/>
    <m/>
    <m/>
    <m/>
    <m/>
    <m/>
    <m/>
    <m/>
    <m/>
    <m/>
    <m/>
    <m/>
    <m/>
    <m/>
    <m/>
    <m/>
    <m/>
    <m/>
    <m/>
    <m/>
    <m/>
    <m/>
    <m/>
    <m/>
    <m/>
    <m/>
    <m/>
    <m/>
    <m/>
    <m/>
    <m/>
    <m/>
    <m/>
    <m/>
    <m/>
    <m/>
    <m/>
    <m/>
    <m/>
    <m/>
    <m/>
    <m/>
    <m/>
    <m/>
    <m/>
    <m/>
    <m/>
    <m/>
    <m/>
    <m/>
    <m/>
    <m/>
    <m/>
    <m/>
    <m/>
    <m/>
    <m/>
    <m/>
    <n v="2"/>
    <n v="1"/>
    <s v="ZBHT0021"/>
    <s v="G2_cyiSGjc"/>
    <s v="Allocated"/>
    <s v="Shifted (NC_SFTD)"/>
    <s v="Shifted "/>
    <d v="2026-07-06T00:00:00"/>
    <m/>
    <m/>
    <m/>
    <x v="0"/>
    <m/>
    <n v="1979"/>
    <n v="11949"/>
    <s v="G2_cyiSGjc"/>
    <s v="Allocated"/>
  </r>
  <r>
    <n v="465510482"/>
    <s v="SACHIN RATNAKAR SHINDE"/>
    <m/>
    <m/>
    <m/>
    <m/>
    <m/>
    <m/>
    <n v="3655"/>
    <n v="18275"/>
    <n v="4329"/>
    <n v="21930"/>
    <n v="5"/>
    <s v="FLOW"/>
    <s v="UNPAID"/>
    <x v="10"/>
    <n v="73394"/>
    <n v="674"/>
    <n v="0"/>
    <n v="2250"/>
    <s v="FLOW"/>
    <n v="0.21555721984815779"/>
    <n v="3.2807619621286324E-2"/>
    <s v="FLOW"/>
    <s v="RTP"/>
    <s v="RTP"/>
    <s v="RTP"/>
    <s v="Financail problem"/>
    <m/>
    <s v="CAVNA"/>
    <m/>
    <s v="ELG"/>
    <m/>
    <s v="JUNNAR"/>
    <m/>
    <m/>
    <m/>
    <n v="18275"/>
    <n v="73394"/>
    <n v="146"/>
    <n v="173"/>
    <s v="FLOW"/>
    <m/>
    <m/>
    <m/>
    <m/>
    <s v="NPA"/>
    <s v="MH14ME3275"/>
    <s v="SPLENDOR PLUS I3S BS6 FI DRUM SELF"/>
    <d v="2025-02-15T00:00:00"/>
    <n v="36"/>
    <s v="02.07.26"/>
    <s v="KAILASH ATKARI"/>
    <m/>
    <m/>
    <m/>
    <m/>
    <m/>
    <m/>
    <m/>
    <m/>
    <m/>
    <m/>
    <m/>
    <m/>
    <m/>
    <m/>
    <m/>
    <m/>
    <m/>
    <m/>
    <m/>
    <m/>
    <m/>
    <m/>
    <m/>
    <m/>
    <m/>
    <m/>
    <m/>
    <m/>
    <m/>
    <m/>
    <m/>
    <n v="1"/>
    <m/>
    <m/>
    <m/>
    <m/>
    <m/>
    <m/>
    <m/>
    <m/>
    <m/>
    <m/>
    <m/>
    <m/>
    <m/>
    <m/>
    <m/>
    <m/>
    <m/>
    <m/>
    <m/>
    <m/>
    <m/>
    <m/>
    <m/>
    <m/>
    <m/>
    <m/>
    <m/>
    <m/>
    <m/>
    <m/>
    <m/>
    <m/>
    <m/>
    <m/>
    <m/>
    <m/>
    <m/>
    <m/>
    <m/>
    <m/>
    <m/>
    <m/>
    <m/>
    <m/>
    <m/>
    <m/>
    <m/>
    <n v="1"/>
    <m/>
    <m/>
    <m/>
    <m/>
    <m/>
    <m/>
    <m/>
    <m/>
    <m/>
    <m/>
    <m/>
    <m/>
    <m/>
    <m/>
    <n v="2"/>
    <n v="1"/>
    <s v="ZBHT0021"/>
    <s v="k6kEEFH-5qm"/>
    <s v="Allocated"/>
    <e v="#N/A"/>
    <e v="#N/A"/>
    <e v="#N/A"/>
    <m/>
    <m/>
    <m/>
    <x v="1"/>
    <m/>
    <n v="4329"/>
    <n v="21930"/>
    <s v="k6kEEFH-5qm"/>
    <s v="Allocated"/>
  </r>
  <r>
    <n v="464441982"/>
    <s v="VRUSHBH SHIVAJI HANDE"/>
    <s v="ONLINE"/>
    <s v="24.07.26"/>
    <n v="13060"/>
    <m/>
    <m/>
    <m/>
    <n v="12645"/>
    <n v="12645"/>
    <n v="12801"/>
    <n v="12230"/>
    <n v="2"/>
    <s v="RB"/>
    <s v="PAID"/>
    <x v="14"/>
    <n v="72796"/>
    <n v="156"/>
    <n v="0"/>
    <n v="2700"/>
    <s v="30.06.26"/>
    <n v="0.20906597801297716"/>
    <n v="1.3534979564609109E-2"/>
    <s v="STABLE "/>
    <s v="PAID"/>
    <s v="PTP"/>
    <s v="PTP"/>
    <m/>
    <n v="23"/>
    <s v="CAVA"/>
    <m/>
    <s v="-"/>
    <m/>
    <s v="TALEGAON DABHADE"/>
    <m/>
    <m/>
    <m/>
    <n v="12645"/>
    <n v="72796"/>
    <n v="57"/>
    <n v="23"/>
    <s v="STABLE"/>
    <m/>
    <m/>
    <m/>
    <m/>
    <s v="REGULAR"/>
    <s v="MH14LZ2115"/>
    <s v="CLASSIC 350 COMMANDO SAND"/>
    <d v="2024-10-25T00:00:00"/>
    <n v="24"/>
    <s v="02.07.26"/>
    <s v="VIJAY NIKAM"/>
    <m/>
    <m/>
    <m/>
    <m/>
    <m/>
    <m/>
    <m/>
    <m/>
    <m/>
    <m/>
    <n v="1"/>
    <m/>
    <m/>
    <m/>
    <m/>
    <m/>
    <m/>
    <m/>
    <m/>
    <m/>
    <m/>
    <m/>
    <m/>
    <m/>
    <m/>
    <m/>
    <m/>
    <m/>
    <m/>
    <m/>
    <m/>
    <m/>
    <m/>
    <m/>
    <m/>
    <m/>
    <m/>
    <m/>
    <m/>
    <m/>
    <m/>
    <m/>
    <m/>
    <n v="1"/>
    <m/>
    <m/>
    <m/>
    <m/>
    <m/>
    <m/>
    <m/>
    <m/>
    <m/>
    <m/>
    <m/>
    <m/>
    <m/>
    <m/>
    <m/>
    <m/>
    <m/>
    <m/>
    <m/>
    <m/>
    <m/>
    <m/>
    <m/>
    <m/>
    <m/>
    <m/>
    <n v="2"/>
    <m/>
    <m/>
    <m/>
    <m/>
    <m/>
    <m/>
    <m/>
    <m/>
    <m/>
    <m/>
    <m/>
    <m/>
    <m/>
    <m/>
    <m/>
    <m/>
    <m/>
    <m/>
    <m/>
    <m/>
    <m/>
    <m/>
    <m/>
    <n v="4"/>
    <n v="1"/>
    <s v="DUWT0027"/>
    <s v="k6GYCXCyZ9c"/>
    <s v="Allocated"/>
    <s v="Left Message (LMCB)"/>
    <s v="Visited to Customers residence address and Left massage with his wife "/>
    <d v="2026-07-04T00:00:00"/>
    <m/>
    <m/>
    <m/>
    <x v="1"/>
    <m/>
    <n v="12801"/>
    <n v="25290"/>
    <s v="k6GYCXCyZ9c"/>
    <s v="Allocated"/>
  </r>
  <r>
    <n v="460139116"/>
    <s v="GURU SUHAS GAIKWAD"/>
    <s v="ONLINE"/>
    <s v="07.07.26"/>
    <n v="21550"/>
    <m/>
    <m/>
    <m/>
    <n v="4186"/>
    <n v="16744"/>
    <n v="4555"/>
    <n v="-620"/>
    <n v="4"/>
    <s v="RB"/>
    <s v="PAID"/>
    <x v="6"/>
    <n v="72754.460000000006"/>
    <n v="369"/>
    <n v="0"/>
    <n v="6439"/>
    <s v="FLOW"/>
    <n v="0.19600462795806733"/>
    <n v="2.8028979517823849E-2"/>
    <s v="RB"/>
    <s v="PAID"/>
    <s v="NC"/>
    <s v="PAID"/>
    <m/>
    <m/>
    <m/>
    <m/>
    <s v="ELG"/>
    <m/>
    <s v="YERWADA"/>
    <m/>
    <m/>
    <m/>
    <n v="16744"/>
    <n v="72754.460000000006"/>
    <n v="118"/>
    <n v="0"/>
    <s v="RB"/>
    <m/>
    <m/>
    <m/>
    <m/>
    <s v="NPA"/>
    <s v="MH12WB0883"/>
    <s v="XPULSE 200 4V"/>
    <d v="2023-10-16T00:00:00"/>
    <n v="48"/>
    <s v="02.07.26"/>
    <s v="VIJAY NIKAM"/>
    <m/>
    <m/>
    <m/>
    <m/>
    <m/>
    <m/>
    <m/>
    <n v="1"/>
    <m/>
    <m/>
    <m/>
    <m/>
    <m/>
    <m/>
    <m/>
    <m/>
    <m/>
    <m/>
    <m/>
    <m/>
    <m/>
    <m/>
    <m/>
    <m/>
    <m/>
    <m/>
    <m/>
    <m/>
    <m/>
    <m/>
    <m/>
    <m/>
    <m/>
    <m/>
    <m/>
    <m/>
    <m/>
    <m/>
    <m/>
    <m/>
    <m/>
    <m/>
    <m/>
    <m/>
    <m/>
    <m/>
    <m/>
    <m/>
    <m/>
    <m/>
    <m/>
    <m/>
    <m/>
    <m/>
    <m/>
    <m/>
    <m/>
    <m/>
    <m/>
    <m/>
    <m/>
    <m/>
    <m/>
    <m/>
    <m/>
    <m/>
    <m/>
    <m/>
    <m/>
    <m/>
    <m/>
    <m/>
    <m/>
    <m/>
    <m/>
    <m/>
    <m/>
    <m/>
    <m/>
    <m/>
    <m/>
    <m/>
    <m/>
    <m/>
    <m/>
    <m/>
    <m/>
    <m/>
    <m/>
    <m/>
    <m/>
    <m/>
    <m/>
    <m/>
    <n v="1"/>
    <n v="1"/>
    <s v="ZBHT0012"/>
    <s v="APhOBI8OYm"/>
    <s v="Allocated"/>
    <s v="Shifted (NC_SFTD)"/>
    <s v="Nc"/>
    <d v="2026-07-03T00:00:00"/>
    <m/>
    <m/>
    <m/>
    <x v="0"/>
    <m/>
    <n v="4555"/>
    <n v="20930"/>
    <s v="APhOBI8OYm"/>
    <s v="Allocated"/>
  </r>
  <r>
    <n v="466733854"/>
    <s v="PREM SANTOSH GUNJAL"/>
    <s v="ONLINE"/>
    <s v="11.07.26"/>
    <n v="5282"/>
    <m/>
    <m/>
    <s v="BANK STABLE 08"/>
    <n v="5282"/>
    <n v="5282"/>
    <n v="5371"/>
    <n v="5282"/>
    <n v="2"/>
    <s v="RB"/>
    <s v="PAID"/>
    <x v="18"/>
    <n v="72433"/>
    <n v="89"/>
    <n v="0"/>
    <n v="2250"/>
    <s v="-"/>
    <n v="0.48778401820948997"/>
    <n v="1.3467486878445678E-2"/>
    <s v="RB"/>
    <s v="PAID"/>
    <s v="-"/>
    <s v="PAID"/>
    <m/>
    <m/>
    <m/>
    <m/>
    <s v="-"/>
    <m/>
    <s v="WAGHOLI"/>
    <m/>
    <m/>
    <m/>
    <n v="5282"/>
    <n v="72433"/>
    <n v="57"/>
    <n v="0"/>
    <s v="RB"/>
    <m/>
    <m/>
    <m/>
    <m/>
    <s v="REGULAR"/>
    <s v="MH12YM0742"/>
    <s v="HONDA ACTIVA STD 2B"/>
    <d v="2025-08-21T00:00:00"/>
    <n v="24"/>
    <s v="02.07.26"/>
    <s v="VIJAY NIKAM"/>
    <m/>
    <m/>
    <m/>
    <m/>
    <m/>
    <m/>
    <m/>
    <n v="1"/>
    <m/>
    <m/>
    <m/>
    <m/>
    <m/>
    <m/>
    <m/>
    <m/>
    <m/>
    <m/>
    <m/>
    <m/>
    <m/>
    <m/>
    <m/>
    <m/>
    <m/>
    <m/>
    <m/>
    <m/>
    <m/>
    <m/>
    <m/>
    <m/>
    <m/>
    <m/>
    <m/>
    <m/>
    <m/>
    <m/>
    <m/>
    <m/>
    <m/>
    <m/>
    <m/>
    <m/>
    <m/>
    <m/>
    <m/>
    <m/>
    <m/>
    <m/>
    <m/>
    <m/>
    <m/>
    <m/>
    <m/>
    <m/>
    <m/>
    <m/>
    <m/>
    <m/>
    <m/>
    <m/>
    <m/>
    <m/>
    <m/>
    <m/>
    <m/>
    <m/>
    <m/>
    <m/>
    <m/>
    <m/>
    <m/>
    <m/>
    <m/>
    <m/>
    <m/>
    <m/>
    <m/>
    <m/>
    <m/>
    <m/>
    <m/>
    <m/>
    <m/>
    <m/>
    <m/>
    <m/>
    <m/>
    <m/>
    <m/>
    <m/>
    <m/>
    <m/>
    <n v="1"/>
    <n v="1"/>
    <s v="DUWT0021"/>
    <s v="k6t3OujWMwz"/>
    <s v="Allocated"/>
    <s v="Address Not Found (NC_ANF)"/>
    <s v="Customer residence address is not found "/>
    <d v="2026-07-03T00:00:00"/>
    <m/>
    <m/>
    <m/>
    <x v="0"/>
    <m/>
    <n v="5371"/>
    <n v="10564"/>
    <s v="k6t3OujWMwz"/>
    <s v="Allocated"/>
  </r>
  <r>
    <n v="467274517"/>
    <s v="RAM HARIBHAU MADGE"/>
    <s v="ONLINE"/>
    <s v="18.07.26"/>
    <n v="5000"/>
    <m/>
    <m/>
    <m/>
    <n v="4795"/>
    <n v="4795"/>
    <n v="4898"/>
    <n v="4590"/>
    <n v="1"/>
    <s v="STABLE "/>
    <s v="PAID"/>
    <x v="8"/>
    <n v="72411"/>
    <n v="103"/>
    <n v="0"/>
    <n v="2760"/>
    <s v="-"/>
    <n v="7.4696621761182552E-2"/>
    <n v="3.8138663056479735E-3"/>
    <s v="STABLE "/>
    <s v="PTP"/>
    <s v="-"/>
    <s v="PTP"/>
    <m/>
    <n v="16"/>
    <s v="CAVA"/>
    <m/>
    <s v="-"/>
    <m/>
    <s v="TAKAVE"/>
    <m/>
    <m/>
    <m/>
    <n v="7658"/>
    <n v="72411"/>
    <n v="26"/>
    <n v="23"/>
    <s v="STABLE"/>
    <m/>
    <m/>
    <m/>
    <m/>
    <s v="REGULAR"/>
    <s v="MH14MX6027"/>
    <s v="SPLENDOR PLUS I3S BS6 FI DRUM SELF"/>
    <d v="2025-11-12T00:00:00"/>
    <n v="24"/>
    <s v="10.07.26"/>
    <s v="VIJAY NIKAM"/>
    <m/>
    <m/>
    <m/>
    <m/>
    <m/>
    <m/>
    <m/>
    <m/>
    <m/>
    <m/>
    <m/>
    <m/>
    <m/>
    <m/>
    <m/>
    <m/>
    <m/>
    <m/>
    <m/>
    <m/>
    <m/>
    <m/>
    <m/>
    <m/>
    <m/>
    <m/>
    <m/>
    <m/>
    <m/>
    <m/>
    <m/>
    <n v="1"/>
    <m/>
    <m/>
    <m/>
    <m/>
    <m/>
    <n v="2"/>
    <m/>
    <m/>
    <m/>
    <m/>
    <m/>
    <m/>
    <m/>
    <m/>
    <m/>
    <m/>
    <m/>
    <m/>
    <m/>
    <m/>
    <n v="1"/>
    <m/>
    <m/>
    <m/>
    <m/>
    <m/>
    <m/>
    <m/>
    <m/>
    <m/>
    <m/>
    <m/>
    <m/>
    <m/>
    <m/>
    <m/>
    <m/>
    <m/>
    <m/>
    <m/>
    <m/>
    <m/>
    <m/>
    <m/>
    <m/>
    <m/>
    <m/>
    <m/>
    <m/>
    <m/>
    <m/>
    <m/>
    <m/>
    <m/>
    <m/>
    <m/>
    <m/>
    <m/>
    <m/>
    <m/>
    <m/>
    <m/>
    <n v="4"/>
    <n v="1"/>
    <s v="ZBHT0013"/>
    <m/>
    <m/>
    <m/>
    <m/>
    <m/>
    <m/>
    <m/>
    <m/>
    <x v="0"/>
    <m/>
    <n v="4898"/>
    <n v="9590"/>
    <s v="A2ZJJeGaqz"/>
    <s v="Allocated"/>
  </r>
  <r>
    <n v="465922492"/>
    <s v="ROHINI AMIT GAIKWAD"/>
    <m/>
    <m/>
    <m/>
    <m/>
    <m/>
    <m/>
    <n v="3838"/>
    <n v="7575"/>
    <n v="4055"/>
    <n v="11413"/>
    <n v="2"/>
    <s v="FLOW"/>
    <s v="UNPAID"/>
    <x v="2"/>
    <n v="72244"/>
    <n v="318"/>
    <n v="0"/>
    <n v="5848"/>
    <s v="06.06.26"/>
    <n v="0.39560974164620505"/>
    <n v="1.3432346058377115E-2"/>
    <s v="STABLE "/>
    <s v="PTP"/>
    <s v="-"/>
    <s v="PTP"/>
    <m/>
    <n v="30"/>
    <s v="CAVA"/>
    <m/>
    <s v="-"/>
    <m/>
    <s v="DAPODI"/>
    <m/>
    <m/>
    <m/>
    <n v="13741"/>
    <n v="72244"/>
    <n v="57"/>
    <n v="84"/>
    <s v="FLOW"/>
    <m/>
    <m/>
    <m/>
    <m/>
    <s v="REGULAR"/>
    <s v="MH14MJ1078"/>
    <s v="HONDA ACTIVA DLX 2B"/>
    <d v="2025-04-15T00:00:00"/>
    <n v="36"/>
    <s v="10.07.26"/>
    <s v="VIJAY NIKAM"/>
    <m/>
    <m/>
    <m/>
    <m/>
    <m/>
    <m/>
    <m/>
    <m/>
    <m/>
    <m/>
    <m/>
    <m/>
    <m/>
    <m/>
    <m/>
    <m/>
    <m/>
    <m/>
    <m/>
    <m/>
    <m/>
    <m/>
    <m/>
    <m/>
    <m/>
    <m/>
    <m/>
    <m/>
    <m/>
    <m/>
    <m/>
    <n v="1"/>
    <m/>
    <m/>
    <m/>
    <m/>
    <m/>
    <m/>
    <m/>
    <m/>
    <n v="2"/>
    <m/>
    <m/>
    <m/>
    <m/>
    <m/>
    <m/>
    <m/>
    <m/>
    <m/>
    <m/>
    <m/>
    <m/>
    <m/>
    <m/>
    <m/>
    <m/>
    <m/>
    <m/>
    <m/>
    <m/>
    <m/>
    <m/>
    <m/>
    <m/>
    <m/>
    <m/>
    <m/>
    <m/>
    <m/>
    <m/>
    <m/>
    <m/>
    <m/>
    <m/>
    <m/>
    <m/>
    <m/>
    <m/>
    <m/>
    <m/>
    <m/>
    <m/>
    <m/>
    <m/>
    <m/>
    <m/>
    <m/>
    <m/>
    <m/>
    <m/>
    <m/>
    <m/>
    <m/>
    <n v="3"/>
    <n v="1"/>
    <s v="ZBHT0009"/>
    <m/>
    <m/>
    <m/>
    <m/>
    <m/>
    <m/>
    <m/>
    <m/>
    <x v="0"/>
    <m/>
    <n v="4055"/>
    <n v="11413"/>
    <s v="BPQQP_Xe6Z7"/>
    <s v="Allocated"/>
  </r>
  <r>
    <n v="467279658"/>
    <s v="SAIFULLAH"/>
    <m/>
    <m/>
    <m/>
    <m/>
    <m/>
    <m/>
    <n v="4084"/>
    <n v="20420"/>
    <n v="4960"/>
    <n v="24504"/>
    <n v="5"/>
    <s v="FLOW"/>
    <s v="UNPAID"/>
    <x v="12"/>
    <n v="71794"/>
    <n v="876"/>
    <n v="0"/>
    <n v="2696.84"/>
    <s v="FLOW"/>
    <n v="0.32632157533588135"/>
    <n v="3.2092408685868469E-2"/>
    <s v="FLOW"/>
    <s v="NC"/>
    <s v="NC"/>
    <s v="NC"/>
    <s v="Add not found"/>
    <m/>
    <s v="CNAVNA"/>
    <m/>
    <s v="ELG"/>
    <m/>
    <s v="JAMBE"/>
    <m/>
    <m/>
    <m/>
    <n v="20420"/>
    <n v="71794"/>
    <n v="146"/>
    <n v="173"/>
    <s v="FLOW"/>
    <m/>
    <m/>
    <m/>
    <m/>
    <s v="NPA"/>
    <s v="MH14MX5322"/>
    <s v="SPLENDOR PLUS I3S BS6 FI DRUM SELF"/>
    <d v="2025-11-13T00:00:00"/>
    <n v="24"/>
    <s v="02.07.26"/>
    <s v="KAILASH ATKARI"/>
    <m/>
    <m/>
    <m/>
    <m/>
    <m/>
    <m/>
    <m/>
    <m/>
    <m/>
    <m/>
    <n v="1"/>
    <m/>
    <m/>
    <m/>
    <m/>
    <m/>
    <m/>
    <m/>
    <m/>
    <m/>
    <m/>
    <m/>
    <m/>
    <m/>
    <m/>
    <m/>
    <m/>
    <m/>
    <m/>
    <m/>
    <m/>
    <m/>
    <m/>
    <m/>
    <m/>
    <m/>
    <m/>
    <m/>
    <m/>
    <m/>
    <m/>
    <m/>
    <m/>
    <m/>
    <m/>
    <m/>
    <m/>
    <m/>
    <m/>
    <m/>
    <m/>
    <m/>
    <m/>
    <m/>
    <m/>
    <m/>
    <m/>
    <m/>
    <m/>
    <m/>
    <m/>
    <m/>
    <m/>
    <m/>
    <m/>
    <m/>
    <m/>
    <m/>
    <m/>
    <m/>
    <m/>
    <m/>
    <m/>
    <m/>
    <m/>
    <m/>
    <m/>
    <m/>
    <m/>
    <m/>
    <m/>
    <m/>
    <m/>
    <m/>
    <m/>
    <m/>
    <m/>
    <m/>
    <m/>
    <m/>
    <m/>
    <m/>
    <m/>
    <m/>
    <n v="1"/>
    <n v="1"/>
    <s v="DUWT0030"/>
    <s v="k25NZ4LbE7"/>
    <s v="Allocated"/>
    <s v="Address Not Found (NC_ANF)"/>
    <s v="Address not found "/>
    <d v="2026-07-04T00:00:00"/>
    <m/>
    <m/>
    <m/>
    <x v="0"/>
    <m/>
    <n v="4960"/>
    <n v="24504"/>
    <s v="k25NZ4LbE7"/>
    <s v="Allocated"/>
  </r>
  <r>
    <n v="464515656"/>
    <s v="SALMAN USUF KHAN"/>
    <m/>
    <m/>
    <m/>
    <m/>
    <m/>
    <m/>
    <n v="4381"/>
    <n v="8762"/>
    <n v="4451"/>
    <n v="13143"/>
    <n v="2"/>
    <s v="FLOW"/>
    <s v="UNPAID"/>
    <x v="6"/>
    <n v="71259"/>
    <n v="70"/>
    <n v="0"/>
    <n v="900"/>
    <s v="FLOW"/>
    <n v="0.10804731010202699"/>
    <n v="1.3249204747437779E-2"/>
    <s v="FLOW"/>
    <s v="BPTP"/>
    <s v="BPTP"/>
    <s v="BPTP"/>
    <s v="Financail problem"/>
    <m/>
    <s v="CAVNA"/>
    <m/>
    <s v="ELG"/>
    <m/>
    <s v="YERWADA"/>
    <m/>
    <m/>
    <m/>
    <n v="8762"/>
    <n v="71259"/>
    <n v="57"/>
    <n v="84"/>
    <s v="FLOW"/>
    <m/>
    <m/>
    <m/>
    <m/>
    <s v="REGULAR"/>
    <s v="MH12XK8967"/>
    <s v="SUZUKI BURGMAN STREET EX"/>
    <d v="2024-10-31T00:00:00"/>
    <n v="36"/>
    <s v="02.07.26"/>
    <s v="VIJAY NIKAM"/>
    <m/>
    <m/>
    <m/>
    <m/>
    <m/>
    <m/>
    <m/>
    <m/>
    <m/>
    <m/>
    <m/>
    <m/>
    <m/>
    <m/>
    <m/>
    <m/>
    <m/>
    <m/>
    <m/>
    <m/>
    <m/>
    <m/>
    <m/>
    <m/>
    <m/>
    <m/>
    <m/>
    <m/>
    <m/>
    <m/>
    <m/>
    <m/>
    <m/>
    <m/>
    <m/>
    <m/>
    <m/>
    <m/>
    <m/>
    <m/>
    <m/>
    <m/>
    <m/>
    <m/>
    <m/>
    <m/>
    <m/>
    <m/>
    <m/>
    <m/>
    <m/>
    <m/>
    <m/>
    <m/>
    <m/>
    <m/>
    <m/>
    <m/>
    <m/>
    <m/>
    <m/>
    <m/>
    <m/>
    <m/>
    <m/>
    <m/>
    <m/>
    <m/>
    <m/>
    <m/>
    <m/>
    <m/>
    <m/>
    <m/>
    <m/>
    <m/>
    <m/>
    <m/>
    <m/>
    <m/>
    <m/>
    <m/>
    <m/>
    <m/>
    <m/>
    <m/>
    <m/>
    <m/>
    <m/>
    <m/>
    <m/>
    <n v="1"/>
    <m/>
    <m/>
    <n v="1"/>
    <n v="1"/>
    <s v="ZBHT0012"/>
    <s v="B6lRbc5c69"/>
    <s v="Allocated"/>
    <s v="Left Message (LMCB)"/>
    <s v="Lm"/>
    <d v="2026-07-04T00:00:00"/>
    <m/>
    <m/>
    <m/>
    <x v="1"/>
    <m/>
    <n v="4451"/>
    <n v="13143"/>
    <s v="B6lRbc5c69"/>
    <s v="Allocated"/>
  </r>
  <r>
    <n v="464245745"/>
    <s v="SHUBHAM SHASHIKANT PANGARKAR"/>
    <m/>
    <m/>
    <m/>
    <m/>
    <m/>
    <m/>
    <n v="3850"/>
    <n v="23029"/>
    <n v="4879"/>
    <n v="26879"/>
    <n v="6"/>
    <s v="FLOW"/>
    <s v="UNPAID"/>
    <x v="9"/>
    <n v="71123"/>
    <n v="1100"/>
    <n v="0"/>
    <n v="3600"/>
    <s v="FLOW"/>
    <n v="0.12248035329751783"/>
    <n v="3.1088030766340924E-2"/>
    <s v="FLOW"/>
    <s v="NC"/>
    <s v="NC"/>
    <s v="NC"/>
    <s v="Add not found"/>
    <m/>
    <s v="CNAVNA"/>
    <m/>
    <s v="ELG"/>
    <m/>
    <s v="SHIRUR"/>
    <m/>
    <m/>
    <m/>
    <n v="23029"/>
    <n v="71123"/>
    <n v="177"/>
    <n v="204"/>
    <s v="FLOW"/>
    <m/>
    <m/>
    <m/>
    <m/>
    <s v="NPA"/>
    <s v="MH23BL3806"/>
    <s v="HONDA SHINE DRUM BSVI"/>
    <d v="2024-10-08T00:00:00"/>
    <n v="36"/>
    <s v="02.07.26"/>
    <s v="KAILASH ATKARI"/>
    <m/>
    <m/>
    <m/>
    <m/>
    <m/>
    <m/>
    <m/>
    <n v="1"/>
    <m/>
    <m/>
    <m/>
    <m/>
    <m/>
    <m/>
    <m/>
    <m/>
    <m/>
    <m/>
    <m/>
    <m/>
    <m/>
    <m/>
    <m/>
    <m/>
    <m/>
    <m/>
    <m/>
    <m/>
    <m/>
    <m/>
    <m/>
    <m/>
    <m/>
    <m/>
    <m/>
    <m/>
    <m/>
    <m/>
    <m/>
    <m/>
    <m/>
    <m/>
    <m/>
    <m/>
    <m/>
    <m/>
    <m/>
    <m/>
    <m/>
    <m/>
    <m/>
    <m/>
    <m/>
    <m/>
    <m/>
    <m/>
    <m/>
    <m/>
    <m/>
    <m/>
    <m/>
    <m/>
    <m/>
    <m/>
    <m/>
    <m/>
    <m/>
    <m/>
    <m/>
    <m/>
    <m/>
    <m/>
    <m/>
    <m/>
    <m/>
    <m/>
    <m/>
    <m/>
    <m/>
    <m/>
    <m/>
    <m/>
    <m/>
    <m/>
    <m/>
    <m/>
    <m/>
    <m/>
    <m/>
    <m/>
    <m/>
    <m/>
    <m/>
    <m/>
    <n v="1"/>
    <n v="1"/>
    <s v="ZBHT0024"/>
    <s v="k6QpOKYGi7"/>
    <s v="Allocated"/>
    <s v="Address Not Found (NC_ANF)"/>
    <s v="Customer address not found "/>
    <d v="2026-07-03T00:00:00"/>
    <m/>
    <m/>
    <m/>
    <x v="0"/>
    <m/>
    <n v="4879"/>
    <n v="26879"/>
    <s v="k6QpOKYGi7"/>
    <s v="Allocated"/>
  </r>
  <r>
    <n v="464631832"/>
    <s v="AKASH ASHOK DEVKATE"/>
    <s v="ONLINE"/>
    <s v="26.07.26"/>
    <n v="3500"/>
    <m/>
    <m/>
    <m/>
    <n v="4497"/>
    <n v="3273"/>
    <n v="3398"/>
    <n v="4270"/>
    <n v="1"/>
    <s v="STABLE "/>
    <s v="PAID"/>
    <x v="0"/>
    <n v="70795"/>
    <n v="125"/>
    <n v="0"/>
    <n v="3144.77"/>
    <s v="06.06.26"/>
    <n v="2.4387670950830113E-2"/>
    <n v="3.7287520557421979E-3"/>
    <s v="STABLE "/>
    <s v="LMCB"/>
    <s v="PAID"/>
    <s v="LMCB"/>
    <s v="Left msg with relative"/>
    <m/>
    <s v="CAVNA"/>
    <m/>
    <s v="-"/>
    <m/>
    <s v="CHINCHWAD"/>
    <m/>
    <m/>
    <m/>
    <n v="6542.77"/>
    <n v="70795"/>
    <n v="26"/>
    <n v="23"/>
    <s v="STABLE"/>
    <m/>
    <m/>
    <m/>
    <m/>
    <s v="REGULAR"/>
    <s v="MH14MA0362"/>
    <s v="BAJAJ FREEDOM 125 NG04 DRUM LED"/>
    <d v="2024-11-10T00:00:00"/>
    <n v="36"/>
    <s v="10.07.26"/>
    <s v="KAILASH ATKARI"/>
    <m/>
    <m/>
    <m/>
    <m/>
    <m/>
    <m/>
    <m/>
    <m/>
    <m/>
    <m/>
    <m/>
    <m/>
    <m/>
    <m/>
    <m/>
    <m/>
    <m/>
    <m/>
    <m/>
    <m/>
    <m/>
    <m/>
    <m/>
    <m/>
    <m/>
    <m/>
    <m/>
    <m/>
    <m/>
    <m/>
    <m/>
    <n v="1"/>
    <m/>
    <m/>
    <m/>
    <m/>
    <m/>
    <m/>
    <m/>
    <m/>
    <m/>
    <m/>
    <m/>
    <m/>
    <m/>
    <m/>
    <m/>
    <m/>
    <m/>
    <m/>
    <m/>
    <m/>
    <m/>
    <m/>
    <m/>
    <m/>
    <m/>
    <m/>
    <m/>
    <m/>
    <m/>
    <m/>
    <m/>
    <m/>
    <m/>
    <m/>
    <m/>
    <m/>
    <m/>
    <m/>
    <m/>
    <m/>
    <m/>
    <n v="2"/>
    <m/>
    <m/>
    <m/>
    <m/>
    <m/>
    <m/>
    <m/>
    <m/>
    <m/>
    <m/>
    <m/>
    <m/>
    <m/>
    <m/>
    <m/>
    <m/>
    <m/>
    <m/>
    <m/>
    <m/>
    <n v="3"/>
    <n v="1"/>
    <s v="ZBHT0011"/>
    <m/>
    <m/>
    <m/>
    <m/>
    <m/>
    <m/>
    <m/>
    <m/>
    <x v="0"/>
    <m/>
    <n v="3398"/>
    <n v="7770"/>
    <s v="G2AvU2Ma5Vz"/>
    <s v="Allocated"/>
  </r>
  <r>
    <n v="466683939"/>
    <s v="AVINASH KALURAM WAGH"/>
    <s v="COLLECT"/>
    <s v="04.07.26"/>
    <n v="3500"/>
    <m/>
    <m/>
    <m/>
    <n v="3424"/>
    <n v="3424"/>
    <n v="3480"/>
    <n v="3348"/>
    <n v="1"/>
    <s v="STABLE "/>
    <s v="PAID"/>
    <x v="9"/>
    <n v="70534"/>
    <n v="56"/>
    <n v="0"/>
    <n v="3109"/>
    <s v="-"/>
    <n v="4.4327162918600602E-2"/>
    <n v="3.7150052616670695E-3"/>
    <s v="STABLE "/>
    <s v="PAID"/>
    <s v="-"/>
    <s v="PAID"/>
    <m/>
    <m/>
    <m/>
    <m/>
    <s v="-"/>
    <m/>
    <s v="SHIRUR"/>
    <m/>
    <m/>
    <m/>
    <n v="3424"/>
    <n v="70534"/>
    <n v="26"/>
    <n v="23"/>
    <s v="STABLE"/>
    <m/>
    <m/>
    <m/>
    <m/>
    <s v="REGULAR"/>
    <s v="MH12YP0703"/>
    <s v="HONDA SHINE DISC BSVI"/>
    <d v="2025-08-12T00:00:00"/>
    <n v="36"/>
    <s v="02.07.26"/>
    <s v="KAILASH ATKARI"/>
    <m/>
    <m/>
    <m/>
    <m/>
    <m/>
    <m/>
    <m/>
    <m/>
    <m/>
    <m/>
    <n v="3"/>
    <m/>
    <m/>
    <m/>
    <m/>
    <m/>
    <m/>
    <m/>
    <m/>
    <m/>
    <m/>
    <m/>
    <m/>
    <m/>
    <m/>
    <m/>
    <m/>
    <m/>
    <m/>
    <m/>
    <m/>
    <m/>
    <m/>
    <m/>
    <m/>
    <m/>
    <m/>
    <m/>
    <m/>
    <m/>
    <m/>
    <m/>
    <m/>
    <m/>
    <m/>
    <m/>
    <m/>
    <m/>
    <m/>
    <m/>
    <m/>
    <m/>
    <m/>
    <m/>
    <m/>
    <m/>
    <m/>
    <m/>
    <m/>
    <m/>
    <m/>
    <m/>
    <m/>
    <m/>
    <m/>
    <m/>
    <m/>
    <m/>
    <m/>
    <m/>
    <m/>
    <m/>
    <m/>
    <m/>
    <m/>
    <m/>
    <m/>
    <m/>
    <m/>
    <m/>
    <m/>
    <m/>
    <m/>
    <m/>
    <m/>
    <m/>
    <m/>
    <m/>
    <m/>
    <m/>
    <m/>
    <m/>
    <m/>
    <m/>
    <n v="3"/>
    <n v="1"/>
    <s v="ZBHT0024"/>
    <s v="k6kmGBr8otS"/>
    <s v="Allocated"/>
    <s v="Payment (PAID)"/>
    <s v="Payment (PAID)"/>
    <d v="2026-07-04T00:00:00"/>
    <m/>
    <m/>
    <m/>
    <x v="0"/>
    <m/>
    <n v="3480"/>
    <n v="6848"/>
    <s v="k6kmGBr8otS"/>
    <s v="Allocated"/>
  </r>
  <r>
    <n v="464416298"/>
    <s v="SHILA PRATHAMESH KAKADE"/>
    <s v="ONLINE"/>
    <s v="21.07.26"/>
    <n v="3500"/>
    <m/>
    <m/>
    <m/>
    <n v="3005"/>
    <n v="2490"/>
    <n v="2560"/>
    <n v="1995"/>
    <n v="1"/>
    <s v="STABLE "/>
    <s v="PAID"/>
    <x v="10"/>
    <n v="70480"/>
    <n v="70"/>
    <n v="0"/>
    <n v="2250"/>
    <s v="12.06.26"/>
    <n v="5.0067517268889104E-2"/>
    <n v="3.7121610973756638E-3"/>
    <s v="STABLE "/>
    <s v="MPTP"/>
    <s v="PAID"/>
    <s v="MPTP"/>
    <s v="Shifted to otur"/>
    <n v="25"/>
    <s v="CAVNA"/>
    <m/>
    <s v="-"/>
    <m/>
    <s v="PIMPAL WANDI"/>
    <m/>
    <m/>
    <m/>
    <n v="4810"/>
    <n v="70480"/>
    <n v="26"/>
    <n v="23"/>
    <s v="STABLE"/>
    <m/>
    <m/>
    <m/>
    <m/>
    <s v="REGULAR"/>
    <s v="MH14LW8546"/>
    <s v="HONDA ACTIVA 125 DRUM ALLOY BSVI"/>
    <d v="2024-10-23T00:00:00"/>
    <n v="48"/>
    <s v="10.07.26"/>
    <s v="KAILASH ATKARI"/>
    <m/>
    <m/>
    <m/>
    <m/>
    <m/>
    <m/>
    <m/>
    <m/>
    <m/>
    <m/>
    <m/>
    <m/>
    <m/>
    <m/>
    <m/>
    <m/>
    <m/>
    <m/>
    <m/>
    <m/>
    <m/>
    <m/>
    <m/>
    <m/>
    <m/>
    <m/>
    <m/>
    <m/>
    <m/>
    <m/>
    <m/>
    <m/>
    <m/>
    <m/>
    <n v="2"/>
    <m/>
    <m/>
    <m/>
    <m/>
    <m/>
    <m/>
    <m/>
    <m/>
    <m/>
    <m/>
    <m/>
    <m/>
    <m/>
    <m/>
    <m/>
    <m/>
    <m/>
    <m/>
    <m/>
    <m/>
    <m/>
    <m/>
    <m/>
    <m/>
    <m/>
    <m/>
    <m/>
    <m/>
    <m/>
    <m/>
    <m/>
    <m/>
    <m/>
    <m/>
    <m/>
    <m/>
    <m/>
    <m/>
    <m/>
    <m/>
    <m/>
    <m/>
    <m/>
    <m/>
    <m/>
    <m/>
    <m/>
    <m/>
    <m/>
    <m/>
    <m/>
    <m/>
    <m/>
    <m/>
    <m/>
    <m/>
    <m/>
    <m/>
    <m/>
    <n v="2"/>
    <n v="1"/>
    <s v="ZBHT0021"/>
    <m/>
    <m/>
    <m/>
    <m/>
    <m/>
    <m/>
    <m/>
    <m/>
    <x v="0"/>
    <m/>
    <n v="2560"/>
    <n v="5495"/>
    <s v="k6O_cc57cc"/>
    <s v="Allocated"/>
  </r>
  <r>
    <n v="463370462"/>
    <s v="NAGRAJ IRANNA MUTYAL"/>
    <s v="BRANCH"/>
    <s v="18.07.26"/>
    <n v="5700"/>
    <m/>
    <m/>
    <m/>
    <n v="5626"/>
    <n v="5566"/>
    <n v="5654"/>
    <n v="5492"/>
    <n v="1"/>
    <s v="STABLE "/>
    <s v="PAID"/>
    <x v="14"/>
    <n v="70251"/>
    <n v="88"/>
    <n v="0"/>
    <n v="6550"/>
    <s v="12.06.26"/>
    <n v="0.15921050842387241"/>
    <n v="3.7000997339917386E-3"/>
    <s v="STABLE "/>
    <s v="PAID"/>
    <s v="PAID"/>
    <s v="PAID"/>
    <m/>
    <m/>
    <m/>
    <m/>
    <s v="-"/>
    <m/>
    <s v="DEHU ROAD"/>
    <m/>
    <m/>
    <m/>
    <n v="12204"/>
    <n v="70251"/>
    <n v="26"/>
    <n v="23"/>
    <s v="STABLE"/>
    <m/>
    <m/>
    <m/>
    <m/>
    <s v="REGULAR"/>
    <s v="MH14LR6042"/>
    <s v="PIAGGIO VESPA SXL 149 ABS RACING 60"/>
    <d v="2024-07-02T00:00:00"/>
    <n v="36"/>
    <s v="10.07.26"/>
    <s v="VIJAY NIKAM"/>
    <m/>
    <m/>
    <m/>
    <m/>
    <m/>
    <m/>
    <m/>
    <m/>
    <m/>
    <m/>
    <m/>
    <m/>
    <m/>
    <m/>
    <m/>
    <m/>
    <m/>
    <m/>
    <m/>
    <m/>
    <m/>
    <m/>
    <m/>
    <m/>
    <m/>
    <m/>
    <m/>
    <m/>
    <m/>
    <m/>
    <m/>
    <m/>
    <m/>
    <m/>
    <m/>
    <m/>
    <m/>
    <n v="1"/>
    <m/>
    <m/>
    <m/>
    <m/>
    <m/>
    <m/>
    <m/>
    <m/>
    <m/>
    <m/>
    <m/>
    <m/>
    <m/>
    <m/>
    <m/>
    <m/>
    <m/>
    <m/>
    <m/>
    <m/>
    <n v="2"/>
    <m/>
    <m/>
    <m/>
    <m/>
    <m/>
    <m/>
    <m/>
    <m/>
    <m/>
    <m/>
    <m/>
    <m/>
    <m/>
    <m/>
    <m/>
    <m/>
    <m/>
    <m/>
    <m/>
    <m/>
    <m/>
    <m/>
    <m/>
    <m/>
    <m/>
    <m/>
    <m/>
    <m/>
    <m/>
    <m/>
    <m/>
    <m/>
    <m/>
    <m/>
    <m/>
    <n v="3"/>
    <n v="1"/>
    <s v="DUWT0027"/>
    <m/>
    <m/>
    <m/>
    <m/>
    <m/>
    <m/>
    <m/>
    <m/>
    <x v="0"/>
    <m/>
    <n v="5654"/>
    <n v="11192"/>
    <s v="AoQTzMY_tb"/>
    <s v="Allocated"/>
  </r>
  <r>
    <n v="467312870"/>
    <s v="LAXMAN MANIRAM JOSHI"/>
    <m/>
    <m/>
    <m/>
    <m/>
    <m/>
    <m/>
    <n v="9394"/>
    <n v="28134"/>
    <n v="10123"/>
    <n v="37528"/>
    <n v="3"/>
    <s v="FLOW"/>
    <s v="UNPAID"/>
    <x v="12"/>
    <n v="70047"/>
    <n v="777"/>
    <n v="0"/>
    <n v="2250"/>
    <s v="08.06.26"/>
    <n v="0.42983112834736509"/>
    <n v="2.2434161156025822E-2"/>
    <s v="FLOW"/>
    <s v="NC"/>
    <s v="PAID"/>
    <s v="NC"/>
    <s v="Add not found"/>
    <m/>
    <s v="CNAVNA"/>
    <m/>
    <s v="ELG"/>
    <m/>
    <s v="MARUNJI"/>
    <m/>
    <m/>
    <m/>
    <n v="28134"/>
    <n v="70047"/>
    <n v="82"/>
    <n v="109"/>
    <s v="FLOW"/>
    <m/>
    <m/>
    <m/>
    <m/>
    <s v="REGULAR"/>
    <s v="MH14MY0638"/>
    <s v="HONDA ACTIVA 125 DISC 2B"/>
    <d v="2025-11-20T00:00:00"/>
    <n v="12"/>
    <s v="02.07.26"/>
    <s v="KAILASH ATKARI"/>
    <m/>
    <m/>
    <m/>
    <m/>
    <n v="1"/>
    <m/>
    <m/>
    <m/>
    <m/>
    <m/>
    <m/>
    <m/>
    <m/>
    <m/>
    <m/>
    <m/>
    <m/>
    <m/>
    <m/>
    <m/>
    <m/>
    <m/>
    <m/>
    <m/>
    <m/>
    <m/>
    <m/>
    <m/>
    <m/>
    <m/>
    <m/>
    <m/>
    <m/>
    <m/>
    <m/>
    <m/>
    <m/>
    <m/>
    <m/>
    <m/>
    <m/>
    <m/>
    <m/>
    <n v="2"/>
    <m/>
    <m/>
    <m/>
    <m/>
    <m/>
    <m/>
    <m/>
    <m/>
    <m/>
    <m/>
    <m/>
    <m/>
    <m/>
    <m/>
    <m/>
    <m/>
    <m/>
    <m/>
    <m/>
    <m/>
    <m/>
    <m/>
    <m/>
    <m/>
    <m/>
    <m/>
    <m/>
    <m/>
    <m/>
    <m/>
    <m/>
    <m/>
    <m/>
    <m/>
    <m/>
    <m/>
    <m/>
    <m/>
    <m/>
    <m/>
    <m/>
    <m/>
    <m/>
    <m/>
    <m/>
    <m/>
    <m/>
    <m/>
    <m/>
    <m/>
    <n v="3"/>
    <n v="1"/>
    <s v="DUWT0030"/>
    <s v="koiWeMh-Wq7"/>
    <s v="Allocated"/>
    <s v="Address Not Found (NC_ANF)"/>
    <s v="Address not found "/>
    <d v="2026-07-02T00:00:00"/>
    <m/>
    <m/>
    <m/>
    <x v="0"/>
    <m/>
    <n v="10123"/>
    <n v="37528"/>
    <s v="koiWeMh-Wq7"/>
    <s v="Allocated"/>
  </r>
  <r>
    <n v="463722151"/>
    <s v="MANISH KUMAR SINGH"/>
    <m/>
    <m/>
    <m/>
    <m/>
    <m/>
    <s v="BANK STABLE 13"/>
    <n v="5237"/>
    <n v="5237"/>
    <n v="5240"/>
    <n v="10474"/>
    <n v="1"/>
    <s v="RB"/>
    <s v="UNPAID"/>
    <x v="5"/>
    <n v="69988"/>
    <n v="3"/>
    <n v="0"/>
    <n v="2170.9899999999998"/>
    <s v="-"/>
    <n v="8.4397189564422798E-2"/>
    <n v="3.6862476004984102E-3"/>
    <s v="RB"/>
    <s v="PAID"/>
    <s v="-"/>
    <s v="PAID"/>
    <m/>
    <m/>
    <m/>
    <m/>
    <s v="-"/>
    <m/>
    <s v="CHAKAN"/>
    <m/>
    <m/>
    <m/>
    <n v="7410.99"/>
    <n v="69988"/>
    <n v="26"/>
    <n v="0"/>
    <s v="RB"/>
    <m/>
    <m/>
    <m/>
    <m/>
    <s v="REGULAR"/>
    <s v="MH14LT2971"/>
    <s v="BAJAJ PULSAR N 150 TD"/>
    <d v="2024-08-12T00:00:00"/>
    <n v="36"/>
    <s v="10.07.26"/>
    <s v="KAILASH ATKARI"/>
    <m/>
    <m/>
    <m/>
    <m/>
    <m/>
    <m/>
    <m/>
    <m/>
    <m/>
    <m/>
    <m/>
    <m/>
    <m/>
    <m/>
    <m/>
    <m/>
    <m/>
    <m/>
    <m/>
    <m/>
    <m/>
    <m/>
    <m/>
    <m/>
    <m/>
    <m/>
    <m/>
    <m/>
    <m/>
    <m/>
    <m/>
    <m/>
    <m/>
    <m/>
    <m/>
    <m/>
    <m/>
    <m/>
    <m/>
    <m/>
    <m/>
    <m/>
    <m/>
    <m/>
    <m/>
    <m/>
    <m/>
    <m/>
    <m/>
    <m/>
    <m/>
    <m/>
    <m/>
    <m/>
    <m/>
    <m/>
    <m/>
    <m/>
    <m/>
    <m/>
    <m/>
    <m/>
    <m/>
    <m/>
    <m/>
    <m/>
    <m/>
    <m/>
    <m/>
    <m/>
    <m/>
    <m/>
    <m/>
    <m/>
    <m/>
    <m/>
    <m/>
    <m/>
    <m/>
    <m/>
    <m/>
    <m/>
    <m/>
    <m/>
    <m/>
    <m/>
    <m/>
    <m/>
    <m/>
    <m/>
    <m/>
    <n v="1"/>
    <m/>
    <m/>
    <n v="1"/>
    <n v="1"/>
    <s v="DUWT0017"/>
    <m/>
    <m/>
    <m/>
    <m/>
    <m/>
    <m/>
    <m/>
    <m/>
    <x v="0"/>
    <m/>
    <n v="5240"/>
    <n v="10474"/>
    <e v="#N/A"/>
    <e v="#N/A"/>
  </r>
  <r>
    <n v="462498267"/>
    <s v="JITENDRA DNYANESHWER TAMBE"/>
    <m/>
    <m/>
    <m/>
    <m/>
    <m/>
    <m/>
    <n v="4659"/>
    <n v="4321.5"/>
    <n v="4417.5"/>
    <n v="8980.5"/>
    <n v="1"/>
    <s v="FLOW"/>
    <s v="UNPAID"/>
    <x v="10"/>
    <n v="69578"/>
    <n v="96"/>
    <n v="0"/>
    <n v="6300"/>
    <s v="STABLE"/>
    <n v="4.942675534243425E-2"/>
    <n v="3.6646530197673656E-3"/>
    <s v="STABLE "/>
    <s v="BPTP"/>
    <s v="PAID"/>
    <s v="BPTP"/>
    <s v="Financail problem"/>
    <n v="26"/>
    <s v="CAVA"/>
    <m/>
    <s v="-"/>
    <m/>
    <s v="OTUR"/>
    <m/>
    <m/>
    <m/>
    <n v="4321.5"/>
    <n v="69578"/>
    <n v="26"/>
    <n v="53"/>
    <s v="FLOW"/>
    <m/>
    <m/>
    <m/>
    <m/>
    <s v="REGULAR"/>
    <s v="MH14LN2388"/>
    <s v="HONDA UNICORN 160 BSVI"/>
    <d v="2024-04-08T00:00:00"/>
    <n v="42"/>
    <s v="02.07.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brother "/>
    <d v="2026-07-06T00:00:00"/>
    <m/>
    <m/>
    <m/>
    <x v="0"/>
    <m/>
    <n v="4417.5"/>
    <n v="8980.5"/>
    <s v="G6keZBrsEJ7"/>
    <s v="Allocated"/>
  </r>
  <r>
    <n v="467095115"/>
    <s v="REKHA GORAKSHA CHAVAN"/>
    <s v="ONLINE"/>
    <s v="25.07.26"/>
    <n v="6075"/>
    <m/>
    <m/>
    <m/>
    <n v="5978"/>
    <n v="17837"/>
    <n v="6453"/>
    <n v="17740"/>
    <n v="3"/>
    <s v="STABLE "/>
    <s v="PAID"/>
    <x v="5"/>
    <n v="69554"/>
    <n v="572"/>
    <n v="0"/>
    <n v="1800"/>
    <s v="02.06.26"/>
    <n v="0.94604262727656041"/>
    <n v="2.227626657881451E-2"/>
    <s v="STABLE "/>
    <s v="NC"/>
    <s v="PAID"/>
    <s v="NC"/>
    <s v="Shifted"/>
    <m/>
    <s v="CAVNA"/>
    <m/>
    <s v="ELG"/>
    <m/>
    <s v="CHAKAN"/>
    <m/>
    <m/>
    <m/>
    <n v="17837"/>
    <n v="69554"/>
    <n v="87"/>
    <n v="84"/>
    <s v="STABLE"/>
    <m/>
    <m/>
    <m/>
    <m/>
    <s v="REGULAR"/>
    <s v="MH14MX3953"/>
    <s v="HONDA ACTIVA 110 SMART 2 B"/>
    <d v="2025-10-16T00:00:00"/>
    <n v="18"/>
    <s v="02.07.26"/>
    <s v="KAILASH ATKARI"/>
    <m/>
    <m/>
    <m/>
    <m/>
    <m/>
    <m/>
    <m/>
    <m/>
    <m/>
    <m/>
    <n v="1"/>
    <m/>
    <m/>
    <m/>
    <m/>
    <m/>
    <m/>
    <m/>
    <m/>
    <m/>
    <m/>
    <m/>
    <m/>
    <m/>
    <m/>
    <m/>
    <m/>
    <m/>
    <m/>
    <m/>
    <m/>
    <m/>
    <m/>
    <m/>
    <m/>
    <m/>
    <m/>
    <m/>
    <m/>
    <m/>
    <m/>
    <m/>
    <m/>
    <m/>
    <m/>
    <m/>
    <m/>
    <m/>
    <m/>
    <m/>
    <m/>
    <m/>
    <m/>
    <m/>
    <m/>
    <m/>
    <m/>
    <m/>
    <m/>
    <m/>
    <m/>
    <m/>
    <m/>
    <m/>
    <m/>
    <m/>
    <m/>
    <m/>
    <m/>
    <m/>
    <m/>
    <m/>
    <m/>
    <m/>
    <m/>
    <m/>
    <m/>
    <m/>
    <m/>
    <m/>
    <m/>
    <m/>
    <m/>
    <m/>
    <m/>
    <m/>
    <m/>
    <m/>
    <m/>
    <m/>
    <m/>
    <m/>
    <m/>
    <m/>
    <n v="1"/>
    <n v="1"/>
    <s v="DUWT0017"/>
    <s v="AoLMOoSODwm"/>
    <s v="Allocated"/>
    <s v="Shifted (NC_SFTD)"/>
    <s v="Customer shifted from residence address as per neighbor "/>
    <d v="2026-07-04T00:00:00"/>
    <m/>
    <m/>
    <m/>
    <x v="1"/>
    <m/>
    <n v="6453"/>
    <n v="23815"/>
    <s v="AoLMOoSODwm"/>
    <s v="Allocated"/>
  </r>
  <r>
    <n v="461473155"/>
    <s v="BALKRISHNA HARIBHAU UMALE"/>
    <m/>
    <m/>
    <m/>
    <m/>
    <m/>
    <s v="BANK STABLE 16"/>
    <n v="4025"/>
    <n v="4025"/>
    <n v="4095"/>
    <n v="8050"/>
    <n v="1"/>
    <s v="STABLE "/>
    <s v="UNPAID"/>
    <x v="3"/>
    <n v="69525.55"/>
    <n v="70"/>
    <n v="0"/>
    <n v="1333"/>
    <s v="-"/>
    <n v="7.3980647581828776E-2"/>
    <n v="3.6618904935250651E-3"/>
    <s v="STABLE "/>
    <s v="MPTP"/>
    <s v="-"/>
    <s v="MPTP"/>
    <s v="Shifted"/>
    <n v="15"/>
    <s v="CAVNA"/>
    <m/>
    <s v="-"/>
    <m/>
    <s v="KHADAKI"/>
    <m/>
    <m/>
    <m/>
    <n v="5428"/>
    <n v="69525.55"/>
    <n v="26"/>
    <n v="23"/>
    <s v="STABLE"/>
    <m/>
    <m/>
    <m/>
    <m/>
    <s v="REGULAR"/>
    <s v="MH12WH3693"/>
    <s v="BAJAJ PULSAR NS 200 ABS"/>
    <d v="2024-01-11T00:00:00"/>
    <n v="48"/>
    <s v="10.07.26"/>
    <s v="KAILASH ATKARI"/>
    <m/>
    <m/>
    <m/>
    <m/>
    <m/>
    <m/>
    <m/>
    <m/>
    <m/>
    <m/>
    <m/>
    <m/>
    <m/>
    <m/>
    <m/>
    <m/>
    <m/>
    <m/>
    <m/>
    <m/>
    <m/>
    <m/>
    <m/>
    <m/>
    <m/>
    <m/>
    <m/>
    <m/>
    <m/>
    <m/>
    <m/>
    <n v="1"/>
    <m/>
    <m/>
    <m/>
    <m/>
    <m/>
    <m/>
    <m/>
    <m/>
    <m/>
    <m/>
    <m/>
    <m/>
    <m/>
    <m/>
    <m/>
    <m/>
    <m/>
    <m/>
    <m/>
    <m/>
    <m/>
    <m/>
    <m/>
    <m/>
    <m/>
    <m/>
    <m/>
    <m/>
    <m/>
    <m/>
    <m/>
    <m/>
    <m/>
    <m/>
    <m/>
    <m/>
    <m/>
    <m/>
    <m/>
    <m/>
    <m/>
    <m/>
    <m/>
    <m/>
    <m/>
    <m/>
    <m/>
    <m/>
    <m/>
    <m/>
    <m/>
    <m/>
    <m/>
    <m/>
    <m/>
    <m/>
    <m/>
    <m/>
    <m/>
    <m/>
    <m/>
    <m/>
    <n v="1"/>
    <n v="1"/>
    <s v="DUWT0023"/>
    <m/>
    <m/>
    <m/>
    <m/>
    <m/>
    <m/>
    <m/>
    <m/>
    <x v="0"/>
    <m/>
    <n v="4095"/>
    <n v="8050"/>
    <s v="B2BaSA49q2S"/>
    <s v="Allocated"/>
  </r>
  <r>
    <n v="463259658"/>
    <s v="ADARSH DUBEY"/>
    <s v="ONLINE"/>
    <s v="21.07.26"/>
    <n v="5830"/>
    <m/>
    <m/>
    <m/>
    <n v="5475"/>
    <n v="9336"/>
    <n v="4080"/>
    <n v="8981"/>
    <n v="2"/>
    <s v="STABLE "/>
    <s v="PAID"/>
    <x v="0"/>
    <n v="68266"/>
    <n v="219"/>
    <n v="0"/>
    <n v="4895"/>
    <s v="FLOW"/>
    <n v="0.1240110326329984"/>
    <n v="1.2692715464553072E-2"/>
    <s v="STABLE "/>
    <s v="NC"/>
    <s v="MPTP"/>
    <s v="NC"/>
    <s v="Shifted"/>
    <m/>
    <s v="CNAVNA"/>
    <m/>
    <s v="-"/>
    <m/>
    <s v="TALWADE"/>
    <m/>
    <m/>
    <m/>
    <n v="9336"/>
    <n v="68266"/>
    <n v="57"/>
    <n v="53"/>
    <s v="STABLE"/>
    <m/>
    <m/>
    <m/>
    <m/>
    <s v="REGULAR"/>
    <s v="MH14LQ8521"/>
    <s v="HUNTER 350 REBEL BLUE"/>
    <d v="2024-06-20T00:00:00"/>
    <n v="36"/>
    <s v="02.07.26"/>
    <s v="KAILASH ATKARI"/>
    <m/>
    <m/>
    <m/>
    <m/>
    <m/>
    <m/>
    <m/>
    <m/>
    <m/>
    <m/>
    <m/>
    <m/>
    <m/>
    <m/>
    <m/>
    <m/>
    <m/>
    <m/>
    <m/>
    <n v="1"/>
    <m/>
    <m/>
    <n v="1"/>
    <m/>
    <m/>
    <m/>
    <m/>
    <m/>
    <m/>
    <m/>
    <m/>
    <m/>
    <m/>
    <m/>
    <m/>
    <m/>
    <m/>
    <m/>
    <m/>
    <m/>
    <m/>
    <m/>
    <m/>
    <m/>
    <m/>
    <m/>
    <m/>
    <m/>
    <m/>
    <m/>
    <m/>
    <m/>
    <m/>
    <m/>
    <m/>
    <m/>
    <m/>
    <m/>
    <m/>
    <m/>
    <m/>
    <m/>
    <m/>
    <m/>
    <m/>
    <m/>
    <m/>
    <m/>
    <m/>
    <m/>
    <m/>
    <m/>
    <m/>
    <m/>
    <m/>
    <m/>
    <m/>
    <m/>
    <m/>
    <m/>
    <m/>
    <m/>
    <m/>
    <m/>
    <m/>
    <m/>
    <m/>
    <m/>
    <m/>
    <m/>
    <m/>
    <m/>
    <m/>
    <m/>
    <n v="2"/>
    <n v="1"/>
    <s v="ZBHT0011"/>
    <s v="G2AGrBIUiuz"/>
    <s v="Allocated"/>
    <s v="Shifted (NC_SFTD)"/>
    <s v="Visit cm residence address cm shifted for a long time "/>
    <d v="2026-07-07T00:00:00"/>
    <m/>
    <m/>
    <m/>
    <x v="0"/>
    <m/>
    <n v="4080"/>
    <n v="14811"/>
    <s v="G2AGrBIUiuz"/>
    <s v="Allocated"/>
  </r>
  <r>
    <n v="464733502"/>
    <s v="SHUBHANGI KESHAV KSHIRSAGAR"/>
    <s v="ONLINE"/>
    <s v="28.07.26"/>
    <n v="8610"/>
    <m/>
    <m/>
    <m/>
    <n v="4196"/>
    <n v="4196"/>
    <n v="4303"/>
    <n v="-218"/>
    <n v="1"/>
    <s v="RB"/>
    <s v="PAID"/>
    <x v="2"/>
    <n v="67858"/>
    <n v="107"/>
    <n v="0"/>
    <n v="6205.99"/>
    <s v="23.06.26"/>
    <n v="7.3319443646987656E-2"/>
    <n v="3.5740611201151786E-3"/>
    <s v="FLOW"/>
    <s v="PAID"/>
    <s v="MPTP"/>
    <s v="MPTP"/>
    <s v="Shifted"/>
    <n v="23"/>
    <s v="CAVNA"/>
    <m/>
    <s v="-"/>
    <m/>
    <s v="ALANDI"/>
    <m/>
    <m/>
    <m/>
    <n v="4196"/>
    <n v="67858"/>
    <n v="26"/>
    <n v="53"/>
    <s v="FLOW"/>
    <m/>
    <m/>
    <m/>
    <m/>
    <s v="REGULAR"/>
    <s v="MH14MB3966"/>
    <s v="HONDA ACTIVA 125 DISC BSVI"/>
    <d v="2024-11-21T00:00:00"/>
    <n v="36"/>
    <s v="02.07.26"/>
    <s v="VIJAY NIKAM"/>
    <m/>
    <m/>
    <m/>
    <m/>
    <m/>
    <m/>
    <m/>
    <m/>
    <m/>
    <m/>
    <m/>
    <m/>
    <m/>
    <m/>
    <m/>
    <m/>
    <m/>
    <m/>
    <m/>
    <m/>
    <m/>
    <m/>
    <m/>
    <m/>
    <m/>
    <m/>
    <m/>
    <m/>
    <m/>
    <m/>
    <m/>
    <n v="1"/>
    <m/>
    <m/>
    <m/>
    <m/>
    <m/>
    <m/>
    <m/>
    <m/>
    <m/>
    <m/>
    <m/>
    <m/>
    <m/>
    <m/>
    <m/>
    <m/>
    <m/>
    <m/>
    <m/>
    <m/>
    <m/>
    <m/>
    <m/>
    <m/>
    <m/>
    <m/>
    <m/>
    <m/>
    <m/>
    <m/>
    <m/>
    <m/>
    <m/>
    <m/>
    <m/>
    <m/>
    <m/>
    <m/>
    <m/>
    <m/>
    <m/>
    <m/>
    <m/>
    <m/>
    <m/>
    <m/>
    <m/>
    <m/>
    <m/>
    <m/>
    <m/>
    <m/>
    <m/>
    <m/>
    <m/>
    <m/>
    <m/>
    <m/>
    <m/>
    <m/>
    <m/>
    <m/>
    <n v="1"/>
    <n v="1"/>
    <s v="ZBHT0009"/>
    <s v="k6po_7cwLcc"/>
    <s v="Allocated"/>
    <e v="#N/A"/>
    <e v="#N/A"/>
    <e v="#N/A"/>
    <m/>
    <m/>
    <m/>
    <x v="0"/>
    <m/>
    <n v="4303"/>
    <n v="8392"/>
    <s v="k6po_7cwLcc"/>
    <s v="Allocated"/>
  </r>
  <r>
    <n v="467134226"/>
    <s v="POONAM RAHUL DANGE"/>
    <s v="COLLECT"/>
    <s v="24.07.26"/>
    <n v="6000"/>
    <m/>
    <m/>
    <s v="CBC COLL"/>
    <n v="4507"/>
    <n v="4507"/>
    <n v="5407"/>
    <n v="3014"/>
    <n v="1"/>
    <s v="STABLE "/>
    <s v="PAID"/>
    <x v="0"/>
    <n v="66709"/>
    <n v="900"/>
    <n v="450"/>
    <n v="450"/>
    <s v="-"/>
    <n v="2.2980113587950081E-2"/>
    <n v="3.5135436243591534E-3"/>
    <s v="STABLE "/>
    <s v="PTP"/>
    <s v="-"/>
    <s v="PTP"/>
    <m/>
    <n v="22"/>
    <s v="CAVA"/>
    <m/>
    <s v="-"/>
    <m/>
    <s v="THERGAON"/>
    <m/>
    <m/>
    <m/>
    <n v="4507"/>
    <n v="66709"/>
    <n v="21"/>
    <n v="18"/>
    <s v="STABLE"/>
    <m/>
    <m/>
    <m/>
    <m/>
    <s v="REGULAR"/>
    <s v="MH14MW8883"/>
    <s v="SPLENDOR PLUS XTEC 2"/>
    <d v="2025-10-23T00:00:00"/>
    <n v="24"/>
    <s v="02.07.26"/>
    <s v="KAILASH ATKARI"/>
    <m/>
    <m/>
    <m/>
    <m/>
    <m/>
    <m/>
    <m/>
    <n v="1"/>
    <m/>
    <m/>
    <m/>
    <m/>
    <m/>
    <m/>
    <m/>
    <m/>
    <m/>
    <m/>
    <m/>
    <m/>
    <m/>
    <m/>
    <m/>
    <m/>
    <m/>
    <m/>
    <m/>
    <m/>
    <m/>
    <m/>
    <m/>
    <m/>
    <m/>
    <m/>
    <m/>
    <m/>
    <m/>
    <n v="1"/>
    <m/>
    <m/>
    <m/>
    <m/>
    <m/>
    <m/>
    <m/>
    <m/>
    <m/>
    <m/>
    <m/>
    <m/>
    <m/>
    <m/>
    <m/>
    <m/>
    <m/>
    <m/>
    <m/>
    <m/>
    <m/>
    <m/>
    <m/>
    <n v="1"/>
    <m/>
    <m/>
    <m/>
    <m/>
    <m/>
    <n v="1"/>
    <m/>
    <m/>
    <m/>
    <m/>
    <m/>
    <m/>
    <m/>
    <m/>
    <m/>
    <m/>
    <m/>
    <m/>
    <m/>
    <m/>
    <m/>
    <m/>
    <m/>
    <m/>
    <m/>
    <m/>
    <m/>
    <m/>
    <m/>
    <m/>
    <m/>
    <m/>
    <n v="4"/>
    <n v="1"/>
    <s v="ZBHT0011"/>
    <s v="GoGRVIB_C81"/>
    <s v="Allocated"/>
    <s v="Entry Restricted (NC_ER)"/>
    <s v="Visit cm residence address cm not giving entry approval "/>
    <d v="2026-07-03T00:00:00"/>
    <m/>
    <m/>
    <m/>
    <x v="0"/>
    <m/>
    <n v="5407"/>
    <n v="9014"/>
    <s v="GoGRVIB_C81"/>
    <s v="Allocated"/>
  </r>
  <r>
    <n v="457619974"/>
    <s v="TEJAS SUNIL AMBAVALE"/>
    <m/>
    <m/>
    <m/>
    <m/>
    <m/>
    <m/>
    <n v="4706"/>
    <n v="26660"/>
    <n v="4659"/>
    <n v="31366"/>
    <n v="6"/>
    <s v="FLOW"/>
    <s v="UNPAID"/>
    <x v="4"/>
    <n v="66525.149999999994"/>
    <n v="1529"/>
    <n v="0"/>
    <n v="6750"/>
    <s v="FLOW"/>
    <n v="0.7701528667508305"/>
    <n v="2.9078299705235223E-2"/>
    <s v="FLOW"/>
    <s v="-"/>
    <s v="NC"/>
    <s v="-"/>
    <m/>
    <m/>
    <m/>
    <m/>
    <s v="ELG"/>
    <m/>
    <s v="BHOR"/>
    <m/>
    <m/>
    <m/>
    <n v="26660"/>
    <n v="66525.149999999994"/>
    <n v="177"/>
    <n v="204"/>
    <s v="FLOW"/>
    <m/>
    <m/>
    <m/>
    <m/>
    <s v="NPA"/>
    <s v="MH12VM2530"/>
    <s v="RE BULLET X 350 ES EFI REGAL RED"/>
    <d v="2023-04-11T00:00:00"/>
    <n v="48"/>
    <s v="02.07.26"/>
    <s v="VIJAY NIKAM"/>
    <m/>
    <m/>
    <m/>
    <m/>
    <m/>
    <m/>
    <m/>
    <m/>
    <m/>
    <m/>
    <m/>
    <m/>
    <m/>
    <m/>
    <m/>
    <m/>
    <n v="1"/>
    <m/>
    <m/>
    <m/>
    <m/>
    <m/>
    <m/>
    <m/>
    <m/>
    <m/>
    <m/>
    <m/>
    <m/>
    <m/>
    <m/>
    <m/>
    <m/>
    <m/>
    <m/>
    <m/>
    <m/>
    <m/>
    <m/>
    <m/>
    <m/>
    <m/>
    <m/>
    <m/>
    <m/>
    <m/>
    <m/>
    <m/>
    <m/>
    <m/>
    <m/>
    <m/>
    <m/>
    <m/>
    <m/>
    <m/>
    <m/>
    <m/>
    <m/>
    <m/>
    <m/>
    <m/>
    <m/>
    <m/>
    <m/>
    <m/>
    <m/>
    <m/>
    <m/>
    <m/>
    <m/>
    <m/>
    <m/>
    <m/>
    <m/>
    <m/>
    <m/>
    <m/>
    <m/>
    <m/>
    <m/>
    <m/>
    <m/>
    <m/>
    <m/>
    <m/>
    <m/>
    <m/>
    <m/>
    <m/>
    <m/>
    <m/>
    <m/>
    <m/>
    <n v="1"/>
    <n v="1"/>
    <s v="DUWT0011"/>
    <s v="ko48AfyS4Egz"/>
    <s v="Allocated"/>
    <s v="Left Message (LMCB)"/>
    <s v="Customer home visit customer not available in home address left message to grandfather"/>
    <d v="2026-07-06T00:00:00"/>
    <m/>
    <m/>
    <m/>
    <x v="0"/>
    <m/>
    <n v="4659"/>
    <n v="31366"/>
    <s v="ko48AfyS4Egz"/>
    <s v="Allocated"/>
  </r>
  <r>
    <n v="467091224"/>
    <s v="SONALI CHETAN PAWAR"/>
    <s v="COLLECT"/>
    <s v="15.07.26"/>
    <n v="4550"/>
    <m/>
    <m/>
    <m/>
    <n v="4508"/>
    <n v="4248"/>
    <n v="4283"/>
    <n v="4206"/>
    <n v="1"/>
    <s v="STABLE "/>
    <s v="PAID"/>
    <x v="0"/>
    <n v="66493"/>
    <n v="35"/>
    <n v="0"/>
    <n v="3150"/>
    <s v="11.06.26"/>
    <n v="2.2905705269207523E-2"/>
    <n v="3.5021669671935303E-3"/>
    <s v="STABLE "/>
    <s v="PAID"/>
    <s v="PAID"/>
    <s v="PAID"/>
    <m/>
    <m/>
    <s v="CAVA"/>
    <m/>
    <s v="-"/>
    <m/>
    <s v="THERGAON"/>
    <m/>
    <m/>
    <m/>
    <n v="4248"/>
    <n v="66493"/>
    <n v="26"/>
    <n v="23"/>
    <s v="STABLE"/>
    <m/>
    <m/>
    <m/>
    <m/>
    <s v="REGULAR"/>
    <m/>
    <s v="SPLENDOR PLUS I3S BS6 FI DRUM SELF"/>
    <d v="2025-10-15T00:00:00"/>
    <n v="24"/>
    <s v="02.07.26"/>
    <s v="KAILASH ATKARI"/>
    <m/>
    <m/>
    <m/>
    <m/>
    <m/>
    <m/>
    <m/>
    <n v="1"/>
    <m/>
    <m/>
    <m/>
    <m/>
    <m/>
    <m/>
    <m/>
    <m/>
    <m/>
    <m/>
    <m/>
    <m/>
    <m/>
    <m/>
    <m/>
    <m/>
    <m/>
    <m/>
    <m/>
    <m/>
    <m/>
    <m/>
    <m/>
    <m/>
    <m/>
    <m/>
    <m/>
    <m/>
    <m/>
    <m/>
    <m/>
    <m/>
    <m/>
    <m/>
    <m/>
    <n v="1"/>
    <m/>
    <m/>
    <m/>
    <m/>
    <m/>
    <m/>
    <m/>
    <m/>
    <m/>
    <m/>
    <m/>
    <m/>
    <m/>
    <m/>
    <m/>
    <m/>
    <m/>
    <m/>
    <m/>
    <m/>
    <m/>
    <m/>
    <m/>
    <m/>
    <m/>
    <m/>
    <m/>
    <m/>
    <m/>
    <m/>
    <m/>
    <m/>
    <m/>
    <m/>
    <m/>
    <m/>
    <m/>
    <m/>
    <m/>
    <m/>
    <m/>
    <m/>
    <m/>
    <m/>
    <m/>
    <m/>
    <m/>
    <m/>
    <m/>
    <m/>
    <n v="2"/>
    <n v="1"/>
    <s v="ZBHT0011"/>
    <s v="B2pKCc5mm7"/>
    <s v="Allocated"/>
    <s v="Promise To Pay (PTP)"/>
    <s v="Visit cm residence address cm make the PTP on 15th"/>
    <d v="2026-07-15T00:00:00"/>
    <m/>
    <m/>
    <m/>
    <x v="0"/>
    <m/>
    <n v="4283"/>
    <n v="8756"/>
    <s v="B2pKCc5mm7"/>
    <s v="Allocated"/>
  </r>
  <r>
    <n v="464273873"/>
    <s v="SABA HABIB MULANI"/>
    <s v="ONLINE"/>
    <s v="22.07.26"/>
    <n v="17507"/>
    <m/>
    <m/>
    <m/>
    <n v="4216"/>
    <n v="8432"/>
    <n v="4442"/>
    <n v="-4859"/>
    <n v="2"/>
    <s v="RB"/>
    <s v="PAID"/>
    <x v="11"/>
    <n v="66316"/>
    <n v="226"/>
    <n v="0"/>
    <n v="4050"/>
    <s v="22.06.26"/>
    <n v="0.21324913300412995"/>
    <n v="1.2330151447972658E-2"/>
    <s v="RB"/>
    <s v="PAID"/>
    <s v="PTP"/>
    <s v="PTP"/>
    <m/>
    <m/>
    <m/>
    <m/>
    <s v="-"/>
    <m/>
    <s v="RAJGURU NAGAR "/>
    <m/>
    <m/>
    <m/>
    <n v="8432"/>
    <n v="66316"/>
    <n v="57"/>
    <n v="0"/>
    <s v="RB"/>
    <m/>
    <m/>
    <m/>
    <m/>
    <s v="REGULAR"/>
    <s v="MH14LW1517"/>
    <s v="BAJAJ CHETAK URBANE 3202"/>
    <d v="2024-10-09T00:00:00"/>
    <n v="36"/>
    <s v="02.07.26"/>
    <s v="KAILASH ATKARI"/>
    <m/>
    <m/>
    <m/>
    <m/>
    <m/>
    <m/>
    <m/>
    <n v="1"/>
    <m/>
    <m/>
    <m/>
    <m/>
    <m/>
    <m/>
    <m/>
    <m/>
    <m/>
    <m/>
    <m/>
    <m/>
    <m/>
    <m/>
    <m/>
    <m/>
    <m/>
    <m/>
    <m/>
    <m/>
    <m/>
    <m/>
    <m/>
    <m/>
    <m/>
    <m/>
    <m/>
    <m/>
    <m/>
    <m/>
    <m/>
    <m/>
    <m/>
    <m/>
    <m/>
    <m/>
    <m/>
    <m/>
    <m/>
    <m/>
    <m/>
    <m/>
    <m/>
    <m/>
    <m/>
    <m/>
    <m/>
    <m/>
    <m/>
    <m/>
    <m/>
    <m/>
    <m/>
    <m/>
    <m/>
    <m/>
    <m/>
    <m/>
    <m/>
    <m/>
    <m/>
    <m/>
    <m/>
    <m/>
    <m/>
    <m/>
    <m/>
    <m/>
    <m/>
    <m/>
    <m/>
    <m/>
    <m/>
    <m/>
    <m/>
    <m/>
    <m/>
    <m/>
    <m/>
    <m/>
    <m/>
    <m/>
    <m/>
    <m/>
    <m/>
    <m/>
    <n v="1"/>
    <n v="1"/>
    <s v="ZBHT0010"/>
    <s v="G2UcAN1FGUz"/>
    <s v="Allocated"/>
    <s v="Left Message (LMCB)"/>
    <s v="Lmcb "/>
    <d v="2026-07-03T00:00:00"/>
    <m/>
    <m/>
    <m/>
    <x v="0"/>
    <m/>
    <n v="4442"/>
    <n v="12648"/>
    <s v="G2UcAN1FGUz"/>
    <s v="Allocated"/>
  </r>
  <r>
    <n v="464154276"/>
    <s v="VIJAY POPAT DATE"/>
    <s v="ONLINE"/>
    <s v="26.07.26"/>
    <n v="4700"/>
    <m/>
    <m/>
    <m/>
    <n v="4536"/>
    <n v="4207"/>
    <n v="4331"/>
    <n v="4043"/>
    <n v="1"/>
    <s v="STABLE "/>
    <s v="PAID"/>
    <x v="9"/>
    <n v="66271"/>
    <n v="124"/>
    <n v="0"/>
    <n v="1800"/>
    <s v="-"/>
    <n v="4.1648076300487433E-2"/>
    <n v="3.490474291773306E-3"/>
    <s v="STABLE "/>
    <s v="PTP"/>
    <s v="-"/>
    <s v="PTP"/>
    <m/>
    <n v="26"/>
    <s v="CAVA"/>
    <m/>
    <s v="-"/>
    <m/>
    <s v="SHIRUR"/>
    <m/>
    <m/>
    <m/>
    <n v="4207"/>
    <n v="66271"/>
    <n v="26"/>
    <n v="23"/>
    <s v="STABLE"/>
    <m/>
    <m/>
    <m/>
    <m/>
    <s v="REGULAR"/>
    <s v="MH12XF0402"/>
    <s v="BAJAJ CHETAK 3201"/>
    <d v="2024-09-30T00:00:00"/>
    <n v="36"/>
    <s v="02.07.26"/>
    <s v="KAILASH ATKARI"/>
    <m/>
    <m/>
    <m/>
    <m/>
    <m/>
    <m/>
    <m/>
    <m/>
    <m/>
    <m/>
    <m/>
    <m/>
    <m/>
    <m/>
    <m/>
    <m/>
    <m/>
    <m/>
    <m/>
    <n v="1"/>
    <m/>
    <m/>
    <n v="1"/>
    <m/>
    <m/>
    <m/>
    <m/>
    <m/>
    <m/>
    <m/>
    <m/>
    <m/>
    <m/>
    <m/>
    <m/>
    <m/>
    <m/>
    <m/>
    <m/>
    <m/>
    <m/>
    <m/>
    <m/>
    <m/>
    <m/>
    <m/>
    <m/>
    <m/>
    <m/>
    <m/>
    <m/>
    <m/>
    <m/>
    <m/>
    <m/>
    <m/>
    <m/>
    <m/>
    <m/>
    <m/>
    <m/>
    <m/>
    <m/>
    <m/>
    <m/>
    <m/>
    <m/>
    <m/>
    <m/>
    <m/>
    <m/>
    <m/>
    <m/>
    <m/>
    <m/>
    <m/>
    <m/>
    <m/>
    <m/>
    <m/>
    <m/>
    <m/>
    <m/>
    <m/>
    <m/>
    <m/>
    <m/>
    <m/>
    <m/>
    <m/>
    <m/>
    <m/>
    <m/>
    <m/>
    <n v="2"/>
    <n v="1"/>
    <s v="ZBHT0024"/>
    <s v="APBbpw4YV37"/>
    <s v="Allocated"/>
    <s v="Door Locked (NC_DL)"/>
    <s v="Door lock "/>
    <d v="2026-07-07T00:00:00"/>
    <m/>
    <m/>
    <m/>
    <x v="0"/>
    <m/>
    <n v="4331"/>
    <n v="8743"/>
    <s v="APBbpw4YV37"/>
    <s v="Allocated"/>
  </r>
  <r>
    <n v="462987786"/>
    <s v="JAYSHREE SACHIN GILBILE"/>
    <m/>
    <m/>
    <m/>
    <m/>
    <m/>
    <m/>
    <n v="4480"/>
    <n v="22400"/>
    <n v="5234"/>
    <n v="26880"/>
    <n v="5"/>
    <s v="FLOW"/>
    <s v="UNPAID"/>
    <x v="15"/>
    <n v="66071"/>
    <n v="754"/>
    <n v="0"/>
    <n v="2250"/>
    <s v="-"/>
    <n v="0.61512550902797303"/>
    <n v="2.9534188571245724E-2"/>
    <s v="FLOW"/>
    <s v="NC"/>
    <s v="-"/>
    <s v="NC"/>
    <s v="no such person"/>
    <m/>
    <s v="CNAVNA"/>
    <m/>
    <s v="ELG"/>
    <m/>
    <s v="RAHATANI"/>
    <m/>
    <m/>
    <m/>
    <n v="22400"/>
    <n v="66071"/>
    <n v="146"/>
    <n v="173"/>
    <s v="FLOW"/>
    <m/>
    <m/>
    <m/>
    <m/>
    <s v="NPA"/>
    <s v="MH14LQ3961"/>
    <s v="AMPERE PRIMUS"/>
    <d v="2024-05-24T00:00:00"/>
    <n v="36"/>
    <s v="02.07.26"/>
    <s v="KAILASH ATKARI"/>
    <m/>
    <m/>
    <m/>
    <m/>
    <m/>
    <m/>
    <m/>
    <n v="1"/>
    <m/>
    <m/>
    <m/>
    <m/>
    <m/>
    <m/>
    <m/>
    <m/>
    <m/>
    <m/>
    <m/>
    <m/>
    <m/>
    <m/>
    <m/>
    <m/>
    <m/>
    <m/>
    <m/>
    <m/>
    <m/>
    <m/>
    <m/>
    <m/>
    <m/>
    <m/>
    <m/>
    <m/>
    <m/>
    <m/>
    <m/>
    <m/>
    <m/>
    <m/>
    <m/>
    <m/>
    <m/>
    <m/>
    <m/>
    <m/>
    <m/>
    <m/>
    <m/>
    <m/>
    <m/>
    <m/>
    <m/>
    <m/>
    <m/>
    <m/>
    <m/>
    <m/>
    <m/>
    <m/>
    <m/>
    <m/>
    <m/>
    <m/>
    <m/>
    <m/>
    <m/>
    <m/>
    <m/>
    <m/>
    <m/>
    <m/>
    <m/>
    <m/>
    <m/>
    <m/>
    <m/>
    <m/>
    <m/>
    <m/>
    <m/>
    <m/>
    <m/>
    <m/>
    <m/>
    <m/>
    <m/>
    <m/>
    <m/>
    <m/>
    <m/>
    <m/>
    <n v="1"/>
    <n v="1"/>
    <s v="ZBHT0015"/>
    <s v="GPUdtgIYjz"/>
    <s v="Allocated"/>
    <s v="No Such Person (NC_NSP)"/>
    <s v="Visited at customer given address but no buddy know customer this areas."/>
    <d v="2026-07-03T00:00:00"/>
    <m/>
    <m/>
    <m/>
    <x v="2"/>
    <m/>
    <n v="5234"/>
    <n v="26880"/>
    <s v="GPUdtgIYjz"/>
    <s v="Allocated"/>
  </r>
  <r>
    <n v="457264616"/>
    <s v="ROHAN AJINATH KARANJAKAR"/>
    <m/>
    <m/>
    <m/>
    <m/>
    <m/>
    <m/>
    <n v="7070"/>
    <n v="5868"/>
    <n v="6004"/>
    <n v="12938"/>
    <n v="1"/>
    <s v="FLOW"/>
    <s v="UNPAID"/>
    <x v="0"/>
    <n v="66058.34"/>
    <n v="136"/>
    <n v="0"/>
    <n v="6718"/>
    <s v="30.06.26"/>
    <n v="2.2755972307056411E-2"/>
    <n v="3.4792735514360767E-3"/>
    <s v="FLOW"/>
    <s v="NC"/>
    <s v="MPTP"/>
    <s v="NC"/>
    <s v="Shifted"/>
    <m/>
    <s v="CNAVNA"/>
    <m/>
    <s v="-"/>
    <m/>
    <s v="CHIKHALI"/>
    <m/>
    <m/>
    <m/>
    <n v="5868"/>
    <n v="66058.34"/>
    <n v="26"/>
    <n v="53"/>
    <s v="FLOW"/>
    <m/>
    <m/>
    <m/>
    <m/>
    <s v="REGULAR"/>
    <m/>
    <s v="METEOR 350 SUPERNOVA RED"/>
    <d v="2023-03-17T00:00:00"/>
    <n v="48"/>
    <s v="02.07.26"/>
    <s v="KAILASH ATKARI"/>
    <m/>
    <m/>
    <m/>
    <m/>
    <m/>
    <m/>
    <m/>
    <m/>
    <m/>
    <m/>
    <m/>
    <m/>
    <m/>
    <m/>
    <m/>
    <m/>
    <m/>
    <m/>
    <m/>
    <n v="1"/>
    <m/>
    <m/>
    <n v="1"/>
    <m/>
    <m/>
    <m/>
    <m/>
    <m/>
    <m/>
    <m/>
    <m/>
    <m/>
    <m/>
    <m/>
    <m/>
    <m/>
    <m/>
    <m/>
    <m/>
    <m/>
    <m/>
    <m/>
    <m/>
    <m/>
    <m/>
    <m/>
    <m/>
    <m/>
    <m/>
    <m/>
    <m/>
    <m/>
    <m/>
    <m/>
    <m/>
    <m/>
    <m/>
    <m/>
    <m/>
    <m/>
    <m/>
    <m/>
    <m/>
    <m/>
    <m/>
    <m/>
    <m/>
    <m/>
    <m/>
    <m/>
    <m/>
    <m/>
    <m/>
    <m/>
    <m/>
    <m/>
    <m/>
    <m/>
    <m/>
    <m/>
    <m/>
    <m/>
    <m/>
    <m/>
    <m/>
    <m/>
    <m/>
    <m/>
    <m/>
    <m/>
    <m/>
    <m/>
    <m/>
    <m/>
    <n v="2"/>
    <n v="1"/>
    <s v="ZBHT0011"/>
    <s v="GoLOvOCe4m"/>
    <s v="Allocated"/>
    <s v="Shifted (NC_SFTD)"/>
    <s v="Visit cm residence address cm shifted for a long time "/>
    <d v="2026-07-07T00:00:00"/>
    <m/>
    <m/>
    <m/>
    <x v="0"/>
    <m/>
    <n v="6004"/>
    <n v="12938"/>
    <s v="GoLOvOCe4m"/>
    <s v="Allocated"/>
  </r>
  <r>
    <n v="465508370"/>
    <s v="YUVRAJ BABAN WAGHMARE"/>
    <s v="ONLINE"/>
    <s v="16.07.26"/>
    <n v="3903"/>
    <m/>
    <m/>
    <s v="BANK STABLE 16"/>
    <n v="3807"/>
    <n v="3804"/>
    <n v="3804"/>
    <n v="3708"/>
    <n v="1"/>
    <s v="RB"/>
    <s v="PAID"/>
    <x v="6"/>
    <n v="65868"/>
    <n v="0"/>
    <n v="0"/>
    <n v="1908"/>
    <s v="-"/>
    <n v="4.4925835335914203E-2"/>
    <n v="3.4692483990059622E-3"/>
    <s v="RB"/>
    <s v="PAID"/>
    <s v="-"/>
    <s v="PAID"/>
    <m/>
    <m/>
    <m/>
    <m/>
    <s v="-"/>
    <m/>
    <s v="LOHEGAON"/>
    <m/>
    <m/>
    <m/>
    <n v="3804"/>
    <n v="65868"/>
    <n v="26"/>
    <n v="23"/>
    <s v="STABLE"/>
    <m/>
    <m/>
    <m/>
    <m/>
    <s v="REGULAR"/>
    <s v="MH12XU8911"/>
    <s v="HONDA ACTIVA 125 DISC 2B"/>
    <d v="2025-02-15T00:00:00"/>
    <n v="36"/>
    <s v="02.07.26"/>
    <s v="VIJAY NIKAM"/>
    <m/>
    <m/>
    <m/>
    <m/>
    <m/>
    <m/>
    <m/>
    <m/>
    <m/>
    <m/>
    <m/>
    <m/>
    <m/>
    <m/>
    <m/>
    <m/>
    <m/>
    <m/>
    <m/>
    <m/>
    <m/>
    <m/>
    <n v="1"/>
    <m/>
    <m/>
    <m/>
    <m/>
    <m/>
    <m/>
    <m/>
    <m/>
    <m/>
    <m/>
    <m/>
    <m/>
    <m/>
    <m/>
    <m/>
    <m/>
    <m/>
    <m/>
    <m/>
    <m/>
    <m/>
    <m/>
    <m/>
    <m/>
    <m/>
    <m/>
    <m/>
    <m/>
    <m/>
    <m/>
    <m/>
    <m/>
    <m/>
    <m/>
    <m/>
    <m/>
    <m/>
    <m/>
    <m/>
    <m/>
    <m/>
    <m/>
    <m/>
    <m/>
    <m/>
    <m/>
    <m/>
    <m/>
    <m/>
    <m/>
    <m/>
    <m/>
    <m/>
    <m/>
    <m/>
    <m/>
    <m/>
    <m/>
    <m/>
    <m/>
    <m/>
    <m/>
    <m/>
    <m/>
    <m/>
    <m/>
    <m/>
    <m/>
    <m/>
    <m/>
    <m/>
    <n v="1"/>
    <n v="1"/>
    <s v="ZBHT0012"/>
    <s v="GPHeNw2Y9m"/>
    <s v="Allocated"/>
    <s v="Promise To Pay (PTP)"/>
    <s v="Ptp"/>
    <d v="2026-07-14T00:00:00"/>
    <m/>
    <m/>
    <m/>
    <x v="0"/>
    <m/>
    <n v="3804"/>
    <n v="7611"/>
    <s v="GPHeNw2Y9m"/>
    <s v="Allocated"/>
  </r>
  <r>
    <n v="464137784"/>
    <s v="GANESH NARAYAN DOIPHODE"/>
    <s v="ONLINE"/>
    <s v="25.07.26"/>
    <n v="4450"/>
    <m/>
    <m/>
    <m/>
    <n v="4209"/>
    <n v="8408"/>
    <n v="4447"/>
    <n v="8167"/>
    <n v="2"/>
    <s v="STABLE "/>
    <s v="PAID"/>
    <x v="13"/>
    <n v="65713"/>
    <n v="248"/>
    <n v="0"/>
    <n v="3150"/>
    <s v="-"/>
    <n v="0.36842910258558031"/>
    <n v="1.22180354982301E-2"/>
    <s v="STABLE "/>
    <s v="-"/>
    <s v="-"/>
    <s v="-"/>
    <m/>
    <m/>
    <m/>
    <m/>
    <s v="-"/>
    <m/>
    <s v="PARVATI"/>
    <m/>
    <m/>
    <m/>
    <n v="11806"/>
    <n v="65713"/>
    <n v="57"/>
    <n v="53"/>
    <s v="STABLE"/>
    <m/>
    <m/>
    <m/>
    <m/>
    <s v="REGULAR"/>
    <s v="MH12XF3732"/>
    <s v="SUZUKI BURGMAN STREET BT BSVI"/>
    <d v="2024-09-28T00:00:00"/>
    <n v="36"/>
    <s v="10.07.26"/>
    <s v="VIJAY NIKAM"/>
    <m/>
    <m/>
    <m/>
    <m/>
    <m/>
    <m/>
    <m/>
    <m/>
    <m/>
    <m/>
    <m/>
    <m/>
    <m/>
    <m/>
    <m/>
    <m/>
    <m/>
    <m/>
    <m/>
    <m/>
    <m/>
    <m/>
    <m/>
    <m/>
    <m/>
    <m/>
    <m/>
    <m/>
    <m/>
    <m/>
    <m/>
    <n v="1"/>
    <m/>
    <m/>
    <m/>
    <m/>
    <m/>
    <m/>
    <m/>
    <m/>
    <m/>
    <m/>
    <m/>
    <m/>
    <m/>
    <m/>
    <m/>
    <m/>
    <m/>
    <m/>
    <m/>
    <m/>
    <m/>
    <m/>
    <m/>
    <m/>
    <m/>
    <m/>
    <m/>
    <m/>
    <m/>
    <m/>
    <m/>
    <m/>
    <m/>
    <m/>
    <m/>
    <m/>
    <m/>
    <m/>
    <m/>
    <m/>
    <m/>
    <m/>
    <m/>
    <m/>
    <m/>
    <m/>
    <m/>
    <m/>
    <m/>
    <m/>
    <m/>
    <m/>
    <m/>
    <m/>
    <m/>
    <m/>
    <m/>
    <m/>
    <m/>
    <m/>
    <m/>
    <m/>
    <n v="1"/>
    <n v="1"/>
    <s v="DUWT0031"/>
    <m/>
    <m/>
    <m/>
    <m/>
    <m/>
    <m/>
    <m/>
    <m/>
    <x v="0"/>
    <m/>
    <n v="4447"/>
    <n v="12617"/>
    <s v="B2A_sv8eHOc"/>
    <s v="Allocated"/>
  </r>
  <r>
    <n v="464433609"/>
    <s v="SATISH MUTEPPA BATGER"/>
    <s v="ONLINE"/>
    <s v="04.07.26"/>
    <n v="4272"/>
    <m/>
    <m/>
    <m/>
    <n v="4172"/>
    <n v="4172"/>
    <n v="4206"/>
    <n v="4072"/>
    <n v="1"/>
    <s v="STABLE "/>
    <s v="PAID"/>
    <x v="13"/>
    <n v="65262"/>
    <n v="34"/>
    <n v="0"/>
    <n v="898"/>
    <s v="-"/>
    <n v="5.6242064702021893E-2"/>
    <n v="3.4373305552912962E-3"/>
    <s v="STABLE "/>
    <s v="PAID"/>
    <s v="-"/>
    <s v="PAID"/>
    <m/>
    <m/>
    <m/>
    <m/>
    <s v="-"/>
    <m/>
    <s v="BIBVEWADI"/>
    <m/>
    <m/>
    <m/>
    <n v="4172"/>
    <n v="65262"/>
    <n v="26"/>
    <n v="23"/>
    <s v="STABLE"/>
    <m/>
    <m/>
    <m/>
    <m/>
    <s v="REGULAR"/>
    <s v="MH12XJ7888"/>
    <s v="SUZUKI BURGMAN STREET EX"/>
    <d v="2024-10-24T00:00:00"/>
    <n v="36"/>
    <s v="02.07.26"/>
    <s v="VIJAY NIKAM"/>
    <m/>
    <m/>
    <m/>
    <m/>
    <m/>
    <m/>
    <m/>
    <m/>
    <m/>
    <m/>
    <n v="1"/>
    <m/>
    <m/>
    <m/>
    <m/>
    <m/>
    <m/>
    <m/>
    <m/>
    <m/>
    <m/>
    <m/>
    <m/>
    <m/>
    <m/>
    <m/>
    <m/>
    <m/>
    <m/>
    <m/>
    <m/>
    <m/>
    <m/>
    <m/>
    <m/>
    <m/>
    <m/>
    <m/>
    <m/>
    <m/>
    <m/>
    <m/>
    <m/>
    <m/>
    <m/>
    <m/>
    <m/>
    <m/>
    <m/>
    <m/>
    <m/>
    <m/>
    <m/>
    <m/>
    <m/>
    <m/>
    <m/>
    <m/>
    <m/>
    <m/>
    <m/>
    <m/>
    <m/>
    <m/>
    <m/>
    <m/>
    <m/>
    <m/>
    <m/>
    <m/>
    <m/>
    <m/>
    <m/>
    <m/>
    <m/>
    <m/>
    <m/>
    <m/>
    <m/>
    <m/>
    <m/>
    <m/>
    <m/>
    <m/>
    <m/>
    <m/>
    <m/>
    <m/>
    <m/>
    <m/>
    <m/>
    <m/>
    <m/>
    <m/>
    <n v="1"/>
    <n v="1"/>
    <s v="DUWT0031"/>
    <s v="B6a3XiOxvS"/>
    <s v="Allocated"/>
    <s v="Payment (PAID)"/>
    <s v="Customer paid emi "/>
    <d v="2026-07-04T00:00:00"/>
    <m/>
    <m/>
    <m/>
    <x v="0"/>
    <m/>
    <n v="4206"/>
    <n v="8344"/>
    <s v="B6a3XiOxvS"/>
    <s v="Allocated"/>
  </r>
  <r>
    <n v="466129754"/>
    <s v="SANDESH BALU NEHARKAR"/>
    <m/>
    <m/>
    <m/>
    <m/>
    <m/>
    <m/>
    <n v="3348"/>
    <n v="3262"/>
    <n v="3322"/>
    <n v="6610"/>
    <n v="1"/>
    <s v="FLOW"/>
    <s v="UNPAID"/>
    <x v="17"/>
    <n v="64842"/>
    <n v="60"/>
    <n v="0"/>
    <n v="4463"/>
    <s v="23.06.26"/>
    <n v="0.25262724818751192"/>
    <n v="3.4152092774692505E-3"/>
    <s v="STABLE "/>
    <s v="PTP"/>
    <s v="BPTP"/>
    <s v="PTP"/>
    <m/>
    <n v="26"/>
    <s v="CAVA"/>
    <m/>
    <s v="-"/>
    <m/>
    <s v="NARAYAN GAON"/>
    <m/>
    <m/>
    <m/>
    <n v="3262"/>
    <n v="64842"/>
    <n v="26"/>
    <n v="53"/>
    <s v="FLOW"/>
    <m/>
    <m/>
    <m/>
    <m/>
    <s v="REGULAR"/>
    <s v="MH14MK0378"/>
    <s v="SPLENDOR PLUS I3S BS6 FI DRUM SELF"/>
    <d v="2025-05-15T00:00:00"/>
    <n v="36"/>
    <s v="02.07.26"/>
    <s v="KAILASH ATKARI"/>
    <m/>
    <m/>
    <m/>
    <m/>
    <m/>
    <m/>
    <m/>
    <m/>
    <m/>
    <m/>
    <m/>
    <m/>
    <m/>
    <m/>
    <m/>
    <m/>
    <m/>
    <m/>
    <m/>
    <n v="1"/>
    <m/>
    <m/>
    <n v="1"/>
    <m/>
    <m/>
    <n v="1"/>
    <m/>
    <m/>
    <m/>
    <m/>
    <m/>
    <m/>
    <m/>
    <m/>
    <m/>
    <m/>
    <m/>
    <m/>
    <m/>
    <m/>
    <m/>
    <m/>
    <m/>
    <m/>
    <m/>
    <m/>
    <n v="1"/>
    <m/>
    <m/>
    <m/>
    <m/>
    <m/>
    <m/>
    <m/>
    <m/>
    <m/>
    <m/>
    <m/>
    <m/>
    <m/>
    <m/>
    <m/>
    <m/>
    <m/>
    <m/>
    <m/>
    <m/>
    <m/>
    <m/>
    <m/>
    <m/>
    <m/>
    <m/>
    <m/>
    <m/>
    <m/>
    <m/>
    <m/>
    <m/>
    <m/>
    <m/>
    <m/>
    <m/>
    <m/>
    <m/>
    <m/>
    <m/>
    <m/>
    <m/>
    <m/>
    <m/>
    <m/>
    <m/>
    <m/>
    <n v="4"/>
    <n v="1"/>
    <s v="DUWT0015"/>
    <s v="BoGRrxQt_Zz"/>
    <s v="Allocated"/>
    <s v="Promise To Pay (PTP)"/>
    <s v="Customer promise to pay 8 jul"/>
    <d v="2026-07-08T00:00:00"/>
    <m/>
    <m/>
    <m/>
    <x v="0"/>
    <m/>
    <n v="3322"/>
    <n v="6610"/>
    <s v="BoGRrxQt_Zz"/>
    <s v="Allocated"/>
  </r>
  <r>
    <n v="465992504"/>
    <s v="TEJAS GANPAT ROKADE"/>
    <m/>
    <m/>
    <m/>
    <m/>
    <m/>
    <m/>
    <n v="4297"/>
    <n v="4297"/>
    <n v="4368"/>
    <n v="8594"/>
    <n v="1"/>
    <s v="FLOW"/>
    <s v="UNPAID"/>
    <x v="5"/>
    <n v="64657"/>
    <n v="71"/>
    <n v="0"/>
    <n v="450"/>
    <s v="-"/>
    <n v="7.7968638704733459E-2"/>
    <n v="3.4054653812857303E-3"/>
    <s v="FLOW"/>
    <s v="NC"/>
    <s v="-"/>
    <s v="NC"/>
    <s v="Shifted"/>
    <m/>
    <s v="CNAVNA"/>
    <m/>
    <s v="-"/>
    <m/>
    <s v="CHAKAN"/>
    <m/>
    <m/>
    <m/>
    <n v="4818"/>
    <n v="64657"/>
    <n v="26"/>
    <n v="53"/>
    <s v="FLOW"/>
    <m/>
    <m/>
    <m/>
    <m/>
    <s v="REGULAR"/>
    <s v="MH14MM0389"/>
    <s v="HONDA ACTIVA DLX 2B"/>
    <d v="2025-04-25T00:00:00"/>
    <n v="30"/>
    <s v="10.07.26"/>
    <s v="KAILASH ATKARI"/>
    <m/>
    <m/>
    <m/>
    <m/>
    <m/>
    <m/>
    <m/>
    <m/>
    <m/>
    <m/>
    <m/>
    <m/>
    <m/>
    <m/>
    <m/>
    <m/>
    <m/>
    <m/>
    <m/>
    <m/>
    <m/>
    <m/>
    <m/>
    <m/>
    <m/>
    <m/>
    <m/>
    <m/>
    <m/>
    <m/>
    <m/>
    <n v="1"/>
    <m/>
    <m/>
    <m/>
    <m/>
    <m/>
    <m/>
    <m/>
    <m/>
    <m/>
    <m/>
    <m/>
    <m/>
    <m/>
    <m/>
    <m/>
    <m/>
    <m/>
    <m/>
    <m/>
    <m/>
    <m/>
    <m/>
    <m/>
    <m/>
    <m/>
    <m/>
    <m/>
    <m/>
    <m/>
    <m/>
    <m/>
    <m/>
    <m/>
    <m/>
    <m/>
    <m/>
    <m/>
    <m/>
    <m/>
    <m/>
    <m/>
    <m/>
    <m/>
    <m/>
    <m/>
    <m/>
    <m/>
    <m/>
    <m/>
    <m/>
    <m/>
    <m/>
    <m/>
    <m/>
    <m/>
    <m/>
    <m/>
    <m/>
    <m/>
    <m/>
    <m/>
    <m/>
    <n v="1"/>
    <n v="1"/>
    <s v="DUWT0017"/>
    <m/>
    <m/>
    <m/>
    <m/>
    <m/>
    <m/>
    <m/>
    <m/>
    <x v="0"/>
    <m/>
    <n v="4368"/>
    <n v="8594"/>
    <s v="kormHF31O7"/>
    <s v="Allocated"/>
  </r>
  <r>
    <n v="464738848"/>
    <s v="SARIKA DATTATRAY BHONDAVE"/>
    <s v="ONLINE"/>
    <s v="13.07.26"/>
    <n v="4100"/>
    <m/>
    <m/>
    <m/>
    <n v="3993"/>
    <n v="3877.2"/>
    <n v="3979.2"/>
    <n v="3770.2"/>
    <n v="1"/>
    <s v="STABLE "/>
    <s v="PAID"/>
    <x v="12"/>
    <n v="64580"/>
    <n v="102"/>
    <n v="0"/>
    <n v="5400"/>
    <s v="23.06.26"/>
    <n v="9.3425558932728303E-2"/>
    <n v="3.4014098136850219E-3"/>
    <s v="STABLE "/>
    <s v="PAID"/>
    <s v="PTP"/>
    <s v="PAID"/>
    <m/>
    <m/>
    <s v="CAVA"/>
    <m/>
    <s v="-"/>
    <m/>
    <s v="NERE"/>
    <m/>
    <m/>
    <m/>
    <n v="3877.2"/>
    <n v="64580"/>
    <n v="26"/>
    <n v="23"/>
    <s v="STABLE"/>
    <m/>
    <m/>
    <m/>
    <m/>
    <s v="REGULAR"/>
    <s v="MH12XP5549"/>
    <s v="TVS JUPITER 110 DRUM ALLOY OBDIIA"/>
    <d v="2024-11-21T00:00:00"/>
    <n v="36"/>
    <s v="02.07.26"/>
    <s v="KAILASH ATKARI"/>
    <m/>
    <m/>
    <m/>
    <m/>
    <m/>
    <m/>
    <m/>
    <m/>
    <m/>
    <m/>
    <m/>
    <m/>
    <m/>
    <m/>
    <m/>
    <m/>
    <m/>
    <m/>
    <m/>
    <m/>
    <m/>
    <m/>
    <m/>
    <m/>
    <m/>
    <m/>
    <m/>
    <m/>
    <m/>
    <m/>
    <m/>
    <m/>
    <m/>
    <m/>
    <m/>
    <m/>
    <m/>
    <m/>
    <m/>
    <m/>
    <m/>
    <m/>
    <m/>
    <m/>
    <m/>
    <m/>
    <m/>
    <m/>
    <m/>
    <m/>
    <m/>
    <m/>
    <m/>
    <m/>
    <m/>
    <m/>
    <m/>
    <m/>
    <m/>
    <m/>
    <m/>
    <m/>
    <m/>
    <m/>
    <m/>
    <m/>
    <m/>
    <m/>
    <m/>
    <m/>
    <m/>
    <m/>
    <m/>
    <m/>
    <m/>
    <m/>
    <m/>
    <m/>
    <m/>
    <m/>
    <m/>
    <m/>
    <m/>
    <m/>
    <m/>
    <m/>
    <m/>
    <m/>
    <m/>
    <m/>
    <m/>
    <n v="1"/>
    <m/>
    <m/>
    <n v="1"/>
    <n v="1"/>
    <s v="DUWT0030"/>
    <s v="B2JMdyKpNIz"/>
    <s v="Allocated"/>
    <s v="Door Locked (NC_DL)"/>
    <s v="Door lock "/>
    <d v="2026-07-03T00:00:00"/>
    <m/>
    <m/>
    <m/>
    <x v="0"/>
    <m/>
    <n v="3979.2"/>
    <n v="7870.2"/>
    <s v="B2JMdyKpNIz"/>
    <s v="Allocated"/>
  </r>
  <r>
    <n v="465922302"/>
    <s v="DATTA BABURAO YADAV"/>
    <m/>
    <m/>
    <m/>
    <m/>
    <m/>
    <m/>
    <n v="3225"/>
    <n v="12881"/>
    <n v="3669"/>
    <n v="16106"/>
    <n v="4"/>
    <s v="FLOW"/>
    <s v="UNPAID"/>
    <x v="6"/>
    <n v="64561"/>
    <n v="463"/>
    <n v="0"/>
    <n v="2250"/>
    <s v="-"/>
    <n v="0.17393098355208442"/>
    <n v="2.4872412586805333E-2"/>
    <s v="FLOW"/>
    <s v="NC"/>
    <s v="-"/>
    <s v="NC"/>
    <s v="Shifted"/>
    <m/>
    <s v="CNAVNA"/>
    <m/>
    <s v="ELG"/>
    <m/>
    <s v="LOHEGAON"/>
    <m/>
    <m/>
    <m/>
    <n v="12881"/>
    <n v="64561"/>
    <n v="118"/>
    <n v="145"/>
    <s v="FLOW"/>
    <m/>
    <m/>
    <m/>
    <m/>
    <s v="NPA"/>
    <s v="MH12XZ3688"/>
    <s v="HONDA SHINE DRUM BSVI"/>
    <d v="2025-04-15T00:00:00"/>
    <n v="36"/>
    <s v="02.07.26"/>
    <s v="VIJAY NIKAM"/>
    <m/>
    <m/>
    <m/>
    <m/>
    <m/>
    <m/>
    <m/>
    <m/>
    <m/>
    <m/>
    <m/>
    <m/>
    <m/>
    <m/>
    <m/>
    <m/>
    <m/>
    <m/>
    <m/>
    <m/>
    <m/>
    <m/>
    <n v="1"/>
    <m/>
    <m/>
    <m/>
    <m/>
    <m/>
    <m/>
    <m/>
    <m/>
    <m/>
    <m/>
    <m/>
    <m/>
    <m/>
    <m/>
    <m/>
    <m/>
    <m/>
    <m/>
    <m/>
    <m/>
    <m/>
    <m/>
    <m/>
    <m/>
    <m/>
    <m/>
    <m/>
    <m/>
    <m/>
    <m/>
    <m/>
    <m/>
    <m/>
    <m/>
    <m/>
    <m/>
    <m/>
    <m/>
    <m/>
    <m/>
    <m/>
    <m/>
    <m/>
    <m/>
    <m/>
    <m/>
    <m/>
    <m/>
    <m/>
    <m/>
    <m/>
    <m/>
    <m/>
    <m/>
    <m/>
    <m/>
    <m/>
    <m/>
    <m/>
    <m/>
    <m/>
    <m/>
    <m/>
    <m/>
    <m/>
    <m/>
    <m/>
    <m/>
    <m/>
    <m/>
    <m/>
    <n v="1"/>
    <n v="1"/>
    <s v="ZBHT0012"/>
    <s v="B23deA5JrRc"/>
    <s v="Allocated"/>
    <s v="Shifted (NC_SFTD)"/>
    <s v="Nc"/>
    <d v="2026-07-08T00:00:00"/>
    <m/>
    <m/>
    <m/>
    <x v="0"/>
    <m/>
    <n v="3669"/>
    <n v="16106"/>
    <s v="B23deA5JrRc"/>
    <s v="Allocated"/>
  </r>
  <r>
    <n v="464073367"/>
    <s v="KHADKE VIKAS LAXMAN"/>
    <s v="ONLINE"/>
    <s v="10.07.26"/>
    <n v="8700"/>
    <m/>
    <m/>
    <m/>
    <n v="4281"/>
    <n v="4281"/>
    <n v="4342"/>
    <n v="-138"/>
    <n v="1"/>
    <s v="RB"/>
    <s v="PAID"/>
    <x v="0"/>
    <n v="63932"/>
    <n v="61"/>
    <n v="0"/>
    <n v="850"/>
    <s v="-"/>
    <n v="2.2023484415968228E-2"/>
    <n v="3.3672798421881516E-3"/>
    <s v="RB"/>
    <s v="PAID"/>
    <s v="-"/>
    <s v="PAID"/>
    <m/>
    <m/>
    <s v="CAVA"/>
    <m/>
    <s v="-"/>
    <m/>
    <s v="CHINCHWAD"/>
    <m/>
    <m/>
    <m/>
    <n v="4281"/>
    <n v="63932"/>
    <n v="26"/>
    <n v="0"/>
    <s v="RB"/>
    <m/>
    <m/>
    <m/>
    <m/>
    <s v="NPA"/>
    <s v="MH14LV8148"/>
    <s v="TVS RAIDER DISC"/>
    <d v="2024-09-21T00:00:00"/>
    <n v="36"/>
    <s v="02.07.26"/>
    <s v="KAILASH ATKARI"/>
    <m/>
    <m/>
    <m/>
    <m/>
    <m/>
    <m/>
    <m/>
    <m/>
    <m/>
    <m/>
    <m/>
    <m/>
    <m/>
    <m/>
    <m/>
    <m/>
    <m/>
    <m/>
    <m/>
    <m/>
    <m/>
    <m/>
    <n v="1"/>
    <m/>
    <m/>
    <m/>
    <m/>
    <m/>
    <m/>
    <m/>
    <m/>
    <m/>
    <m/>
    <m/>
    <m/>
    <m/>
    <m/>
    <m/>
    <m/>
    <m/>
    <m/>
    <m/>
    <m/>
    <m/>
    <m/>
    <m/>
    <m/>
    <m/>
    <m/>
    <m/>
    <m/>
    <m/>
    <m/>
    <m/>
    <m/>
    <m/>
    <m/>
    <m/>
    <m/>
    <m/>
    <m/>
    <m/>
    <m/>
    <m/>
    <m/>
    <m/>
    <m/>
    <m/>
    <m/>
    <m/>
    <m/>
    <m/>
    <m/>
    <m/>
    <m/>
    <m/>
    <m/>
    <m/>
    <m/>
    <m/>
    <m/>
    <m/>
    <m/>
    <m/>
    <m/>
    <m/>
    <m/>
    <m/>
    <m/>
    <m/>
    <m/>
    <m/>
    <m/>
    <m/>
    <n v="1"/>
    <n v="1"/>
    <s v="ZBHT0011"/>
    <s v="k6qbYciczc"/>
    <s v="Allocated"/>
    <s v="Left Message (LMCB)"/>
    <s v="Visit cm residence address cm is not at home lm with wife "/>
    <d v="2026-07-08T00:00:00"/>
    <m/>
    <m/>
    <m/>
    <x v="0"/>
    <m/>
    <n v="4342"/>
    <n v="8562"/>
    <s v="k6qbYciczc"/>
    <s v="Allocated"/>
  </r>
  <r>
    <n v="458923719"/>
    <s v="ROSHAN RAJ"/>
    <m/>
    <m/>
    <m/>
    <m/>
    <m/>
    <m/>
    <n v="3816"/>
    <n v="21808"/>
    <n v="3656"/>
    <n v="25624"/>
    <n v="6"/>
    <s v="FLOW"/>
    <s v="UNPAID"/>
    <x v="3"/>
    <n v="63897.41"/>
    <n v="928"/>
    <n v="0"/>
    <n v="5400"/>
    <s v="FLOW"/>
    <n v="1"/>
    <n v="2.7929708363954E-2"/>
    <s v="FLOW"/>
    <s v="NC"/>
    <s v="NC"/>
    <s v="NC"/>
    <s v="Shifted"/>
    <m/>
    <m/>
    <m/>
    <s v="ELG"/>
    <m/>
    <s v="SUSGAON"/>
    <m/>
    <m/>
    <m/>
    <n v="21808"/>
    <n v="63897.41"/>
    <n v="177"/>
    <n v="204"/>
    <s v="FLOW"/>
    <m/>
    <m/>
    <m/>
    <m/>
    <s v="NPA"/>
    <s v="MH12VR3982"/>
    <s v="HUNTER 350 DAPPER GREY"/>
    <d v="2023-07-10T00:00:00"/>
    <n v="48"/>
    <s v="02.07.26"/>
    <s v="KAILASH ATKARI"/>
    <m/>
    <m/>
    <m/>
    <m/>
    <m/>
    <m/>
    <m/>
    <m/>
    <m/>
    <m/>
    <n v="1"/>
    <m/>
    <m/>
    <m/>
    <m/>
    <m/>
    <m/>
    <m/>
    <m/>
    <m/>
    <m/>
    <m/>
    <m/>
    <m/>
    <m/>
    <m/>
    <m/>
    <m/>
    <m/>
    <m/>
    <m/>
    <m/>
    <m/>
    <m/>
    <m/>
    <m/>
    <m/>
    <m/>
    <m/>
    <m/>
    <m/>
    <m/>
    <m/>
    <m/>
    <m/>
    <m/>
    <m/>
    <m/>
    <m/>
    <m/>
    <m/>
    <m/>
    <m/>
    <m/>
    <m/>
    <n v="1"/>
    <m/>
    <m/>
    <m/>
    <m/>
    <m/>
    <m/>
    <m/>
    <m/>
    <m/>
    <m/>
    <m/>
    <m/>
    <m/>
    <m/>
    <m/>
    <m/>
    <m/>
    <m/>
    <m/>
    <m/>
    <m/>
    <m/>
    <m/>
    <m/>
    <m/>
    <m/>
    <m/>
    <m/>
    <m/>
    <m/>
    <m/>
    <m/>
    <m/>
    <m/>
    <m/>
    <m/>
    <m/>
    <m/>
    <n v="2"/>
    <n v="1"/>
    <s v="DUWT0023"/>
    <s v="G6dqewdGi7"/>
    <s v="Allocated"/>
    <s v="Shifted (NC_SFTD)"/>
    <s v="Customer shifted from the given residence address "/>
    <d v="2026-07-04T00:00:00"/>
    <m/>
    <m/>
    <m/>
    <x v="0"/>
    <m/>
    <n v="3656"/>
    <n v="25624"/>
    <s v="G6dqewdGi7"/>
    <s v="Allocated"/>
  </r>
  <r>
    <n v="467028376"/>
    <s v="SNEHAL DEEPAK NAIKWADI"/>
    <s v="ONLINE"/>
    <s v="20.07.26"/>
    <n v="8840"/>
    <m/>
    <m/>
    <m/>
    <n v="4360"/>
    <n v="4348"/>
    <n v="4397"/>
    <n v="-132"/>
    <n v="1"/>
    <s v="RB"/>
    <s v="PAID"/>
    <x v="5"/>
    <n v="63406"/>
    <n v="49"/>
    <n v="0"/>
    <n v="2923"/>
    <s v="-"/>
    <n v="7.646008175003989E-2"/>
    <n v="3.3395755752014945E-3"/>
    <s v="STABLE "/>
    <s v="PAID"/>
    <s v="-"/>
    <s v="PTP"/>
    <m/>
    <n v="24"/>
    <s v="CAVA"/>
    <m/>
    <s v="-"/>
    <m/>
    <s v="CHAKAN"/>
    <m/>
    <m/>
    <m/>
    <n v="4348"/>
    <n v="63406"/>
    <n v="26"/>
    <n v="0"/>
    <s v="RB"/>
    <m/>
    <m/>
    <m/>
    <m/>
    <s v="NPA"/>
    <s v="MH14MW5029"/>
    <s v="YAMAHA FASCINO S 125 STD"/>
    <d v="2025-10-07T00:00:00"/>
    <n v="24"/>
    <s v="02.07.26"/>
    <s v="KAILASH ATKARI"/>
    <m/>
    <m/>
    <m/>
    <m/>
    <m/>
    <m/>
    <m/>
    <m/>
    <m/>
    <m/>
    <n v="1"/>
    <m/>
    <m/>
    <m/>
    <m/>
    <m/>
    <m/>
    <m/>
    <m/>
    <m/>
    <m/>
    <m/>
    <m/>
    <m/>
    <m/>
    <m/>
    <m/>
    <m/>
    <m/>
    <m/>
    <m/>
    <m/>
    <m/>
    <m/>
    <m/>
    <m/>
    <m/>
    <m/>
    <m/>
    <m/>
    <m/>
    <m/>
    <m/>
    <m/>
    <m/>
    <m/>
    <m/>
    <m/>
    <m/>
    <m/>
    <m/>
    <m/>
    <m/>
    <m/>
    <m/>
    <m/>
    <m/>
    <m/>
    <m/>
    <m/>
    <m/>
    <m/>
    <m/>
    <m/>
    <m/>
    <m/>
    <m/>
    <m/>
    <m/>
    <m/>
    <m/>
    <m/>
    <m/>
    <m/>
    <m/>
    <m/>
    <m/>
    <m/>
    <m/>
    <m/>
    <m/>
    <m/>
    <m/>
    <m/>
    <m/>
    <m/>
    <m/>
    <m/>
    <m/>
    <m/>
    <m/>
    <m/>
    <m/>
    <m/>
    <n v="1"/>
    <n v="1"/>
    <s v="DUWT0017"/>
    <s v="koVqfm-L1Dm"/>
    <s v="Allocated"/>
    <s v="Promise To Pay (PTP)"/>
    <s v="Customer pay online "/>
    <d v="2026-07-06T00:00:00"/>
    <m/>
    <m/>
    <m/>
    <x v="0"/>
    <m/>
    <n v="4397"/>
    <n v="8708"/>
    <s v="koVqfm-L1Dm"/>
    <s v="Allocated"/>
  </r>
  <r>
    <n v="458083940"/>
    <s v="SANDIP DATTATRAYA DESHMUKH"/>
    <m/>
    <m/>
    <m/>
    <m/>
    <m/>
    <m/>
    <n v="5337"/>
    <n v="10572"/>
    <n v="5455"/>
    <n v="15909"/>
    <n v="2"/>
    <s v="FLOW"/>
    <s v="UNPAID"/>
    <x v="13"/>
    <n v="63136.71"/>
    <n v="220"/>
    <n v="0"/>
    <n v="3634"/>
    <s v="-"/>
    <n v="0.35398477326413397"/>
    <n v="1.1739025216037305E-2"/>
    <s v="FLOW"/>
    <s v="-"/>
    <s v="-"/>
    <s v="-"/>
    <m/>
    <m/>
    <m/>
    <m/>
    <s v="-"/>
    <m/>
    <s v="KATRAJ"/>
    <m/>
    <m/>
    <m/>
    <n v="14426"/>
    <n v="63136.71"/>
    <n v="57"/>
    <n v="84"/>
    <s v="FLOW"/>
    <m/>
    <m/>
    <m/>
    <m/>
    <s v="NPA"/>
    <s v="MH12VM8076"/>
    <s v="HUNTER 350 REBEL BLUE"/>
    <d v="2023-05-12T00:00:00"/>
    <n v="48"/>
    <s v="10.07.26"/>
    <s v="VIJAY NIKAM"/>
    <m/>
    <m/>
    <m/>
    <m/>
    <m/>
    <m/>
    <m/>
    <m/>
    <m/>
    <m/>
    <m/>
    <m/>
    <m/>
    <m/>
    <m/>
    <m/>
    <m/>
    <m/>
    <m/>
    <m/>
    <m/>
    <m/>
    <m/>
    <m/>
    <m/>
    <m/>
    <m/>
    <m/>
    <m/>
    <m/>
    <m/>
    <m/>
    <m/>
    <m/>
    <m/>
    <m/>
    <m/>
    <m/>
    <m/>
    <m/>
    <n v="1"/>
    <m/>
    <m/>
    <m/>
    <m/>
    <m/>
    <m/>
    <m/>
    <m/>
    <m/>
    <m/>
    <m/>
    <m/>
    <m/>
    <m/>
    <m/>
    <m/>
    <m/>
    <m/>
    <m/>
    <m/>
    <m/>
    <m/>
    <m/>
    <m/>
    <m/>
    <m/>
    <m/>
    <m/>
    <m/>
    <m/>
    <m/>
    <m/>
    <m/>
    <m/>
    <m/>
    <m/>
    <m/>
    <m/>
    <m/>
    <m/>
    <m/>
    <m/>
    <m/>
    <m/>
    <m/>
    <m/>
    <m/>
    <m/>
    <m/>
    <m/>
    <m/>
    <m/>
    <m/>
    <n v="1"/>
    <n v="1"/>
    <s v="DUWT0031"/>
    <m/>
    <m/>
    <m/>
    <m/>
    <m/>
    <m/>
    <m/>
    <m/>
    <x v="0"/>
    <m/>
    <n v="5455"/>
    <n v="15909"/>
    <s v="B6yXzWVX257"/>
    <s v="Allocated"/>
  </r>
  <r>
    <n v="464551591"/>
    <s v="SADDAM BASHA MUJAVAR"/>
    <m/>
    <m/>
    <m/>
    <m/>
    <m/>
    <m/>
    <n v="4046"/>
    <n v="3917"/>
    <n v="3982"/>
    <n v="7963"/>
    <n v="1"/>
    <s v="FLOW"/>
    <s v="UNPAID"/>
    <x v="6"/>
    <n v="62992"/>
    <n v="65"/>
    <n v="0"/>
    <n v="2700"/>
    <s v="29.06.26"/>
    <n v="4.296423482540699E-2"/>
    <n v="3.3177703156340495E-3"/>
    <s v="STABLE "/>
    <s v="PTP"/>
    <s v="PTP"/>
    <s v="PTP"/>
    <m/>
    <n v="30"/>
    <s v="CAVA"/>
    <m/>
    <s v="-"/>
    <m/>
    <s v="LOHEGAON"/>
    <m/>
    <m/>
    <m/>
    <n v="3917"/>
    <n v="62992"/>
    <n v="26"/>
    <n v="53"/>
    <s v="FLOW"/>
    <m/>
    <m/>
    <m/>
    <m/>
    <s v="REGULAR"/>
    <s v="MH12XP1980"/>
    <s v="HONDA ACTIVA 125 DISC BSVI"/>
    <d v="2024-11-04T00:00:00"/>
    <n v="36"/>
    <s v="02.07.26"/>
    <s v="VIJAY NIKAM"/>
    <m/>
    <m/>
    <m/>
    <m/>
    <m/>
    <m/>
    <m/>
    <m/>
    <m/>
    <m/>
    <m/>
    <m/>
    <m/>
    <m/>
    <m/>
    <m/>
    <m/>
    <m/>
    <m/>
    <m/>
    <m/>
    <m/>
    <n v="1"/>
    <m/>
    <m/>
    <m/>
    <m/>
    <m/>
    <m/>
    <m/>
    <m/>
    <m/>
    <m/>
    <m/>
    <m/>
    <m/>
    <m/>
    <m/>
    <m/>
    <m/>
    <m/>
    <m/>
    <m/>
    <m/>
    <m/>
    <m/>
    <m/>
    <m/>
    <m/>
    <m/>
    <m/>
    <m/>
    <m/>
    <m/>
    <m/>
    <m/>
    <m/>
    <m/>
    <m/>
    <m/>
    <m/>
    <m/>
    <m/>
    <m/>
    <m/>
    <m/>
    <m/>
    <n v="2"/>
    <m/>
    <m/>
    <m/>
    <m/>
    <m/>
    <n v="1"/>
    <m/>
    <m/>
    <m/>
    <m/>
    <m/>
    <m/>
    <m/>
    <m/>
    <m/>
    <m/>
    <m/>
    <m/>
    <m/>
    <m/>
    <m/>
    <m/>
    <m/>
    <m/>
    <m/>
    <m/>
    <n v="4"/>
    <n v="1"/>
    <s v="ZBHT0012"/>
    <s v="B2B5Vw4w1Oz"/>
    <s v="Allocated"/>
    <s v="No Such Person (NC_NSP)"/>
    <s v="Nc"/>
    <d v="2026-07-08T00:00:00"/>
    <m/>
    <m/>
    <m/>
    <x v="0"/>
    <m/>
    <n v="3982"/>
    <n v="7963"/>
    <s v="B2B5Vw4w1Oz"/>
    <s v="Allocated"/>
  </r>
  <r>
    <n v="457429849"/>
    <s v="PRADIP SHIVAJI SURVE"/>
    <s v="ONLINE"/>
    <s v="07.07.26"/>
    <n v="5955"/>
    <m/>
    <m/>
    <m/>
    <n v="5671"/>
    <n v="11198"/>
    <n v="5811"/>
    <n v="10914"/>
    <n v="2"/>
    <s v="STABLE "/>
    <s v="PAID"/>
    <x v="12"/>
    <n v="62830"/>
    <n v="284"/>
    <n v="0"/>
    <n v="2700"/>
    <s v="06.06.26"/>
    <n v="0.16501025227632996"/>
    <n v="1.1681998544485827E-2"/>
    <s v="STABLE "/>
    <s v="NC"/>
    <s v="PAID"/>
    <s v="NC"/>
    <s v="Add not found"/>
    <m/>
    <s v="CAVNA"/>
    <m/>
    <s v="-"/>
    <m/>
    <s v="KARMOLI"/>
    <m/>
    <m/>
    <m/>
    <n v="11198"/>
    <n v="62830"/>
    <n v="57"/>
    <n v="53"/>
    <s v="STABLE"/>
    <m/>
    <m/>
    <m/>
    <m/>
    <s v="REGULAR"/>
    <s v="MH12VK3124"/>
    <s v="CLASSIC 350 HALCYON BLACK"/>
    <d v="2023-03-28T00:00:00"/>
    <n v="48"/>
    <s v="02.07.26"/>
    <s v="KAILASH ATKARI"/>
    <m/>
    <m/>
    <m/>
    <m/>
    <m/>
    <m/>
    <m/>
    <m/>
    <m/>
    <m/>
    <m/>
    <m/>
    <m/>
    <m/>
    <m/>
    <m/>
    <m/>
    <m/>
    <m/>
    <n v="1"/>
    <m/>
    <m/>
    <n v="1"/>
    <m/>
    <m/>
    <m/>
    <m/>
    <m/>
    <m/>
    <m/>
    <m/>
    <m/>
    <m/>
    <m/>
    <m/>
    <m/>
    <m/>
    <m/>
    <m/>
    <m/>
    <m/>
    <m/>
    <m/>
    <m/>
    <m/>
    <m/>
    <m/>
    <m/>
    <m/>
    <m/>
    <m/>
    <m/>
    <m/>
    <m/>
    <m/>
    <m/>
    <m/>
    <m/>
    <m/>
    <m/>
    <m/>
    <m/>
    <m/>
    <m/>
    <m/>
    <m/>
    <m/>
    <m/>
    <m/>
    <m/>
    <m/>
    <m/>
    <m/>
    <m/>
    <m/>
    <m/>
    <m/>
    <m/>
    <m/>
    <m/>
    <m/>
    <m/>
    <m/>
    <m/>
    <m/>
    <m/>
    <m/>
    <m/>
    <m/>
    <m/>
    <m/>
    <m/>
    <m/>
    <m/>
    <n v="2"/>
    <n v="1"/>
    <s v="DUWT0030"/>
    <s v="A2k5Wqb6Ln7"/>
    <s v="Allocated"/>
    <s v="Address Not Found (NC_ANF)"/>
    <s v="Address not found "/>
    <d v="2026-07-07T00:00:00"/>
    <m/>
    <m/>
    <m/>
    <x v="0"/>
    <m/>
    <n v="5811"/>
    <n v="16869"/>
    <s v="A2k5Wqb6Ln7"/>
    <s v="Allocated"/>
  </r>
  <r>
    <n v="463181927"/>
    <s v="VINOD GANPAT BHOSALE"/>
    <m/>
    <m/>
    <m/>
    <m/>
    <m/>
    <m/>
    <n v="4428"/>
    <n v="17706"/>
    <n v="4977"/>
    <n v="22134"/>
    <n v="4"/>
    <s v="FLOW"/>
    <s v="UNPAID"/>
    <x v="16"/>
    <n v="62774"/>
    <n v="555"/>
    <n v="0"/>
    <n v="4719.33"/>
    <s v="-"/>
    <n v="0.51258300057436335"/>
    <n v="2.4183962883538329E-2"/>
    <s v="FLOW"/>
    <s v="NC"/>
    <s v="-"/>
    <s v="NC"/>
    <s v="Add not found"/>
    <m/>
    <s v="CNAVNA"/>
    <m/>
    <s v="ELG"/>
    <m/>
    <s v="JANTA VASAHAT"/>
    <m/>
    <m/>
    <m/>
    <n v="17706"/>
    <n v="62774"/>
    <n v="118"/>
    <n v="145"/>
    <s v="FLOW"/>
    <m/>
    <m/>
    <m/>
    <m/>
    <s v="NPA"/>
    <s v="MH12WW0086"/>
    <s v="BAJAJ CHETAK PREMIUM"/>
    <d v="2024-06-11T00:00:00"/>
    <n v="36"/>
    <s v="02.07.26"/>
    <s v="VIJAY NIKAM"/>
    <m/>
    <m/>
    <m/>
    <m/>
    <m/>
    <m/>
    <m/>
    <m/>
    <m/>
    <m/>
    <m/>
    <m/>
    <m/>
    <m/>
    <m/>
    <m/>
    <m/>
    <m/>
    <m/>
    <m/>
    <m/>
    <m/>
    <m/>
    <m/>
    <m/>
    <m/>
    <m/>
    <m/>
    <m/>
    <m/>
    <m/>
    <m/>
    <m/>
    <m/>
    <m/>
    <m/>
    <m/>
    <m/>
    <m/>
    <m/>
    <m/>
    <m/>
    <m/>
    <m/>
    <m/>
    <m/>
    <m/>
    <m/>
    <m/>
    <m/>
    <m/>
    <m/>
    <n v="1"/>
    <m/>
    <m/>
    <m/>
    <m/>
    <m/>
    <m/>
    <m/>
    <m/>
    <m/>
    <m/>
    <m/>
    <m/>
    <m/>
    <m/>
    <m/>
    <m/>
    <m/>
    <m/>
    <m/>
    <m/>
    <m/>
    <m/>
    <m/>
    <m/>
    <m/>
    <m/>
    <m/>
    <m/>
    <m/>
    <m/>
    <m/>
    <m/>
    <m/>
    <m/>
    <m/>
    <m/>
    <m/>
    <m/>
    <m/>
    <m/>
    <m/>
    <n v="1"/>
    <n v="1"/>
    <s v="DUWT0014"/>
    <s v="G6Glz9v8sWc"/>
    <s v="Allocated"/>
    <e v="#N/A"/>
    <e v="#N/A"/>
    <e v="#N/A"/>
    <m/>
    <m/>
    <m/>
    <x v="0"/>
    <m/>
    <n v="4977"/>
    <n v="22134"/>
    <s v="G6Glz9v8sWc"/>
    <s v="Allocated"/>
  </r>
  <r>
    <n v="466075261"/>
    <s v="RAMADAS DHONDIBA JADHAV"/>
    <s v="ONLINE"/>
    <s v="24.07.26"/>
    <n v="3400"/>
    <m/>
    <m/>
    <m/>
    <n v="3297"/>
    <n v="3200"/>
    <n v="3295"/>
    <n v="3097"/>
    <n v="1"/>
    <s v="STABLE "/>
    <s v="PAID"/>
    <x v="9"/>
    <n v="62652"/>
    <n v="95"/>
    <n v="0"/>
    <n v="5831"/>
    <s v="05.06.26"/>
    <n v="3.9373712127146694E-2"/>
    <n v="3.2998626145400124E-3"/>
    <s v="STABLE "/>
    <s v="BPTP"/>
    <s v="PAID"/>
    <s v="BPTP"/>
    <m/>
    <n v="25"/>
    <s v="CAVA"/>
    <m/>
    <s v="-"/>
    <m/>
    <s v="SAYAGAON"/>
    <m/>
    <m/>
    <m/>
    <n v="3200"/>
    <n v="62652"/>
    <n v="26"/>
    <n v="23"/>
    <s v="STABLE"/>
    <m/>
    <m/>
    <m/>
    <m/>
    <s v="REGULAR"/>
    <s v="MH12YM7818"/>
    <s v="PASSION PLUS I3S DRS CAST"/>
    <d v="2025-05-07T00:00:00"/>
    <n v="36"/>
    <s v="02.07.26"/>
    <s v="KAILASH ATKARI"/>
    <m/>
    <m/>
    <m/>
    <m/>
    <m/>
    <m/>
    <m/>
    <m/>
    <m/>
    <m/>
    <n v="1"/>
    <m/>
    <m/>
    <m/>
    <m/>
    <m/>
    <m/>
    <m/>
    <m/>
    <m/>
    <m/>
    <m/>
    <m/>
    <m/>
    <m/>
    <m/>
    <m/>
    <m/>
    <m/>
    <m/>
    <m/>
    <m/>
    <m/>
    <m/>
    <m/>
    <m/>
    <m/>
    <m/>
    <m/>
    <m/>
    <m/>
    <m/>
    <m/>
    <m/>
    <m/>
    <m/>
    <m/>
    <m/>
    <m/>
    <m/>
    <m/>
    <m/>
    <m/>
    <m/>
    <m/>
    <m/>
    <m/>
    <m/>
    <m/>
    <m/>
    <m/>
    <m/>
    <m/>
    <m/>
    <m/>
    <m/>
    <m/>
    <m/>
    <m/>
    <m/>
    <m/>
    <m/>
    <m/>
    <m/>
    <m/>
    <m/>
    <m/>
    <m/>
    <m/>
    <m/>
    <m/>
    <m/>
    <m/>
    <m/>
    <m/>
    <m/>
    <m/>
    <m/>
    <m/>
    <m/>
    <m/>
    <m/>
    <m/>
    <m/>
    <n v="1"/>
    <n v="1"/>
    <s v="ZBHT0024"/>
    <s v="Ao2EKvpJqc"/>
    <s v="Allocated"/>
    <s v="Left Message (LMCB)"/>
    <s v="Meet son"/>
    <d v="2026-07-04T00:00:00"/>
    <m/>
    <m/>
    <m/>
    <x v="0"/>
    <m/>
    <n v="3295"/>
    <n v="6497"/>
    <s v="Ao2EKvpJqc"/>
    <s v="Allocated"/>
  </r>
  <r>
    <n v="457889140"/>
    <s v="MAHESH CHANDRAKANT SHINDE"/>
    <m/>
    <m/>
    <m/>
    <m/>
    <m/>
    <m/>
    <n v="5290"/>
    <n v="10387.57"/>
    <n v="5456.57"/>
    <n v="15677.57"/>
    <n v="2"/>
    <s v="FLOW"/>
    <s v="UNPAID"/>
    <x v="16"/>
    <n v="62492"/>
    <n v="359"/>
    <n v="0"/>
    <n v="4050"/>
    <s v="09.06.26 11.06.26"/>
    <n v="0.48054212706252974"/>
    <n v="1.1619154114945223E-2"/>
    <s v="STABLE "/>
    <s v="PTP"/>
    <s v="PAID"/>
    <s v="PTP"/>
    <m/>
    <n v="22"/>
    <s v="CAVA"/>
    <m/>
    <s v="-"/>
    <m/>
    <s v="GOKHLE NAGAR"/>
    <m/>
    <m/>
    <m/>
    <n v="10387.57"/>
    <n v="62492"/>
    <n v="57"/>
    <n v="84"/>
    <s v="FLOW"/>
    <m/>
    <m/>
    <m/>
    <m/>
    <s v="REGULAR"/>
    <s v="MH12VM2714"/>
    <s v="RE BULLET 350 EFI BLACK"/>
    <d v="2023-04-28T00:00:00"/>
    <n v="48"/>
    <s v="02.07.26"/>
    <s v="VIJAY NIKAM"/>
    <m/>
    <m/>
    <m/>
    <m/>
    <m/>
    <m/>
    <m/>
    <m/>
    <m/>
    <m/>
    <n v="1"/>
    <m/>
    <m/>
    <m/>
    <m/>
    <m/>
    <m/>
    <m/>
    <m/>
    <m/>
    <m/>
    <m/>
    <m/>
    <m/>
    <m/>
    <m/>
    <m/>
    <m/>
    <m/>
    <m/>
    <m/>
    <m/>
    <m/>
    <m/>
    <m/>
    <m/>
    <m/>
    <m/>
    <m/>
    <m/>
    <m/>
    <m/>
    <m/>
    <m/>
    <m/>
    <m/>
    <m/>
    <m/>
    <m/>
    <m/>
    <m/>
    <m/>
    <m/>
    <m/>
    <m/>
    <m/>
    <m/>
    <m/>
    <m/>
    <m/>
    <m/>
    <m/>
    <m/>
    <m/>
    <m/>
    <m/>
    <m/>
    <m/>
    <m/>
    <m/>
    <m/>
    <m/>
    <m/>
    <m/>
    <m/>
    <m/>
    <m/>
    <m/>
    <m/>
    <m/>
    <m/>
    <m/>
    <m/>
    <m/>
    <m/>
    <m/>
    <m/>
    <m/>
    <m/>
    <m/>
    <m/>
    <m/>
    <m/>
    <m/>
    <n v="1"/>
    <n v="1"/>
    <s v="DUWT0014"/>
    <s v="GP_-2S6MTz"/>
    <s v="Allocated"/>
    <s v="Promise To Pay (PTP)"/>
    <s v="Customer meet at residence given ptp "/>
    <d v="2026-07-17T00:00:00"/>
    <m/>
    <m/>
    <m/>
    <x v="0"/>
    <m/>
    <n v="5456.57"/>
    <n v="15677.57"/>
    <s v="GP_-2S6MTz"/>
    <s v="Allocated"/>
  </r>
  <r>
    <n v="456920843"/>
    <s v="SANGITA VILAS GONTE"/>
    <s v="ONLINE"/>
    <s v="11.07.26"/>
    <n v="6161"/>
    <m/>
    <m/>
    <m/>
    <n v="6161"/>
    <n v="11431"/>
    <n v="5616"/>
    <n v="11431"/>
    <n v="2"/>
    <s v="STABLE "/>
    <s v="PAID"/>
    <x v="15"/>
    <n v="62464"/>
    <n v="346"/>
    <n v="0"/>
    <n v="6750"/>
    <s v="-"/>
    <n v="0.56665632489844198"/>
    <n v="1.1613948067527658E-2"/>
    <s v="STABLE "/>
    <s v="PAID"/>
    <s v="-"/>
    <s v="PAID"/>
    <m/>
    <m/>
    <m/>
    <m/>
    <s v="-"/>
    <m/>
    <s v="PIMPARI"/>
    <m/>
    <m/>
    <m/>
    <n v="18527"/>
    <n v="62464"/>
    <n v="57"/>
    <n v="53"/>
    <s v="STABLE"/>
    <m/>
    <m/>
    <m/>
    <m/>
    <s v="REGULAR"/>
    <s v="MH14KR1491"/>
    <s v="CLASSIC 350 HALCYON BLACK SC"/>
    <d v="2023-02-21T00:00:00"/>
    <n v="48"/>
    <s v="10.07.26"/>
    <s v="KAILASH ATKARI"/>
    <m/>
    <m/>
    <m/>
    <m/>
    <m/>
    <m/>
    <m/>
    <m/>
    <m/>
    <m/>
    <m/>
    <m/>
    <m/>
    <m/>
    <m/>
    <m/>
    <m/>
    <m/>
    <m/>
    <m/>
    <m/>
    <m/>
    <m/>
    <m/>
    <m/>
    <m/>
    <m/>
    <m/>
    <m/>
    <m/>
    <m/>
    <n v="1"/>
    <m/>
    <m/>
    <m/>
    <m/>
    <m/>
    <m/>
    <m/>
    <m/>
    <m/>
    <m/>
    <m/>
    <n v="1"/>
    <m/>
    <m/>
    <m/>
    <m/>
    <m/>
    <m/>
    <m/>
    <m/>
    <m/>
    <m/>
    <m/>
    <m/>
    <m/>
    <m/>
    <m/>
    <m/>
    <m/>
    <m/>
    <m/>
    <m/>
    <m/>
    <m/>
    <m/>
    <m/>
    <m/>
    <m/>
    <m/>
    <m/>
    <m/>
    <m/>
    <m/>
    <m/>
    <m/>
    <m/>
    <m/>
    <m/>
    <m/>
    <m/>
    <m/>
    <m/>
    <m/>
    <m/>
    <m/>
    <m/>
    <m/>
    <m/>
    <m/>
    <m/>
    <m/>
    <m/>
    <n v="2"/>
    <n v="1"/>
    <s v="ZBHT0015"/>
    <m/>
    <m/>
    <m/>
    <m/>
    <m/>
    <m/>
    <m/>
    <m/>
    <x v="0"/>
    <m/>
    <n v="5616"/>
    <n v="17592"/>
    <s v="G2HGroV1_Egc"/>
    <s v="Allocated"/>
  </r>
  <r>
    <n v="465149328"/>
    <s v="JANARDAN SITARAM CHAVAN"/>
    <m/>
    <m/>
    <m/>
    <m/>
    <m/>
    <s v="BANK STABLE 08"/>
    <n v="3579"/>
    <n v="7156"/>
    <n v="3715"/>
    <n v="10735"/>
    <n v="2"/>
    <s v="RB"/>
    <s v="UNPAID"/>
    <x v="9"/>
    <n v="62455"/>
    <n v="138"/>
    <n v="0"/>
    <n v="1205.99"/>
    <s v="FLOW"/>
    <n v="9.4796131777475659E-2"/>
    <n v="1.161227469514344E-2"/>
    <s v="RB"/>
    <s v="PAID"/>
    <s v="PTP"/>
    <s v="PAID"/>
    <m/>
    <m/>
    <m/>
    <m/>
    <s v="-"/>
    <m/>
    <s v="SHIRUR"/>
    <m/>
    <m/>
    <m/>
    <n v="7156"/>
    <n v="62455"/>
    <n v="57"/>
    <n v="0"/>
    <s v="RB"/>
    <m/>
    <m/>
    <m/>
    <m/>
    <s v="REGULAR"/>
    <m/>
    <s v="SPLENDOR PLUS FI DRK CAST"/>
    <d v="2025-01-07T00:00:00"/>
    <n v="36"/>
    <s v="02.07.26"/>
    <s v="KAILASH ATKARI"/>
    <m/>
    <m/>
    <m/>
    <m/>
    <m/>
    <m/>
    <m/>
    <n v="1"/>
    <m/>
    <m/>
    <m/>
    <m/>
    <m/>
    <m/>
    <m/>
    <m/>
    <m/>
    <m/>
    <m/>
    <m/>
    <m/>
    <m/>
    <m/>
    <m/>
    <m/>
    <m/>
    <m/>
    <m/>
    <m/>
    <m/>
    <m/>
    <m/>
    <m/>
    <m/>
    <m/>
    <m/>
    <m/>
    <m/>
    <m/>
    <m/>
    <m/>
    <m/>
    <m/>
    <m/>
    <m/>
    <m/>
    <m/>
    <m/>
    <m/>
    <m/>
    <m/>
    <m/>
    <m/>
    <m/>
    <m/>
    <m/>
    <m/>
    <m/>
    <m/>
    <m/>
    <m/>
    <m/>
    <m/>
    <m/>
    <m/>
    <m/>
    <m/>
    <m/>
    <m/>
    <m/>
    <m/>
    <m/>
    <m/>
    <m/>
    <m/>
    <m/>
    <m/>
    <m/>
    <m/>
    <m/>
    <m/>
    <m/>
    <m/>
    <m/>
    <m/>
    <m/>
    <m/>
    <m/>
    <m/>
    <m/>
    <m/>
    <m/>
    <m/>
    <m/>
    <n v="1"/>
    <n v="1"/>
    <s v="ZBHT0024"/>
    <e v="#N/A"/>
    <s v="Allocated"/>
    <s v="Left Message (LMCB)"/>
    <s v="Meet doughter "/>
    <d v="2026-07-03T00:00:00"/>
    <m/>
    <m/>
    <m/>
    <x v="0"/>
    <m/>
    <n v="3715"/>
    <n v="10735"/>
    <e v="#N/A"/>
    <e v="#N/A"/>
  </r>
  <r>
    <n v="462234854"/>
    <s v="ANIL KISAN DUCHE"/>
    <s v="ONLINE"/>
    <s v="07.07.26"/>
    <n v="6800"/>
    <m/>
    <m/>
    <m/>
    <n v="6572"/>
    <n v="8007"/>
    <n v="1718"/>
    <n v="7779"/>
    <n v="2"/>
    <s v="STABLE "/>
    <s v="PAID"/>
    <x v="9"/>
    <n v="62245"/>
    <n v="283"/>
    <n v="0"/>
    <n v="1411"/>
    <s v="STABLE"/>
    <n v="9.4477387278664199E-2"/>
    <n v="1.1573229339511704E-2"/>
    <s v="STABLE "/>
    <s v="PAID"/>
    <s v="PAID"/>
    <s v="PAID"/>
    <m/>
    <m/>
    <m/>
    <m/>
    <s v="-"/>
    <m/>
    <s v="SADAL GAON"/>
    <m/>
    <m/>
    <m/>
    <n v="8007"/>
    <n v="62245"/>
    <n v="57"/>
    <n v="53"/>
    <s v="STABLE"/>
    <m/>
    <m/>
    <m/>
    <m/>
    <s v="REGULAR"/>
    <s v="MH12WN6099"/>
    <s v="BAJAJ PULSAR NS 200 ABS"/>
    <d v="2024-03-14T00:00:00"/>
    <n v="36"/>
    <s v="02.07.26"/>
    <s v="KAILASH ATKARI"/>
    <m/>
    <m/>
    <m/>
    <m/>
    <m/>
    <m/>
    <m/>
    <m/>
    <m/>
    <m/>
    <n v="1"/>
    <m/>
    <m/>
    <m/>
    <m/>
    <m/>
    <m/>
    <m/>
    <m/>
    <m/>
    <m/>
    <m/>
    <m/>
    <m/>
    <m/>
    <m/>
    <m/>
    <m/>
    <m/>
    <m/>
    <m/>
    <m/>
    <m/>
    <m/>
    <m/>
    <m/>
    <m/>
    <m/>
    <m/>
    <m/>
    <m/>
    <m/>
    <m/>
    <m/>
    <m/>
    <m/>
    <m/>
    <m/>
    <m/>
    <m/>
    <m/>
    <m/>
    <m/>
    <m/>
    <m/>
    <m/>
    <m/>
    <m/>
    <m/>
    <m/>
    <m/>
    <m/>
    <m/>
    <m/>
    <m/>
    <m/>
    <m/>
    <m/>
    <m/>
    <m/>
    <m/>
    <m/>
    <m/>
    <m/>
    <m/>
    <m/>
    <m/>
    <m/>
    <m/>
    <m/>
    <m/>
    <m/>
    <m/>
    <m/>
    <m/>
    <m/>
    <m/>
    <m/>
    <m/>
    <m/>
    <m/>
    <m/>
    <m/>
    <m/>
    <n v="1"/>
    <n v="1"/>
    <s v="ZBHT0024"/>
    <s v="A6JZR95wSOm"/>
    <s v="Allocated"/>
    <s v="Door Locked (NC_DL)"/>
    <s v="Door lock "/>
    <d v="2026-07-04T00:00:00"/>
    <m/>
    <m/>
    <m/>
    <x v="0"/>
    <m/>
    <n v="1718"/>
    <n v="14579"/>
    <s v="A6JZR95wSOm"/>
    <s v="Allocated"/>
  </r>
  <r>
    <n v="464626828"/>
    <s v="VISHAL SANJAY SATPUTE"/>
    <s v="ONLINE"/>
    <s v="18.07.26"/>
    <n v="4023"/>
    <m/>
    <m/>
    <m/>
    <n v="4023"/>
    <n v="2471"/>
    <n v="2516"/>
    <n v="2471"/>
    <n v="1"/>
    <s v="STABLE "/>
    <s v="PAID"/>
    <x v="11"/>
    <n v="62071"/>
    <n v="45"/>
    <n v="0"/>
    <n v="2250"/>
    <s v="11.06.26"/>
    <n v="4.9698711917734457E-2"/>
    <n v="3.2692615135528494E-3"/>
    <s v="STABLE "/>
    <s v="PAID"/>
    <s v="PAID"/>
    <s v="PAID"/>
    <m/>
    <m/>
    <s v="CAVA"/>
    <m/>
    <s v="-"/>
    <m/>
    <s v="BHAMBOLI"/>
    <m/>
    <m/>
    <m/>
    <n v="4766"/>
    <n v="62071"/>
    <n v="26"/>
    <n v="23"/>
    <s v="STABLE"/>
    <m/>
    <m/>
    <m/>
    <m/>
    <s v="REGULAR"/>
    <s v="MH14MA3136"/>
    <s v="TVS JUPITER 125 DRUM ALLOY"/>
    <d v="2024-11-09T00:00:00"/>
    <n v="36"/>
    <s v="10.07.26"/>
    <s v="KAILASH ATKARI"/>
    <m/>
    <m/>
    <m/>
    <m/>
    <m/>
    <m/>
    <m/>
    <m/>
    <m/>
    <m/>
    <m/>
    <m/>
    <m/>
    <m/>
    <m/>
    <m/>
    <m/>
    <m/>
    <m/>
    <m/>
    <m/>
    <m/>
    <m/>
    <m/>
    <m/>
    <m/>
    <m/>
    <m/>
    <m/>
    <m/>
    <m/>
    <m/>
    <m/>
    <m/>
    <m/>
    <m/>
    <m/>
    <m/>
    <m/>
    <m/>
    <m/>
    <m/>
    <m/>
    <m/>
    <m/>
    <m/>
    <m/>
    <m/>
    <m/>
    <m/>
    <m/>
    <m/>
    <m/>
    <m/>
    <m/>
    <m/>
    <m/>
    <m/>
    <m/>
    <m/>
    <m/>
    <m/>
    <m/>
    <m/>
    <m/>
    <m/>
    <m/>
    <m/>
    <m/>
    <m/>
    <m/>
    <m/>
    <m/>
    <m/>
    <m/>
    <m/>
    <m/>
    <m/>
    <m/>
    <m/>
    <m/>
    <m/>
    <m/>
    <m/>
    <m/>
    <m/>
    <m/>
    <m/>
    <m/>
    <m/>
    <m/>
    <m/>
    <m/>
    <m/>
    <n v="0"/>
    <s v=""/>
    <s v="ZBHT0010"/>
    <m/>
    <m/>
    <m/>
    <m/>
    <m/>
    <m/>
    <m/>
    <m/>
    <x v="0"/>
    <m/>
    <n v="2516"/>
    <n v="6494"/>
    <s v="G289SlkUj7"/>
    <s v="Allocated"/>
  </r>
  <r>
    <n v="464497060"/>
    <s v="RAMESHWAR SHESHRAO DARADE"/>
    <m/>
    <m/>
    <m/>
    <m/>
    <m/>
    <m/>
    <n v="3983"/>
    <n v="3818"/>
    <n v="3900"/>
    <n v="7801"/>
    <n v="1"/>
    <s v="FLOW"/>
    <s v="UNPAID"/>
    <x v="8"/>
    <n v="62014"/>
    <n v="82"/>
    <n v="0"/>
    <n v="3364"/>
    <s v="28.06.26"/>
    <n v="6.3971444972420966E-2"/>
    <n v="3.2662593401341432E-3"/>
    <s v="STABLE "/>
    <s v="PTP"/>
    <s v="PTP"/>
    <s v="PTP"/>
    <m/>
    <n v="22"/>
    <s v="CAVA"/>
    <m/>
    <s v="-"/>
    <m/>
    <s v="LONAVALA"/>
    <m/>
    <m/>
    <m/>
    <n v="7264"/>
    <n v="62014"/>
    <n v="26"/>
    <n v="53"/>
    <s v="FLOW"/>
    <m/>
    <m/>
    <m/>
    <m/>
    <s v="REGULAR"/>
    <s v="MH22BF2078"/>
    <s v="HONDA SHINE DRUM BSVI"/>
    <d v="2024-10-30T00:00:00"/>
    <n v="36"/>
    <s v="10.07.26"/>
    <s v="VIJAY NIKAM"/>
    <m/>
    <m/>
    <m/>
    <m/>
    <m/>
    <m/>
    <m/>
    <m/>
    <m/>
    <m/>
    <m/>
    <m/>
    <m/>
    <m/>
    <m/>
    <m/>
    <m/>
    <m/>
    <m/>
    <m/>
    <m/>
    <m/>
    <m/>
    <m/>
    <m/>
    <m/>
    <m/>
    <m/>
    <m/>
    <m/>
    <m/>
    <m/>
    <m/>
    <m/>
    <m/>
    <m/>
    <m/>
    <n v="1"/>
    <m/>
    <m/>
    <m/>
    <m/>
    <m/>
    <m/>
    <m/>
    <m/>
    <m/>
    <m/>
    <m/>
    <m/>
    <m/>
    <m/>
    <m/>
    <m/>
    <m/>
    <m/>
    <m/>
    <m/>
    <m/>
    <m/>
    <m/>
    <m/>
    <m/>
    <m/>
    <m/>
    <m/>
    <m/>
    <m/>
    <m/>
    <m/>
    <m/>
    <m/>
    <m/>
    <m/>
    <m/>
    <m/>
    <m/>
    <m/>
    <m/>
    <m/>
    <m/>
    <m/>
    <m/>
    <m/>
    <m/>
    <m/>
    <m/>
    <m/>
    <m/>
    <m/>
    <m/>
    <m/>
    <m/>
    <m/>
    <n v="1"/>
    <n v="1"/>
    <s v="ZBHT0013"/>
    <m/>
    <m/>
    <m/>
    <m/>
    <m/>
    <m/>
    <m/>
    <m/>
    <x v="0"/>
    <m/>
    <n v="3900"/>
    <n v="7801"/>
    <s v="G6R22q4xim"/>
    <s v="Allocated"/>
  </r>
  <r>
    <n v="465630943"/>
    <s v="ANJALI RAMESH BHUJANG"/>
    <m/>
    <m/>
    <m/>
    <m/>
    <m/>
    <m/>
    <n v="3503"/>
    <n v="3503"/>
    <n v="3503"/>
    <n v="7006"/>
    <n v="1"/>
    <s v="FLOW"/>
    <s v="UNPAID"/>
    <x v="3"/>
    <n v="61588"/>
    <n v="0"/>
    <n v="0"/>
    <n v="450"/>
    <s v="-"/>
    <n v="6.5534470755997914E-2"/>
    <n v="3.2438220440574967E-3"/>
    <s v="FLOW"/>
    <s v="NC"/>
    <s v="-"/>
    <s v="NC"/>
    <s v="Add not found"/>
    <m/>
    <s v="CNAVNA"/>
    <m/>
    <s v="-"/>
    <m/>
    <s v="KHADKI"/>
    <m/>
    <m/>
    <m/>
    <n v="3953"/>
    <n v="61588"/>
    <n v="26"/>
    <n v="53"/>
    <s v="FLOW"/>
    <m/>
    <m/>
    <m/>
    <m/>
    <s v="REGULAR"/>
    <s v="MH12XV5633"/>
    <s v="TVS JUPITER 110 DRUM ALLOY OBDIIA"/>
    <d v="2025-03-04T00:00:00"/>
    <n v="36"/>
    <s v="10.07.26"/>
    <s v="KAILASH ATKARI"/>
    <m/>
    <m/>
    <m/>
    <m/>
    <m/>
    <m/>
    <m/>
    <m/>
    <m/>
    <m/>
    <m/>
    <m/>
    <m/>
    <m/>
    <m/>
    <m/>
    <m/>
    <m/>
    <m/>
    <m/>
    <m/>
    <m/>
    <m/>
    <m/>
    <m/>
    <m/>
    <m/>
    <m/>
    <m/>
    <m/>
    <m/>
    <n v="1"/>
    <m/>
    <m/>
    <m/>
    <m/>
    <m/>
    <m/>
    <m/>
    <m/>
    <m/>
    <m/>
    <m/>
    <m/>
    <m/>
    <m/>
    <m/>
    <m/>
    <m/>
    <m/>
    <m/>
    <m/>
    <m/>
    <m/>
    <m/>
    <m/>
    <m/>
    <m/>
    <m/>
    <m/>
    <m/>
    <m/>
    <m/>
    <m/>
    <n v="1"/>
    <m/>
    <m/>
    <m/>
    <m/>
    <m/>
    <m/>
    <m/>
    <m/>
    <m/>
    <m/>
    <m/>
    <m/>
    <m/>
    <m/>
    <m/>
    <m/>
    <m/>
    <m/>
    <m/>
    <m/>
    <m/>
    <m/>
    <m/>
    <m/>
    <m/>
    <m/>
    <m/>
    <m/>
    <m/>
    <n v="2"/>
    <n v="1"/>
    <s v="DUWT0023"/>
    <m/>
    <m/>
    <m/>
    <m/>
    <m/>
    <m/>
    <m/>
    <m/>
    <x v="1"/>
    <m/>
    <n v="3503"/>
    <n v="7006"/>
    <s v="B2khUJfd4yS"/>
    <s v="Allocated"/>
  </r>
  <r>
    <n v="457622833"/>
    <s v="LAHU GANGARAM DHOTRE"/>
    <s v="ONLINE"/>
    <s v="17.07.26"/>
    <n v="6200"/>
    <m/>
    <m/>
    <m/>
    <n v="6063"/>
    <n v="5906"/>
    <n v="5999"/>
    <n v="5769"/>
    <n v="1"/>
    <s v="STABLE "/>
    <s v="PAID"/>
    <x v="15"/>
    <n v="61499.68"/>
    <n v="93"/>
    <n v="0"/>
    <n v="5801"/>
    <s v="16.06.26 18.06.26"/>
    <n v="7.3559254075619529E-2"/>
    <n v="3.2391702553497752E-3"/>
    <s v="STABLE "/>
    <s v="PAID"/>
    <s v="PTP"/>
    <s v="PAID"/>
    <m/>
    <m/>
    <s v="CAVA"/>
    <m/>
    <s v="-"/>
    <m/>
    <s v="PIMPARI"/>
    <m/>
    <m/>
    <m/>
    <n v="5906"/>
    <n v="61499.68"/>
    <n v="26"/>
    <n v="23"/>
    <s v="STABLE"/>
    <m/>
    <m/>
    <m/>
    <m/>
    <s v="REGULAR"/>
    <s v="MH14KT5601"/>
    <s v="METEOR 350 FIREBALL RED"/>
    <d v="2023-04-11T00:00:00"/>
    <n v="48"/>
    <s v="02.07.26"/>
    <s v="KAILASH ATKARI"/>
    <m/>
    <m/>
    <m/>
    <m/>
    <m/>
    <m/>
    <m/>
    <m/>
    <m/>
    <m/>
    <m/>
    <m/>
    <m/>
    <m/>
    <m/>
    <m/>
    <m/>
    <m/>
    <m/>
    <m/>
    <m/>
    <m/>
    <m/>
    <m/>
    <m/>
    <n v="1"/>
    <m/>
    <m/>
    <m/>
    <m/>
    <m/>
    <n v="1"/>
    <m/>
    <m/>
    <m/>
    <m/>
    <m/>
    <m/>
    <m/>
    <m/>
    <m/>
    <m/>
    <m/>
    <m/>
    <m/>
    <m/>
    <m/>
    <m/>
    <m/>
    <m/>
    <m/>
    <m/>
    <m/>
    <m/>
    <m/>
    <m/>
    <m/>
    <m/>
    <m/>
    <m/>
    <m/>
    <m/>
    <m/>
    <m/>
    <m/>
    <m/>
    <m/>
    <m/>
    <m/>
    <m/>
    <m/>
    <m/>
    <m/>
    <m/>
    <m/>
    <m/>
    <m/>
    <m/>
    <m/>
    <m/>
    <m/>
    <m/>
    <m/>
    <m/>
    <m/>
    <m/>
    <m/>
    <m/>
    <m/>
    <m/>
    <m/>
    <m/>
    <m/>
    <m/>
    <n v="2"/>
    <n v="1"/>
    <s v="ZBHT0015"/>
    <s v="B2Dkc3SAuz"/>
    <e v="#N/A"/>
    <e v="#N/A"/>
    <e v="#N/A"/>
    <e v="#N/A"/>
    <m/>
    <m/>
    <m/>
    <x v="0"/>
    <m/>
    <n v="5999"/>
    <n v="11969"/>
    <s v="B2Dkc3SAuz"/>
    <s v="Allocated"/>
  </r>
  <r>
    <n v="464239808"/>
    <s v="RAHUL KUMAR"/>
    <s v="ONLINE"/>
    <s v="23.07.26"/>
    <n v="4330"/>
    <m/>
    <m/>
    <m/>
    <n v="4071"/>
    <n v="3850"/>
    <n v="3947"/>
    <n v="3591"/>
    <n v="1"/>
    <s v="STABLE "/>
    <s v="PAID"/>
    <x v="6"/>
    <n v="61130"/>
    <n v="97"/>
    <n v="0"/>
    <n v="4660"/>
    <s v="21.06.26"/>
    <n v="4.1694241727157882E-2"/>
    <n v="3.2196993172896472E-3"/>
    <s v="STABLE "/>
    <s v="MPTP"/>
    <s v="PTP"/>
    <s v="MPTP"/>
    <s v="Shifted "/>
    <m/>
    <s v="CAVNA"/>
    <m/>
    <s v="-"/>
    <m/>
    <s v="LOHEGAON"/>
    <m/>
    <m/>
    <m/>
    <n v="8607"/>
    <n v="61130"/>
    <n v="26"/>
    <n v="23"/>
    <s v="STABLE"/>
    <m/>
    <m/>
    <m/>
    <m/>
    <s v="-"/>
    <s v="MH12XG4452"/>
    <s v="TVS NTORQ 125 RACE XP"/>
    <d v="2024-10-07T00:00:00"/>
    <n v="36"/>
    <s v="06.07.26"/>
    <s v="VIJAY NIKAM"/>
    <m/>
    <m/>
    <m/>
    <m/>
    <m/>
    <m/>
    <m/>
    <m/>
    <m/>
    <m/>
    <m/>
    <m/>
    <m/>
    <m/>
    <m/>
    <m/>
    <m/>
    <m/>
    <m/>
    <m/>
    <m/>
    <m/>
    <m/>
    <m/>
    <m/>
    <m/>
    <m/>
    <m/>
    <m/>
    <m/>
    <m/>
    <m/>
    <m/>
    <m/>
    <m/>
    <m/>
    <m/>
    <m/>
    <m/>
    <m/>
    <m/>
    <m/>
    <m/>
    <m/>
    <m/>
    <m/>
    <m/>
    <m/>
    <m/>
    <m/>
    <m/>
    <m/>
    <m/>
    <m/>
    <m/>
    <m/>
    <m/>
    <m/>
    <m/>
    <m/>
    <m/>
    <m/>
    <m/>
    <m/>
    <m/>
    <m/>
    <m/>
    <m/>
    <m/>
    <m/>
    <m/>
    <m/>
    <m/>
    <m/>
    <m/>
    <m/>
    <m/>
    <m/>
    <m/>
    <m/>
    <m/>
    <m/>
    <m/>
    <m/>
    <m/>
    <m/>
    <m/>
    <m/>
    <m/>
    <m/>
    <m/>
    <n v="1"/>
    <m/>
    <m/>
    <n v="1"/>
    <n v="1"/>
    <s v="ZBHT0012"/>
    <e v="#N/A"/>
    <s v="Allocated"/>
    <e v="#N/A"/>
    <e v="#N/A"/>
    <e v="#N/A"/>
    <m/>
    <m/>
    <m/>
    <x v="0"/>
    <m/>
    <n v="3947"/>
    <n v="7921"/>
    <e v="#N/A"/>
    <e v="#N/A"/>
  </r>
  <r>
    <n v="457685874"/>
    <s v="FAYYAZ AJAZ ANSARI"/>
    <m/>
    <m/>
    <m/>
    <m/>
    <m/>
    <m/>
    <n v="6036"/>
    <n v="4813"/>
    <n v="4967"/>
    <n v="10849"/>
    <n v="1"/>
    <s v="FLOW"/>
    <s v="UNPAID"/>
    <x v="15"/>
    <n v="60784.58"/>
    <n v="154"/>
    <n v="0"/>
    <n v="0"/>
    <s v="23.06.26"/>
    <n v="7.2703928932635442E-2"/>
    <n v="3.2015061463722874E-3"/>
    <s v="STABLE "/>
    <s v="BPTP"/>
    <s v="BPTP"/>
    <s v="BPTP"/>
    <s v="Financail problem"/>
    <m/>
    <s v="CAVNA"/>
    <m/>
    <s v="-"/>
    <m/>
    <s v="PIMPARI"/>
    <m/>
    <m/>
    <m/>
    <n v="4813"/>
    <n v="60784.58"/>
    <n v="26"/>
    <n v="53"/>
    <s v="FLOW"/>
    <m/>
    <m/>
    <m/>
    <m/>
    <s v="REGULAR"/>
    <s v="MH14KV4801"/>
    <s v="CB350 RS DUAL TONE"/>
    <d v="2023-04-15T00:00:00"/>
    <n v="48"/>
    <s v="02.07.26"/>
    <s v="KAILASH ATKARI"/>
    <m/>
    <m/>
    <m/>
    <m/>
    <m/>
    <m/>
    <m/>
    <m/>
    <m/>
    <m/>
    <n v="1"/>
    <m/>
    <m/>
    <m/>
    <m/>
    <m/>
    <m/>
    <m/>
    <m/>
    <m/>
    <m/>
    <m/>
    <m/>
    <m/>
    <m/>
    <n v="1"/>
    <m/>
    <m/>
    <m/>
    <m/>
    <m/>
    <n v="1"/>
    <m/>
    <m/>
    <m/>
    <m/>
    <m/>
    <m/>
    <m/>
    <m/>
    <m/>
    <m/>
    <m/>
    <n v="1"/>
    <m/>
    <m/>
    <m/>
    <m/>
    <m/>
    <m/>
    <m/>
    <m/>
    <m/>
    <m/>
    <m/>
    <m/>
    <m/>
    <m/>
    <m/>
    <m/>
    <m/>
    <m/>
    <m/>
    <m/>
    <m/>
    <m/>
    <m/>
    <m/>
    <m/>
    <m/>
    <m/>
    <m/>
    <m/>
    <m/>
    <m/>
    <m/>
    <m/>
    <m/>
    <m/>
    <m/>
    <m/>
    <m/>
    <m/>
    <m/>
    <m/>
    <m/>
    <m/>
    <m/>
    <m/>
    <m/>
    <m/>
    <m/>
    <m/>
    <m/>
    <n v="4"/>
    <n v="1"/>
    <s v="ZBHT0015"/>
    <s v="B6HO3AOHum"/>
    <s v="Allocated"/>
    <s v="Left Message (LMCB)"/>
    <s v="Visited at customer residence address. Customer not meet at home. Left message at home with wife. Vehicle not available."/>
    <d v="2026-07-04T00:00:00"/>
    <m/>
    <m/>
    <m/>
    <x v="0"/>
    <m/>
    <n v="4967"/>
    <n v="10849"/>
    <s v="B6HO3AOHum"/>
    <s v="Allocated"/>
  </r>
  <r>
    <n v="465072149"/>
    <s v="VISHAL PADMAKAR GAIKWAD"/>
    <m/>
    <m/>
    <m/>
    <m/>
    <m/>
    <m/>
    <n v="7571"/>
    <n v="11514"/>
    <n v="4233"/>
    <n v="19085"/>
    <n v="2"/>
    <s v="FLOW"/>
    <s v="UNPAID"/>
    <x v="9"/>
    <n v="60719"/>
    <n v="290"/>
    <n v="0"/>
    <n v="1350"/>
    <s v="STABLE"/>
    <n v="9.2161177253967566E-2"/>
    <n v="1.1289499755254416E-2"/>
    <s v="FLOW"/>
    <s v="NC"/>
    <s v="PAID"/>
    <s v="NC"/>
    <s v="Cust at bhosari "/>
    <m/>
    <s v="CAVNA"/>
    <m/>
    <s v="-"/>
    <m/>
    <s v="SHIRUR"/>
    <m/>
    <m/>
    <m/>
    <n v="11514"/>
    <n v="60719"/>
    <n v="57"/>
    <n v="84"/>
    <s v="FLOW"/>
    <m/>
    <m/>
    <m/>
    <m/>
    <s v="REGULAR"/>
    <s v="MH17DG0875"/>
    <s v="BULLET BATTALION 350 BLACK"/>
    <d v="2024-12-30T00:00:00"/>
    <n v="24"/>
    <s v="02.07.26"/>
    <s v="KAILASH ATKARI"/>
    <m/>
    <m/>
    <m/>
    <m/>
    <m/>
    <m/>
    <m/>
    <m/>
    <m/>
    <m/>
    <m/>
    <m/>
    <m/>
    <m/>
    <m/>
    <m/>
    <m/>
    <m/>
    <m/>
    <m/>
    <m/>
    <m/>
    <n v="1"/>
    <m/>
    <m/>
    <m/>
    <m/>
    <m/>
    <m/>
    <m/>
    <m/>
    <m/>
    <m/>
    <m/>
    <m/>
    <m/>
    <m/>
    <m/>
    <m/>
    <m/>
    <m/>
    <m/>
    <m/>
    <m/>
    <m/>
    <m/>
    <m/>
    <m/>
    <m/>
    <m/>
    <m/>
    <m/>
    <m/>
    <m/>
    <m/>
    <m/>
    <m/>
    <m/>
    <m/>
    <m/>
    <m/>
    <m/>
    <m/>
    <m/>
    <m/>
    <m/>
    <m/>
    <m/>
    <m/>
    <m/>
    <m/>
    <m/>
    <m/>
    <m/>
    <m/>
    <m/>
    <m/>
    <m/>
    <m/>
    <m/>
    <m/>
    <m/>
    <m/>
    <m/>
    <m/>
    <m/>
    <m/>
    <m/>
    <m/>
    <m/>
    <m/>
    <m/>
    <m/>
    <m/>
    <n v="1"/>
    <n v="1"/>
    <s v="ZBHT0024"/>
    <s v="k2tFigwigw7"/>
    <s v="Allocated"/>
    <s v="Door Locked (NC_DL)"/>
    <s v="Door lock "/>
    <d v="2026-07-08T00:00:00"/>
    <m/>
    <m/>
    <m/>
    <x v="0"/>
    <m/>
    <n v="4233"/>
    <n v="19085"/>
    <s v="k2tFigwigw7"/>
    <s v="Allocated"/>
  </r>
  <r>
    <n v="463212097"/>
    <s v="ADITYA KASHINATH HIRVE"/>
    <s v="ONLINE"/>
    <s v="10.07.26"/>
    <n v="9130"/>
    <m/>
    <m/>
    <m/>
    <n v="9130"/>
    <n v="8630"/>
    <n v="8776"/>
    <n v="8630"/>
    <n v="1"/>
    <s v="STABLE "/>
    <s v="PAID"/>
    <x v="7"/>
    <n v="60709"/>
    <n v="146"/>
    <n v="0"/>
    <n v="6750"/>
    <s v="15.06.26"/>
    <n v="5.0961663522202168E-2"/>
    <n v="3.1975253697585013E-3"/>
    <s v="STABLE "/>
    <s v="PAID"/>
    <s v="PAID"/>
    <s v="PAID"/>
    <m/>
    <m/>
    <m/>
    <m/>
    <s v="-"/>
    <m/>
    <s v="BHOSARI"/>
    <m/>
    <m/>
    <m/>
    <n v="15526"/>
    <n v="60709"/>
    <n v="26"/>
    <n v="23"/>
    <s v="STABLE"/>
    <m/>
    <m/>
    <m/>
    <m/>
    <s v="-"/>
    <s v="MH14LQ6897"/>
    <s v="BULLET 350 BLACK GOLD"/>
    <d v="2024-06-14T00:00:00"/>
    <n v="30"/>
    <s v="06.07.26"/>
    <s v="VIJAY NIKAM"/>
    <m/>
    <m/>
    <m/>
    <m/>
    <m/>
    <m/>
    <m/>
    <m/>
    <m/>
    <m/>
    <m/>
    <m/>
    <m/>
    <m/>
    <m/>
    <m/>
    <m/>
    <m/>
    <m/>
    <m/>
    <m/>
    <m/>
    <m/>
    <m/>
    <m/>
    <m/>
    <m/>
    <m/>
    <m/>
    <m/>
    <m/>
    <m/>
    <m/>
    <m/>
    <m/>
    <m/>
    <m/>
    <m/>
    <m/>
    <m/>
    <m/>
    <m/>
    <m/>
    <m/>
    <m/>
    <m/>
    <m/>
    <m/>
    <m/>
    <m/>
    <m/>
    <m/>
    <m/>
    <m/>
    <m/>
    <m/>
    <m/>
    <m/>
    <m/>
    <m/>
    <m/>
    <m/>
    <m/>
    <m/>
    <m/>
    <m/>
    <m/>
    <m/>
    <m/>
    <m/>
    <m/>
    <m/>
    <m/>
    <m/>
    <m/>
    <m/>
    <m/>
    <m/>
    <m/>
    <m/>
    <m/>
    <m/>
    <m/>
    <m/>
    <m/>
    <m/>
    <m/>
    <m/>
    <m/>
    <m/>
    <m/>
    <n v="1"/>
    <m/>
    <m/>
    <n v="1"/>
    <n v="1"/>
    <s v="DUWT0025"/>
    <e v="#N/A"/>
    <s v="Allocated"/>
    <e v="#N/A"/>
    <e v="#N/A"/>
    <e v="#N/A"/>
    <m/>
    <m/>
    <m/>
    <x v="0"/>
    <m/>
    <n v="8776"/>
    <n v="17760"/>
    <e v="#N/A"/>
    <e v="#N/A"/>
  </r>
  <r>
    <n v="465200754"/>
    <s v="SARALA MAHENDRA HIVALE"/>
    <s v="ONLINE"/>
    <s v="21.07.26"/>
    <n v="3694"/>
    <m/>
    <m/>
    <m/>
    <n v="3616"/>
    <n v="3616"/>
    <n v="3616"/>
    <n v="3538"/>
    <n v="1"/>
    <s v="STABLE "/>
    <s v="PAID"/>
    <x v="12"/>
    <n v="60587"/>
    <n v="0"/>
    <n v="0"/>
    <n v="3918.54"/>
    <s v="12.06.26"/>
    <n v="8.7649029715967941E-2"/>
    <n v="3.1910996652482881E-3"/>
    <s v="STABLE "/>
    <s v="MPTP"/>
    <s v="PAID"/>
    <s v="MPTP"/>
    <s v="Add not found"/>
    <n v="21"/>
    <s v="CAVNA"/>
    <m/>
    <s v="-"/>
    <m/>
    <s v="PIRANGUT"/>
    <m/>
    <m/>
    <m/>
    <n v="3616"/>
    <n v="60587"/>
    <n v="26"/>
    <n v="23"/>
    <s v="STABLE"/>
    <m/>
    <m/>
    <m/>
    <m/>
    <s v="REGULAR"/>
    <s v="MH19EN7140"/>
    <s v="SPLENDOR PLUS I3S DRS C FI OTHERS"/>
    <d v="2025-01-13T00:00:00"/>
    <n v="36"/>
    <s v="02.07.26"/>
    <s v="KAILASH ATKARI"/>
    <m/>
    <m/>
    <m/>
    <m/>
    <m/>
    <m/>
    <m/>
    <m/>
    <m/>
    <m/>
    <m/>
    <m/>
    <m/>
    <m/>
    <m/>
    <m/>
    <m/>
    <m/>
    <m/>
    <n v="1"/>
    <m/>
    <m/>
    <n v="1"/>
    <m/>
    <m/>
    <m/>
    <m/>
    <m/>
    <m/>
    <m/>
    <m/>
    <m/>
    <m/>
    <m/>
    <m/>
    <m/>
    <m/>
    <m/>
    <m/>
    <m/>
    <m/>
    <m/>
    <m/>
    <m/>
    <m/>
    <m/>
    <m/>
    <m/>
    <m/>
    <m/>
    <m/>
    <m/>
    <m/>
    <m/>
    <m/>
    <m/>
    <m/>
    <m/>
    <m/>
    <m/>
    <m/>
    <m/>
    <m/>
    <m/>
    <m/>
    <m/>
    <m/>
    <m/>
    <m/>
    <m/>
    <m/>
    <m/>
    <m/>
    <m/>
    <m/>
    <m/>
    <m/>
    <m/>
    <m/>
    <m/>
    <m/>
    <m/>
    <m/>
    <m/>
    <m/>
    <m/>
    <m/>
    <m/>
    <m/>
    <m/>
    <m/>
    <m/>
    <m/>
    <m/>
    <n v="2"/>
    <n v="1"/>
    <s v="DUWT0030"/>
    <s v="APBCGew5I3c"/>
    <s v="Allocated"/>
    <s v="Address Not Found (NC_ANF)"/>
    <s v="Address not found "/>
    <d v="2026-07-07T00:00:00"/>
    <m/>
    <m/>
    <m/>
    <x v="0"/>
    <m/>
    <n v="3616"/>
    <n v="7232"/>
    <s v="APBCGew5I3c"/>
    <s v="Allocated"/>
  </r>
  <r>
    <n v="466006259"/>
    <s v="ARIF S O TAHIR KHAN"/>
    <m/>
    <m/>
    <m/>
    <m/>
    <m/>
    <s v="BANK STABLE 27"/>
    <n v="5635"/>
    <n v="5579"/>
    <n v="5709"/>
    <n v="11214"/>
    <n v="1"/>
    <s v="STABLE "/>
    <s v="PAID"/>
    <x v="0"/>
    <n v="60521"/>
    <n v="130"/>
    <n v="0"/>
    <n v="4878.42"/>
    <s v="FLOW"/>
    <n v="2.0848453049158687E-2"/>
    <n v="3.1876234644476809E-3"/>
    <s v="STABLE "/>
    <s v="MPTP"/>
    <s v="MPTP"/>
    <s v="MPTP"/>
    <s v="Add not found"/>
    <n v="21"/>
    <s v="CAVNA"/>
    <m/>
    <s v="-"/>
    <m/>
    <s v="THERGAON"/>
    <m/>
    <m/>
    <m/>
    <n v="10587.42"/>
    <n v="60521"/>
    <n v="26"/>
    <n v="53"/>
    <s v="FLOW"/>
    <m/>
    <m/>
    <m/>
    <m/>
    <s v="-"/>
    <s v="MH14MJ7138"/>
    <s v="HONDA ACTIVA DLX 2B"/>
    <d v="2025-04-28T00:00:00"/>
    <n v="24"/>
    <s v="06.07.26"/>
    <s v="KAILASH ATKARI"/>
    <m/>
    <m/>
    <m/>
    <m/>
    <m/>
    <m/>
    <m/>
    <m/>
    <m/>
    <m/>
    <m/>
    <m/>
    <m/>
    <m/>
    <m/>
    <m/>
    <m/>
    <m/>
    <m/>
    <m/>
    <m/>
    <m/>
    <m/>
    <m/>
    <m/>
    <m/>
    <m/>
    <m/>
    <m/>
    <m/>
    <m/>
    <m/>
    <m/>
    <m/>
    <m/>
    <m/>
    <m/>
    <m/>
    <m/>
    <m/>
    <m/>
    <m/>
    <m/>
    <m/>
    <m/>
    <m/>
    <m/>
    <m/>
    <m/>
    <m/>
    <m/>
    <m/>
    <m/>
    <m/>
    <m/>
    <m/>
    <m/>
    <m/>
    <m/>
    <m/>
    <m/>
    <m/>
    <m/>
    <m/>
    <m/>
    <m/>
    <m/>
    <m/>
    <m/>
    <m/>
    <m/>
    <m/>
    <m/>
    <m/>
    <m/>
    <m/>
    <m/>
    <m/>
    <m/>
    <m/>
    <m/>
    <m/>
    <m/>
    <m/>
    <m/>
    <m/>
    <m/>
    <m/>
    <m/>
    <m/>
    <m/>
    <n v="1"/>
    <m/>
    <m/>
    <n v="1"/>
    <n v="1"/>
    <s v="ZBHT0011"/>
    <e v="#N/A"/>
    <s v="Allocated"/>
    <e v="#N/A"/>
    <e v="#N/A"/>
    <e v="#N/A"/>
    <m/>
    <m/>
    <m/>
    <x v="0"/>
    <m/>
    <n v="5709"/>
    <n v="11214"/>
    <e v="#N/A"/>
    <e v="#N/A"/>
  </r>
  <r>
    <n v="464416787"/>
    <s v="MUKUND GYANOBA KENDRE"/>
    <m/>
    <m/>
    <m/>
    <m/>
    <m/>
    <m/>
    <n v="2766"/>
    <n v="10388.98"/>
    <n v="2398.9799999999996"/>
    <n v="13154.98"/>
    <n v="4"/>
    <s v="FLOW"/>
    <s v="UNPAID"/>
    <x v="9"/>
    <n v="60471"/>
    <n v="308"/>
    <n v="0"/>
    <n v="2250"/>
    <s v="FLOW"/>
    <n v="0.16370148187050282"/>
    <n v="2.3296721883748785E-2"/>
    <s v="FLOW"/>
    <s v="NC"/>
    <s v="NC"/>
    <s v="NC"/>
    <s v="Shifted"/>
    <m/>
    <s v="CNAVNA"/>
    <m/>
    <s v="ELG"/>
    <m/>
    <s v="RANJAN GAON"/>
    <m/>
    <m/>
    <m/>
    <n v="10388.98"/>
    <n v="60471"/>
    <n v="118"/>
    <n v="145"/>
    <s v="FLOW"/>
    <m/>
    <m/>
    <m/>
    <m/>
    <s v="NPA"/>
    <s v="MH44AD8553"/>
    <s v="HONDA SHINE 100 OBD2"/>
    <d v="2024-10-23T00:00:00"/>
    <n v="42"/>
    <s v="02.07.26"/>
    <s v="KAILASH ATKARI"/>
    <m/>
    <m/>
    <m/>
    <m/>
    <m/>
    <m/>
    <m/>
    <m/>
    <m/>
    <m/>
    <m/>
    <m/>
    <m/>
    <m/>
    <m/>
    <m/>
    <m/>
    <m/>
    <m/>
    <n v="1"/>
    <m/>
    <m/>
    <n v="1"/>
    <m/>
    <m/>
    <m/>
    <m/>
    <m/>
    <m/>
    <m/>
    <m/>
    <m/>
    <m/>
    <m/>
    <m/>
    <m/>
    <m/>
    <m/>
    <m/>
    <m/>
    <m/>
    <m/>
    <m/>
    <m/>
    <m/>
    <m/>
    <m/>
    <m/>
    <m/>
    <m/>
    <m/>
    <m/>
    <m/>
    <m/>
    <m/>
    <m/>
    <m/>
    <m/>
    <m/>
    <m/>
    <m/>
    <m/>
    <m/>
    <m/>
    <m/>
    <m/>
    <m/>
    <m/>
    <m/>
    <m/>
    <m/>
    <m/>
    <m/>
    <m/>
    <m/>
    <m/>
    <m/>
    <m/>
    <m/>
    <m/>
    <m/>
    <m/>
    <m/>
    <m/>
    <m/>
    <m/>
    <m/>
    <m/>
    <m/>
    <m/>
    <m/>
    <m/>
    <m/>
    <m/>
    <n v="2"/>
    <n v="1"/>
    <s v="ZBHT0024"/>
    <s v="G68mS_9R0w7"/>
    <s v="Allocated"/>
    <s v="Shifted (NC_SFTD)"/>
    <s v="Shifted "/>
    <d v="2026-07-07T00:00:00"/>
    <m/>
    <m/>
    <m/>
    <x v="0"/>
    <m/>
    <n v="2398.9799999999996"/>
    <n v="13154.98"/>
    <s v="G68mS_9R0w7"/>
    <s v="Allocated"/>
  </r>
  <r>
    <n v="461722676"/>
    <s v="SAHIL SANJAY GUNJAL"/>
    <m/>
    <m/>
    <m/>
    <m/>
    <m/>
    <m/>
    <n v="7179"/>
    <n v="7179"/>
    <n v="7256"/>
    <n v="14358"/>
    <n v="1"/>
    <s v="FLOW"/>
    <s v="UNPAID"/>
    <x v="9"/>
    <n v="60322"/>
    <n v="77"/>
    <n v="0"/>
    <n v="2517"/>
    <s v="-"/>
    <n v="3.7909421294352021E-2"/>
    <n v="3.1771421923367589E-3"/>
    <s v="STABLE "/>
    <s v="MPTP"/>
    <s v="-"/>
    <s v="MPTP"/>
    <s v="Shiftd to pune for job purpos"/>
    <n v="27"/>
    <s v="CAVA"/>
    <m/>
    <s v="-"/>
    <m/>
    <s v="SHIRUR"/>
    <m/>
    <m/>
    <m/>
    <n v="7179"/>
    <n v="60322"/>
    <n v="26"/>
    <n v="53"/>
    <s v="FLOW"/>
    <m/>
    <m/>
    <m/>
    <m/>
    <s v="REGULAR"/>
    <s v="MH12WL4029"/>
    <s v="YAMAHA MT15 V2 METALLIC BLACK"/>
    <d v="2024-01-30T00:00:00"/>
    <n v="36"/>
    <s v="02.07.26"/>
    <s v="KAILASH ATKARI"/>
    <m/>
    <m/>
    <m/>
    <m/>
    <m/>
    <m/>
    <m/>
    <m/>
    <m/>
    <m/>
    <m/>
    <m/>
    <m/>
    <m/>
    <m/>
    <m/>
    <m/>
    <m/>
    <m/>
    <n v="1"/>
    <m/>
    <m/>
    <n v="1"/>
    <m/>
    <m/>
    <m/>
    <m/>
    <m/>
    <m/>
    <m/>
    <m/>
    <m/>
    <m/>
    <m/>
    <m/>
    <m/>
    <m/>
    <m/>
    <m/>
    <m/>
    <m/>
    <m/>
    <m/>
    <m/>
    <m/>
    <m/>
    <m/>
    <m/>
    <m/>
    <m/>
    <m/>
    <m/>
    <m/>
    <m/>
    <m/>
    <m/>
    <m/>
    <m/>
    <m/>
    <m/>
    <m/>
    <m/>
    <m/>
    <m/>
    <m/>
    <m/>
    <m/>
    <m/>
    <m/>
    <m/>
    <m/>
    <m/>
    <m/>
    <m/>
    <m/>
    <m/>
    <m/>
    <m/>
    <m/>
    <m/>
    <m/>
    <m/>
    <m/>
    <m/>
    <m/>
    <m/>
    <m/>
    <m/>
    <m/>
    <m/>
    <m/>
    <m/>
    <m/>
    <m/>
    <n v="2"/>
    <n v="1"/>
    <s v="ZBHT0024"/>
    <s v="GoGABiBr8P89"/>
    <s v="Allocated"/>
    <s v="Promise To Pay (PTP)"/>
    <s v="Ptp"/>
    <d v="2026-07-20T00:00:00"/>
    <m/>
    <m/>
    <m/>
    <x v="0"/>
    <m/>
    <n v="7256"/>
    <n v="14358"/>
    <s v="GoGABiBr8P89"/>
    <s v="Allocated"/>
  </r>
  <r>
    <n v="464769975"/>
    <s v="KHARAT AMIT VILAS"/>
    <m/>
    <m/>
    <m/>
    <m/>
    <m/>
    <s v="BANK STABLE 08"/>
    <n v="3843"/>
    <n v="3843"/>
    <n v="3905"/>
    <n v="7686"/>
    <n v="1"/>
    <s v="STABLE "/>
    <s v="UNPAID"/>
    <x v="9"/>
    <n v="60248"/>
    <n v="62"/>
    <n v="0"/>
    <n v="4023"/>
    <s v="-"/>
    <n v="3.7862915920263265E-2"/>
    <n v="3.1732446338633511E-3"/>
    <s v="STABLE "/>
    <s v="PAID"/>
    <s v="-"/>
    <s v="PAID"/>
    <m/>
    <m/>
    <m/>
    <m/>
    <s v="-"/>
    <m/>
    <s v="KAREGAON"/>
    <m/>
    <m/>
    <m/>
    <n v="3843"/>
    <n v="60248"/>
    <n v="26"/>
    <n v="23"/>
    <s v="STABLE"/>
    <m/>
    <m/>
    <m/>
    <m/>
    <s v="REGULAR"/>
    <s v="MH12XP1083"/>
    <s v="HONDA SP 125 BS VI DRUM"/>
    <d v="2024-11-25T00:00:00"/>
    <n v="36"/>
    <s v="02.07.26"/>
    <s v="KAILASH ATKARI"/>
    <m/>
    <m/>
    <m/>
    <m/>
    <m/>
    <m/>
    <m/>
    <m/>
    <m/>
    <m/>
    <m/>
    <m/>
    <m/>
    <m/>
    <m/>
    <m/>
    <m/>
    <m/>
    <m/>
    <n v="1"/>
    <m/>
    <m/>
    <n v="1"/>
    <m/>
    <m/>
    <m/>
    <m/>
    <m/>
    <m/>
    <m/>
    <m/>
    <m/>
    <m/>
    <m/>
    <m/>
    <m/>
    <m/>
    <m/>
    <m/>
    <m/>
    <m/>
    <m/>
    <m/>
    <m/>
    <m/>
    <m/>
    <m/>
    <m/>
    <m/>
    <m/>
    <m/>
    <m/>
    <m/>
    <m/>
    <m/>
    <m/>
    <m/>
    <m/>
    <m/>
    <m/>
    <m/>
    <m/>
    <m/>
    <m/>
    <m/>
    <m/>
    <m/>
    <m/>
    <m/>
    <m/>
    <m/>
    <m/>
    <m/>
    <m/>
    <m/>
    <m/>
    <m/>
    <m/>
    <m/>
    <m/>
    <m/>
    <m/>
    <m/>
    <m/>
    <m/>
    <m/>
    <m/>
    <m/>
    <m/>
    <m/>
    <m/>
    <m/>
    <m/>
    <m/>
    <n v="2"/>
    <n v="1"/>
    <s v="ZBHT0024"/>
    <s v="k29kRURCv6tb"/>
    <s v="Allocated"/>
    <s v="Address Not Found (NC_ANF)"/>
    <s v="Address not found "/>
    <d v="2026-07-07T00:00:00"/>
    <m/>
    <m/>
    <m/>
    <x v="0"/>
    <m/>
    <n v="3905"/>
    <n v="7686"/>
    <s v="k29kRURCv6tb"/>
    <s v="Allocated"/>
  </r>
  <r>
    <n v="465074858"/>
    <s v="TANOJA SIKANDAR MUNDE"/>
    <s v="ONLINE"/>
    <s v="06.07.26"/>
    <n v="3753"/>
    <m/>
    <m/>
    <m/>
    <n v="3677"/>
    <n v="3677"/>
    <n v="3732"/>
    <n v="3601"/>
    <n v="1"/>
    <s v="STABLE "/>
    <s v="PAID"/>
    <x v="15"/>
    <n v="59879"/>
    <n v="55"/>
    <n v="0"/>
    <n v="3009"/>
    <s v="-"/>
    <n v="7.1620772251075479E-2"/>
    <n v="3.1538095112054109E-3"/>
    <s v="RB"/>
    <s v="PAID"/>
    <s v="-"/>
    <s v="PAID"/>
    <m/>
    <m/>
    <s v="CAVNA"/>
    <m/>
    <s v="-"/>
    <m/>
    <s v="PIMPLE SAUDAGAR"/>
    <m/>
    <m/>
    <m/>
    <n v="3677"/>
    <n v="59879"/>
    <n v="26"/>
    <n v="23"/>
    <s v="STABLE"/>
    <m/>
    <m/>
    <m/>
    <m/>
    <s v="REGULAR"/>
    <s v="MH14MB4572"/>
    <s v="HONDA ACTIVA 125 SMART"/>
    <d v="2024-12-30T00:00:00"/>
    <n v="36"/>
    <s v="02.07.26"/>
    <s v="KAILASH ATKARI"/>
    <m/>
    <m/>
    <m/>
    <m/>
    <m/>
    <m/>
    <m/>
    <m/>
    <m/>
    <m/>
    <m/>
    <m/>
    <m/>
    <m/>
    <m/>
    <m/>
    <m/>
    <m/>
    <m/>
    <m/>
    <m/>
    <m/>
    <n v="1"/>
    <m/>
    <m/>
    <m/>
    <m/>
    <m/>
    <m/>
    <m/>
    <m/>
    <m/>
    <m/>
    <m/>
    <m/>
    <m/>
    <m/>
    <n v="1"/>
    <m/>
    <m/>
    <m/>
    <m/>
    <m/>
    <m/>
    <m/>
    <m/>
    <m/>
    <m/>
    <m/>
    <m/>
    <m/>
    <m/>
    <m/>
    <m/>
    <m/>
    <m/>
    <m/>
    <m/>
    <n v="1"/>
    <m/>
    <m/>
    <m/>
    <m/>
    <m/>
    <m/>
    <m/>
    <m/>
    <m/>
    <m/>
    <m/>
    <m/>
    <m/>
    <m/>
    <m/>
    <m/>
    <m/>
    <m/>
    <m/>
    <m/>
    <n v="1"/>
    <m/>
    <m/>
    <m/>
    <m/>
    <m/>
    <m/>
    <m/>
    <m/>
    <m/>
    <m/>
    <m/>
    <m/>
    <m/>
    <m/>
    <n v="4"/>
    <n v="1"/>
    <s v="ZBHT0015"/>
    <s v="A2xkuOuyov1"/>
    <s v="Allocated"/>
    <s v="Promise To Pay (PTP)"/>
    <s v="Visited at customer residence address. Customer 1 emi promise to pay on date. Balance emi after 7/8 days. Vehicle with him."/>
    <d v="2026-07-20T00:00:00"/>
    <m/>
    <m/>
    <m/>
    <x v="0"/>
    <m/>
    <n v="3732"/>
    <n v="7354"/>
    <s v="A2xkuOuyov1"/>
    <s v="Allocated"/>
  </r>
  <r>
    <n v="463773768"/>
    <s v="RUSHAB RAMCHANDRA SABLE"/>
    <s v="ONLINE"/>
    <s v="17.07.26"/>
    <n v="4530"/>
    <m/>
    <m/>
    <m/>
    <n v="4522"/>
    <n v="4112"/>
    <n v="4216"/>
    <n v="4104"/>
    <n v="1"/>
    <s v="STABLE "/>
    <s v="PAID"/>
    <x v="0"/>
    <n v="59763"/>
    <n v="104"/>
    <n v="0"/>
    <n v="3147"/>
    <s v="22.06.26"/>
    <n v="2.0587334967645456E-2"/>
    <n v="3.1476998249497985E-3"/>
    <s v="STABLE "/>
    <s v="PAID"/>
    <s v="PTP"/>
    <s v="PAID"/>
    <m/>
    <m/>
    <s v="CAVA"/>
    <m/>
    <s v="-"/>
    <m/>
    <s v="CHINCHWAD"/>
    <m/>
    <m/>
    <m/>
    <n v="4112"/>
    <n v="59763"/>
    <n v="26"/>
    <n v="23"/>
    <s v="STABLE"/>
    <m/>
    <m/>
    <m/>
    <m/>
    <s v="NPA"/>
    <s v="MH14LV1808"/>
    <s v="PIAGGIO VESPA VXL 125"/>
    <d v="2024-08-16T00:00:00"/>
    <n v="36"/>
    <s v="02.07.26"/>
    <s v="KAILASH ATKARI"/>
    <m/>
    <m/>
    <m/>
    <m/>
    <m/>
    <m/>
    <m/>
    <n v="1"/>
    <m/>
    <m/>
    <m/>
    <m/>
    <m/>
    <m/>
    <m/>
    <m/>
    <m/>
    <m/>
    <m/>
    <m/>
    <m/>
    <m/>
    <m/>
    <m/>
    <m/>
    <m/>
    <m/>
    <m/>
    <m/>
    <m/>
    <m/>
    <m/>
    <m/>
    <m/>
    <m/>
    <m/>
    <m/>
    <n v="1"/>
    <m/>
    <m/>
    <m/>
    <m/>
    <m/>
    <m/>
    <m/>
    <m/>
    <m/>
    <m/>
    <m/>
    <m/>
    <m/>
    <m/>
    <m/>
    <m/>
    <m/>
    <m/>
    <m/>
    <m/>
    <m/>
    <m/>
    <m/>
    <m/>
    <m/>
    <m/>
    <m/>
    <m/>
    <m/>
    <m/>
    <m/>
    <m/>
    <m/>
    <m/>
    <m/>
    <m/>
    <m/>
    <m/>
    <m/>
    <m/>
    <m/>
    <m/>
    <m/>
    <m/>
    <m/>
    <m/>
    <m/>
    <m/>
    <m/>
    <m/>
    <m/>
    <m/>
    <m/>
    <m/>
    <m/>
    <m/>
    <n v="2"/>
    <n v="1"/>
    <s v="ZBHT0011"/>
    <s v="G21LrC0UoS"/>
    <s v="Allocated"/>
    <s v="Left Message (LMCB)"/>
    <s v="Visit cm residence address cm is not at home lm with wife "/>
    <d v="2026-07-03T00:00:00"/>
    <m/>
    <m/>
    <m/>
    <x v="0"/>
    <m/>
    <n v="4216"/>
    <n v="8634"/>
    <s v="G21LrC0UoS"/>
    <s v="Allocated"/>
  </r>
  <r>
    <n v="465315718"/>
    <s v="SMITESH ROHIDAS BHANUSGHARE"/>
    <m/>
    <m/>
    <m/>
    <m/>
    <m/>
    <m/>
    <n v="3178"/>
    <n v="9399"/>
    <n v="3455"/>
    <n v="12577"/>
    <n v="3"/>
    <s v="FLOW"/>
    <s v="UNPAID"/>
    <x v="8"/>
    <n v="59755"/>
    <n v="412"/>
    <n v="0"/>
    <n v="4950"/>
    <s v="FLOW"/>
    <n v="0.23340241466721007"/>
    <n v="1.913791168612964E-2"/>
    <s v="STABLE "/>
    <s v="PTP"/>
    <s v="PTP"/>
    <s v="PTP"/>
    <m/>
    <n v="25"/>
    <s v="CAVA"/>
    <m/>
    <s v="ELG"/>
    <m/>
    <s v="SHILTANAE"/>
    <m/>
    <m/>
    <m/>
    <n v="9399"/>
    <n v="59755"/>
    <n v="87"/>
    <n v="114"/>
    <s v="FLOW"/>
    <m/>
    <m/>
    <m/>
    <m/>
    <s v="NPA"/>
    <s v="MH14MD6202"/>
    <s v="SPLENDOR PLUS I3S DRSC FI"/>
    <d v="2025-01-24T00:00:00"/>
    <n v="36"/>
    <s v="02.07.26"/>
    <s v="VIJAY NIKAM"/>
    <m/>
    <m/>
    <m/>
    <m/>
    <m/>
    <m/>
    <m/>
    <m/>
    <m/>
    <m/>
    <m/>
    <m/>
    <m/>
    <m/>
    <m/>
    <m/>
    <m/>
    <m/>
    <m/>
    <m/>
    <m/>
    <m/>
    <m/>
    <m/>
    <m/>
    <m/>
    <m/>
    <m/>
    <m/>
    <m/>
    <m/>
    <m/>
    <m/>
    <m/>
    <m/>
    <m/>
    <m/>
    <n v="1"/>
    <m/>
    <m/>
    <m/>
    <m/>
    <m/>
    <m/>
    <m/>
    <m/>
    <m/>
    <m/>
    <m/>
    <m/>
    <m/>
    <m/>
    <m/>
    <m/>
    <m/>
    <m/>
    <m/>
    <m/>
    <m/>
    <m/>
    <m/>
    <m/>
    <m/>
    <m/>
    <m/>
    <m/>
    <m/>
    <m/>
    <m/>
    <m/>
    <m/>
    <m/>
    <m/>
    <m/>
    <m/>
    <m/>
    <m/>
    <m/>
    <m/>
    <m/>
    <m/>
    <m/>
    <m/>
    <m/>
    <m/>
    <m/>
    <m/>
    <m/>
    <m/>
    <m/>
    <m/>
    <m/>
    <m/>
    <m/>
    <n v="1"/>
    <n v="1"/>
    <s v="ZBHT0013"/>
    <s v="G2nGSdZiFRPm"/>
    <s v="Allocated"/>
    <e v="#N/A"/>
    <e v="#N/A"/>
    <e v="#N/A"/>
    <m/>
    <m/>
    <m/>
    <x v="0"/>
    <m/>
    <n v="3455"/>
    <n v="12577"/>
    <s v="G2nGSdZiFRPm"/>
    <s v="Allocated"/>
  </r>
  <r>
    <n v="459446869"/>
    <s v="VINAYAK SHIVRAM PAWAR"/>
    <m/>
    <m/>
    <m/>
    <m/>
    <m/>
    <s v="BANK STABLE 08"/>
    <n v="4361"/>
    <n v="4122"/>
    <n v="4207"/>
    <n v="8483"/>
    <n v="1"/>
    <s v="STABLE "/>
    <s v="UNPAID"/>
    <x v="4"/>
    <n v="59692.15"/>
    <n v="85"/>
    <n v="0"/>
    <n v="6439"/>
    <s v="26.06.26"/>
    <n v="5.0942919997789625E-2"/>
    <n v="3.1439681760600559E-3"/>
    <s v="STABLE "/>
    <s v="PAID"/>
    <s v="PTP"/>
    <s v="PAID"/>
    <m/>
    <m/>
    <s v="CAVA"/>
    <m/>
    <s v="-"/>
    <m/>
    <s v="BHOR"/>
    <m/>
    <m/>
    <m/>
    <n v="4122"/>
    <n v="59692.15"/>
    <n v="26"/>
    <n v="23"/>
    <s v="STABLE"/>
    <m/>
    <m/>
    <m/>
    <m/>
    <s v="NPA"/>
    <s v="MH12VY505"/>
    <s v="RE BULLET 350 EFI BLACK"/>
    <d v="2023-08-18T00:00:00"/>
    <n v="48"/>
    <s v="02.07.26"/>
    <s v="VIJAY NIKAM"/>
    <m/>
    <m/>
    <m/>
    <m/>
    <m/>
    <m/>
    <m/>
    <m/>
    <m/>
    <m/>
    <m/>
    <m/>
    <m/>
    <m/>
    <m/>
    <m/>
    <n v="1"/>
    <m/>
    <m/>
    <m/>
    <m/>
    <m/>
    <m/>
    <m/>
    <m/>
    <m/>
    <m/>
    <m/>
    <m/>
    <m/>
    <m/>
    <m/>
    <m/>
    <m/>
    <m/>
    <m/>
    <m/>
    <m/>
    <m/>
    <m/>
    <m/>
    <m/>
    <m/>
    <m/>
    <m/>
    <m/>
    <m/>
    <m/>
    <m/>
    <m/>
    <m/>
    <m/>
    <m/>
    <m/>
    <m/>
    <m/>
    <m/>
    <m/>
    <m/>
    <m/>
    <m/>
    <m/>
    <m/>
    <m/>
    <m/>
    <m/>
    <m/>
    <m/>
    <m/>
    <m/>
    <m/>
    <m/>
    <m/>
    <m/>
    <m/>
    <m/>
    <m/>
    <m/>
    <m/>
    <n v="1"/>
    <m/>
    <m/>
    <m/>
    <m/>
    <m/>
    <m/>
    <m/>
    <m/>
    <m/>
    <m/>
    <m/>
    <m/>
    <m/>
    <m/>
    <n v="2"/>
    <n v="1"/>
    <s v="DUWT0011"/>
    <s v="G67Fj0S_Egz"/>
    <s v="Allocated"/>
    <s v="Promise To Pay (PTP)"/>
    <s v="Customer office address vijit promise to pay amt. 20.07.2026"/>
    <d v="2026-07-20T00:00:00"/>
    <m/>
    <m/>
    <m/>
    <x v="0"/>
    <m/>
    <n v="4207"/>
    <n v="8483"/>
    <s v="G67Fj0S_Egz"/>
    <s v="Allocated"/>
  </r>
  <r>
    <n v="463265509"/>
    <s v="VIKAS NARESH JADHAV"/>
    <m/>
    <m/>
    <m/>
    <m/>
    <m/>
    <m/>
    <n v="4731"/>
    <n v="4709"/>
    <n v="4828"/>
    <n v="9440"/>
    <n v="1"/>
    <s v="FLOW"/>
    <s v="UNPAID"/>
    <x v="14"/>
    <n v="59430"/>
    <n v="119"/>
    <n v="0"/>
    <n v="2250"/>
    <s v="30.06.26"/>
    <n v="0.13468677336451776"/>
    <n v="3.1301608118194622E-3"/>
    <s v="STABLE "/>
    <s v="PTP"/>
    <s v="PTP"/>
    <s v="PTP"/>
    <m/>
    <n v="28"/>
    <s v="CAVA"/>
    <m/>
    <s v="-"/>
    <m/>
    <s v="JAMBHUL WADI"/>
    <m/>
    <m/>
    <m/>
    <n v="4709"/>
    <n v="59430"/>
    <n v="26"/>
    <n v="53"/>
    <s v="FLOW"/>
    <m/>
    <m/>
    <m/>
    <m/>
    <s v="REGULAR"/>
    <s v="MH14LR2229"/>
    <s v="BAJAJ PULSAR NS 125 UG"/>
    <d v="2024-06-21T00:00:00"/>
    <n v="36"/>
    <s v="02.07.26"/>
    <s v="VIJAY NIKAM"/>
    <m/>
    <m/>
    <m/>
    <m/>
    <m/>
    <m/>
    <m/>
    <m/>
    <m/>
    <m/>
    <m/>
    <m/>
    <m/>
    <m/>
    <m/>
    <m/>
    <m/>
    <m/>
    <m/>
    <m/>
    <m/>
    <m/>
    <m/>
    <m/>
    <m/>
    <m/>
    <m/>
    <m/>
    <m/>
    <m/>
    <m/>
    <m/>
    <m/>
    <m/>
    <m/>
    <m/>
    <m/>
    <n v="1"/>
    <m/>
    <m/>
    <m/>
    <m/>
    <m/>
    <m/>
    <m/>
    <m/>
    <m/>
    <m/>
    <m/>
    <m/>
    <m/>
    <m/>
    <m/>
    <m/>
    <m/>
    <m/>
    <m/>
    <m/>
    <n v="1"/>
    <m/>
    <m/>
    <m/>
    <m/>
    <m/>
    <m/>
    <m/>
    <m/>
    <m/>
    <m/>
    <m/>
    <m/>
    <m/>
    <m/>
    <m/>
    <m/>
    <m/>
    <m/>
    <m/>
    <m/>
    <m/>
    <m/>
    <m/>
    <m/>
    <m/>
    <m/>
    <m/>
    <m/>
    <m/>
    <m/>
    <m/>
    <m/>
    <n v="1"/>
    <m/>
    <m/>
    <n v="3"/>
    <n v="1"/>
    <s v="DUWT0027"/>
    <s v="GPnA5XxDgrK7"/>
    <s v="Allocated"/>
    <s v="Door Locked (NC_DL)"/>
    <s v="Visited to Customers residence address but Customers residence is Door Lock "/>
    <d v="2026-07-04T00:00:00"/>
    <m/>
    <m/>
    <m/>
    <x v="0"/>
    <m/>
    <n v="4828"/>
    <n v="9440"/>
    <s v="GPnA5XxDgrK7"/>
    <s v="Allocated"/>
  </r>
  <r>
    <n v="462002443"/>
    <s v="RAJASHREE BAPU MANE"/>
    <m/>
    <m/>
    <m/>
    <m/>
    <m/>
    <m/>
    <n v="5840"/>
    <n v="11680"/>
    <n v="6081"/>
    <n v="17520"/>
    <n v="2"/>
    <s v="FLOW"/>
    <s v="UNPAID"/>
    <x v="12"/>
    <n v="59239"/>
    <n v="241"/>
    <n v="0"/>
    <n v="900"/>
    <s v="FLOW"/>
    <n v="0.15557921907683447"/>
    <n v="1.1014322963183129E-2"/>
    <s v="FLOW"/>
    <s v="NC"/>
    <s v="MPTP"/>
    <s v="NC"/>
    <s v="Shifted"/>
    <n v="25"/>
    <s v="CAVNA"/>
    <m/>
    <s v="-"/>
    <m/>
    <s v="JAMBE"/>
    <m/>
    <m/>
    <m/>
    <n v="11680"/>
    <n v="59239"/>
    <n v="57"/>
    <n v="84"/>
    <s v="FLOW"/>
    <m/>
    <m/>
    <m/>
    <m/>
    <s v="REGULAR"/>
    <s v="MH14LK1513"/>
    <s v="BAJAJ PULSAR RS200 ABS TWIN CHANNEL"/>
    <d v="2024-02-22T00:00:00"/>
    <n v="36"/>
    <s v="02.07.26"/>
    <s v="KAILASH ATKARI"/>
    <m/>
    <m/>
    <m/>
    <m/>
    <m/>
    <m/>
    <m/>
    <m/>
    <m/>
    <m/>
    <n v="1"/>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7-04T00:00:00"/>
    <m/>
    <m/>
    <m/>
    <x v="0"/>
    <m/>
    <n v="6081"/>
    <n v="17520"/>
    <s v="G6SskSv1vNm"/>
    <s v="Allocated"/>
  </r>
  <r>
    <n v="464000542"/>
    <s v="DHANANJAY SHANTARAM AKHADE"/>
    <m/>
    <m/>
    <m/>
    <m/>
    <m/>
    <m/>
    <n v="4728"/>
    <n v="23640"/>
    <n v="5455"/>
    <n v="28368"/>
    <n v="5"/>
    <s v="FLOW"/>
    <s v="UNPAID"/>
    <x v="8"/>
    <n v="59213"/>
    <n v="727"/>
    <n v="0"/>
    <n v="5457"/>
    <s v="FLOW"/>
    <n v="0.4732262307973869"/>
    <n v="2.646861569931094E-2"/>
    <s v="FLOW"/>
    <s v="BPTP"/>
    <s v="PTP"/>
    <s v="BPTP"/>
    <s v="Financail problem"/>
    <m/>
    <s v="CAVNA"/>
    <m/>
    <s v="ELG"/>
    <m/>
    <s v="LONAVALA"/>
    <m/>
    <m/>
    <m/>
    <n v="23640"/>
    <n v="59213"/>
    <n v="146"/>
    <n v="173"/>
    <s v="FLOW"/>
    <m/>
    <m/>
    <m/>
    <m/>
    <s v="NPA"/>
    <s v="MH14LV1826"/>
    <s v="XTREME 160R 4V STD"/>
    <d v="2024-09-11T00:00:00"/>
    <n v="30"/>
    <s v="02.07.26"/>
    <s v="VIJAY NIKAM"/>
    <m/>
    <m/>
    <m/>
    <m/>
    <m/>
    <m/>
    <m/>
    <m/>
    <m/>
    <m/>
    <n v="1"/>
    <m/>
    <m/>
    <m/>
    <m/>
    <m/>
    <m/>
    <m/>
    <m/>
    <m/>
    <m/>
    <m/>
    <m/>
    <m/>
    <m/>
    <m/>
    <m/>
    <m/>
    <m/>
    <m/>
    <m/>
    <m/>
    <m/>
    <m/>
    <m/>
    <m/>
    <m/>
    <m/>
    <m/>
    <m/>
    <m/>
    <m/>
    <m/>
    <m/>
    <m/>
    <m/>
    <m/>
    <m/>
    <m/>
    <m/>
    <m/>
    <m/>
    <m/>
    <m/>
    <m/>
    <m/>
    <m/>
    <m/>
    <m/>
    <m/>
    <m/>
    <m/>
    <m/>
    <m/>
    <m/>
    <m/>
    <m/>
    <m/>
    <m/>
    <m/>
    <m/>
    <m/>
    <m/>
    <m/>
    <m/>
    <m/>
    <m/>
    <m/>
    <m/>
    <m/>
    <m/>
    <m/>
    <m/>
    <m/>
    <m/>
    <m/>
    <m/>
    <m/>
    <m/>
    <m/>
    <m/>
    <m/>
    <m/>
    <m/>
    <n v="1"/>
    <n v="1"/>
    <s v="ZBHT0013"/>
    <s v="A6UAhFU2qQEc"/>
    <s v="Allocated"/>
    <s v="Refuse To Pay (RTP)"/>
    <s v="3rd party vehical "/>
    <d v="2026-07-04T00:00:00"/>
    <m/>
    <m/>
    <m/>
    <x v="0"/>
    <m/>
    <n v="5455"/>
    <n v="28368"/>
    <s v="A6UAhFU2qQEc"/>
    <s v="Allocated"/>
  </r>
  <r>
    <n v="467586191"/>
    <s v="SAHIL VISHNU KARLEKAR"/>
    <s v="BRANCH"/>
    <s v="07.07.26"/>
    <n v="4800"/>
    <m/>
    <m/>
    <m/>
    <n v="4704"/>
    <n v="4702"/>
    <n v="4791"/>
    <n v="4606"/>
    <n v="1"/>
    <s v="STABLE "/>
    <s v="PAID"/>
    <x v="0"/>
    <n v="59180"/>
    <n v="89"/>
    <n v="0"/>
    <n v="1799"/>
    <s v="15.06.26"/>
    <n v="2.038650140363198E-2"/>
    <n v="3.1169933845444351E-3"/>
    <s v="STABLE "/>
    <s v="PAID"/>
    <s v="PAID"/>
    <s v="PAID"/>
    <s v="Shifted"/>
    <m/>
    <s v="CAVNA"/>
    <m/>
    <s v="-"/>
    <m/>
    <s v="CHIKHALI"/>
    <m/>
    <m/>
    <m/>
    <n v="4702"/>
    <n v="59180"/>
    <n v="26"/>
    <n v="23"/>
    <s v="STABLE"/>
    <m/>
    <m/>
    <m/>
    <m/>
    <s v="REGULAR"/>
    <s v="MH14NA6814"/>
    <s v="HUNTER 350 TOKYO BLACK"/>
    <d v="2026-01-13T00:00:00"/>
    <n v="18"/>
    <s v="02.07.26"/>
    <s v="KAILASH ATKARI"/>
    <m/>
    <m/>
    <m/>
    <m/>
    <m/>
    <m/>
    <m/>
    <m/>
    <m/>
    <m/>
    <m/>
    <m/>
    <m/>
    <m/>
    <m/>
    <m/>
    <m/>
    <m/>
    <m/>
    <n v="1"/>
    <m/>
    <m/>
    <n v="1"/>
    <m/>
    <m/>
    <m/>
    <m/>
    <m/>
    <m/>
    <m/>
    <m/>
    <m/>
    <m/>
    <m/>
    <m/>
    <m/>
    <m/>
    <m/>
    <m/>
    <m/>
    <m/>
    <m/>
    <m/>
    <m/>
    <m/>
    <m/>
    <m/>
    <m/>
    <m/>
    <m/>
    <m/>
    <m/>
    <m/>
    <m/>
    <m/>
    <m/>
    <m/>
    <m/>
    <m/>
    <m/>
    <m/>
    <m/>
    <m/>
    <m/>
    <m/>
    <m/>
    <m/>
    <m/>
    <m/>
    <m/>
    <m/>
    <m/>
    <m/>
    <m/>
    <m/>
    <m/>
    <m/>
    <m/>
    <m/>
    <m/>
    <m/>
    <m/>
    <m/>
    <m/>
    <m/>
    <m/>
    <m/>
    <m/>
    <m/>
    <m/>
    <m/>
    <m/>
    <m/>
    <m/>
    <n v="2"/>
    <n v="1"/>
    <s v="ZBHT0011"/>
    <s v="B2ykA-2J5ybz"/>
    <s v="Allocated"/>
    <s v="Shifted (NC_SFTD)"/>
    <s v="Visit cm residence address cm shifted confirm with neighbour "/>
    <d v="2026-07-07T00:00:00"/>
    <m/>
    <m/>
    <m/>
    <x v="0"/>
    <m/>
    <n v="4791"/>
    <n v="9406"/>
    <s v="B2ykA-2J5ybz"/>
    <s v="Allocated"/>
  </r>
  <r>
    <n v="464516840"/>
    <s v="RUKMINI NARSING NARAL"/>
    <m/>
    <m/>
    <m/>
    <m/>
    <m/>
    <m/>
    <n v="3458"/>
    <n v="10374"/>
    <n v="3660"/>
    <n v="13832"/>
    <n v="3"/>
    <s v="FLOW"/>
    <s v="UNPAID"/>
    <x v="16"/>
    <n v="58758"/>
    <n v="202"/>
    <n v="0"/>
    <n v="3150"/>
    <s v="FLOW"/>
    <n v="0.7696073847101732"/>
    <n v="1.881859952897005E-2"/>
    <s v="FLOW"/>
    <s v="NC"/>
    <s v="NC"/>
    <s v="NC"/>
    <s v="Shifted"/>
    <m/>
    <s v="CNAVNA"/>
    <m/>
    <s v="ELG"/>
    <m/>
    <s v="GHORPADI PETH"/>
    <m/>
    <m/>
    <m/>
    <n v="10374"/>
    <n v="58758"/>
    <n v="87"/>
    <e v="#N/A"/>
    <e v="#N/A"/>
    <m/>
    <m/>
    <m/>
    <m/>
    <s v="REGULAR"/>
    <s v="MH12XK7423"/>
    <s v="HONDA ACTIVA 6G DLX BS VI"/>
    <d v="2024-10-31T00:00:00"/>
    <n v="36"/>
    <s v="02.07.26"/>
    <s v="VIJAY NIKAM"/>
    <m/>
    <n v="1"/>
    <m/>
    <m/>
    <m/>
    <m/>
    <m/>
    <m/>
    <m/>
    <m/>
    <m/>
    <m/>
    <m/>
    <m/>
    <m/>
    <m/>
    <m/>
    <m/>
    <m/>
    <m/>
    <m/>
    <m/>
    <m/>
    <m/>
    <m/>
    <m/>
    <m/>
    <m/>
    <m/>
    <m/>
    <m/>
    <m/>
    <m/>
    <m/>
    <m/>
    <m/>
    <m/>
    <m/>
    <m/>
    <m/>
    <m/>
    <m/>
    <m/>
    <m/>
    <m/>
    <m/>
    <m/>
    <m/>
    <m/>
    <m/>
    <m/>
    <m/>
    <m/>
    <m/>
    <m/>
    <m/>
    <m/>
    <m/>
    <m/>
    <m/>
    <m/>
    <m/>
    <m/>
    <m/>
    <m/>
    <m/>
    <m/>
    <m/>
    <m/>
    <m/>
    <m/>
    <m/>
    <m/>
    <m/>
    <m/>
    <m/>
    <m/>
    <m/>
    <m/>
    <m/>
    <m/>
    <m/>
    <m/>
    <m/>
    <m/>
    <m/>
    <m/>
    <m/>
    <m/>
    <m/>
    <m/>
    <m/>
    <m/>
    <m/>
    <n v="1"/>
    <n v="1"/>
    <s v="DUWT0014"/>
    <s v="BPz2nxitS7"/>
    <s v="Allocated"/>
    <s v="Shifted (NC_SFTD)"/>
    <s v="Customer shifted from residence address "/>
    <d v="2026-07-01T00:00:00"/>
    <m/>
    <m/>
    <m/>
    <x v="0"/>
    <m/>
    <n v="3660"/>
    <n v="13832"/>
    <e v="#N/A"/>
    <e v="#N/A"/>
  </r>
  <r>
    <n v="465436824"/>
    <s v="ADIKA SHARAD BELHEKAR"/>
    <m/>
    <m/>
    <m/>
    <m/>
    <m/>
    <m/>
    <n v="3311"/>
    <n v="6503"/>
    <n v="3374"/>
    <n v="9814"/>
    <n v="2"/>
    <s v="FLOW"/>
    <s v="UNPAID"/>
    <x v="10"/>
    <n v="58722"/>
    <n v="182"/>
    <n v="0"/>
    <n v="4438"/>
    <s v="FLOW"/>
    <n v="9.4635585952083587E-2"/>
    <n v="1.091819701622309E-2"/>
    <s v="FLOW"/>
    <s v="NC"/>
    <s v="NC"/>
    <s v="NC"/>
    <s v="Shifted"/>
    <m/>
    <s v="CNAVNA"/>
    <m/>
    <s v="-"/>
    <m/>
    <s v="BORI BK"/>
    <m/>
    <m/>
    <m/>
    <n v="6503"/>
    <n v="58722"/>
    <n v="57"/>
    <n v="84"/>
    <s v="FLOW"/>
    <m/>
    <m/>
    <m/>
    <m/>
    <s v="REGULAR"/>
    <s v="MH14MD7627"/>
    <s v="HONDA ACTIVA STD"/>
    <d v="2025-02-06T00:00:00"/>
    <n v="36"/>
    <s v="02.07.26"/>
    <s v="KAILASH ATKARI"/>
    <m/>
    <m/>
    <m/>
    <m/>
    <m/>
    <m/>
    <m/>
    <n v="1"/>
    <m/>
    <m/>
    <m/>
    <m/>
    <m/>
    <m/>
    <m/>
    <m/>
    <m/>
    <m/>
    <m/>
    <m/>
    <m/>
    <m/>
    <m/>
    <m/>
    <m/>
    <m/>
    <m/>
    <m/>
    <m/>
    <m/>
    <m/>
    <m/>
    <m/>
    <m/>
    <m/>
    <m/>
    <m/>
    <n v="1"/>
    <m/>
    <m/>
    <m/>
    <m/>
    <m/>
    <m/>
    <m/>
    <m/>
    <m/>
    <m/>
    <m/>
    <m/>
    <m/>
    <m/>
    <m/>
    <m/>
    <m/>
    <m/>
    <m/>
    <m/>
    <m/>
    <m/>
    <m/>
    <m/>
    <m/>
    <m/>
    <m/>
    <m/>
    <m/>
    <m/>
    <m/>
    <m/>
    <m/>
    <m/>
    <m/>
    <m/>
    <m/>
    <m/>
    <m/>
    <m/>
    <m/>
    <m/>
    <m/>
    <m/>
    <m/>
    <m/>
    <m/>
    <m/>
    <m/>
    <m/>
    <m/>
    <m/>
    <m/>
    <m/>
    <m/>
    <m/>
    <n v="2"/>
    <n v="1"/>
    <s v="ZBHT0021"/>
    <s v="A62wHCoZwm"/>
    <s v="Allocated"/>
    <s v="Shifted (NC_SFTD)"/>
    <s v="Shifted "/>
    <d v="2026-07-03T00:00:00"/>
    <m/>
    <m/>
    <m/>
    <x v="2"/>
    <m/>
    <n v="3374"/>
    <n v="9814"/>
    <s v="A62wHCoZwm"/>
    <s v="Allocated"/>
  </r>
  <r>
    <n v="464470565"/>
    <s v="SATISH BHIMRAO MANE"/>
    <s v="ONLINE"/>
    <s v="14.07.26"/>
    <n v="4000"/>
    <m/>
    <m/>
    <m/>
    <n v="3938"/>
    <n v="3890"/>
    <n v="3994"/>
    <n v="3828"/>
    <n v="1"/>
    <s v="STABLE "/>
    <s v="PAID"/>
    <x v="3"/>
    <n v="58563"/>
    <n v="104"/>
    <n v="0"/>
    <n v="6513"/>
    <s v="14.06.26"/>
    <n v="6.2315633092217736E-2"/>
    <n v="3.0844961740296678E-3"/>
    <s v="STABLE "/>
    <s v="PAID"/>
    <s v="PAID"/>
    <s v="PAID"/>
    <m/>
    <m/>
    <m/>
    <m/>
    <s v="-"/>
    <m/>
    <s v="RANGE HIILS"/>
    <m/>
    <m/>
    <m/>
    <n v="10507"/>
    <n v="58563"/>
    <n v="26"/>
    <n v="23"/>
    <s v="STABLE"/>
    <m/>
    <m/>
    <m/>
    <m/>
    <s v="REGULAR"/>
    <s v="MH12XK5963"/>
    <s v="HONDA ACTIVA 125 SMART"/>
    <d v="2024-10-28T00:00:00"/>
    <n v="36"/>
    <s v="10.07.26"/>
    <s v="KAILASH ATKARI"/>
    <m/>
    <m/>
    <m/>
    <m/>
    <m/>
    <m/>
    <m/>
    <m/>
    <m/>
    <m/>
    <m/>
    <m/>
    <m/>
    <m/>
    <m/>
    <m/>
    <m/>
    <m/>
    <m/>
    <m/>
    <m/>
    <m/>
    <m/>
    <m/>
    <m/>
    <m/>
    <m/>
    <m/>
    <m/>
    <m/>
    <m/>
    <n v="1"/>
    <m/>
    <m/>
    <m/>
    <m/>
    <m/>
    <m/>
    <m/>
    <m/>
    <n v="1"/>
    <m/>
    <m/>
    <m/>
    <m/>
    <m/>
    <m/>
    <m/>
    <m/>
    <m/>
    <m/>
    <m/>
    <m/>
    <m/>
    <m/>
    <m/>
    <m/>
    <m/>
    <m/>
    <m/>
    <m/>
    <m/>
    <m/>
    <m/>
    <m/>
    <m/>
    <m/>
    <m/>
    <m/>
    <m/>
    <m/>
    <m/>
    <m/>
    <m/>
    <m/>
    <m/>
    <m/>
    <m/>
    <m/>
    <m/>
    <m/>
    <m/>
    <m/>
    <m/>
    <m/>
    <m/>
    <m/>
    <m/>
    <m/>
    <m/>
    <m/>
    <m/>
    <m/>
    <m/>
    <n v="2"/>
    <n v="1"/>
    <s v="DUWT0023"/>
    <m/>
    <m/>
    <m/>
    <m/>
    <m/>
    <m/>
    <m/>
    <m/>
    <x v="0"/>
    <m/>
    <n v="3994"/>
    <n v="7828"/>
    <s v="G6XC69c-y4c"/>
    <s v="Allocated"/>
  </r>
  <r>
    <n v="464989124"/>
    <s v="SAGAR BHARAT GAIKAWAD"/>
    <m/>
    <m/>
    <m/>
    <m/>
    <m/>
    <m/>
    <n v="3106"/>
    <n v="15053"/>
    <n v="3431"/>
    <n v="18159"/>
    <n v="5"/>
    <s v="FLOW"/>
    <s v="UNPAID"/>
    <x v="5"/>
    <n v="57998"/>
    <n v="802"/>
    <n v="0"/>
    <n v="3150"/>
    <s v="FLOW"/>
    <n v="0.68797077209589219"/>
    <n v="2.5925502395228003E-2"/>
    <s v="FLOW"/>
    <s v="REPO"/>
    <s v="MPTP"/>
    <s v="REPO"/>
    <m/>
    <m/>
    <s v="CAVA"/>
    <m/>
    <s v="ELG"/>
    <m/>
    <s v="CHAKAN"/>
    <m/>
    <m/>
    <m/>
    <n v="15053"/>
    <n v="57998"/>
    <n v="146"/>
    <n v="173"/>
    <s v="FLOW"/>
    <m/>
    <m/>
    <m/>
    <m/>
    <s v="NPA"/>
    <s v="MH14MB2217"/>
    <s v="SPLENDOR PLUS I3S BS6 FI DRUM SELF"/>
    <d v="2024-12-19T00:00:00"/>
    <n v="36"/>
    <s v="02.07.26"/>
    <s v="KAILASH ATKARI"/>
    <m/>
    <m/>
    <m/>
    <m/>
    <m/>
    <m/>
    <m/>
    <m/>
    <m/>
    <m/>
    <m/>
    <m/>
    <m/>
    <m/>
    <m/>
    <m/>
    <m/>
    <m/>
    <m/>
    <m/>
    <m/>
    <m/>
    <m/>
    <m/>
    <m/>
    <m/>
    <m/>
    <m/>
    <m/>
    <m/>
    <m/>
    <m/>
    <m/>
    <m/>
    <m/>
    <m/>
    <m/>
    <m/>
    <m/>
    <m/>
    <m/>
    <m/>
    <m/>
    <m/>
    <m/>
    <m/>
    <m/>
    <m/>
    <m/>
    <m/>
    <m/>
    <m/>
    <m/>
    <m/>
    <m/>
    <m/>
    <m/>
    <m/>
    <m/>
    <m/>
    <m/>
    <m/>
    <m/>
    <m/>
    <m/>
    <m/>
    <m/>
    <m/>
    <m/>
    <m/>
    <m/>
    <m/>
    <m/>
    <m/>
    <m/>
    <m/>
    <m/>
    <m/>
    <m/>
    <m/>
    <m/>
    <m/>
    <m/>
    <m/>
    <m/>
    <m/>
    <m/>
    <m/>
    <m/>
    <m/>
    <m/>
    <n v="1"/>
    <m/>
    <m/>
    <n v="1"/>
    <n v="1"/>
    <s v="DUWT0017"/>
    <s v="G6D9K8kEDm"/>
    <s v="Allocated"/>
    <e v="#N/A"/>
    <e v="#N/A"/>
    <e v="#N/A"/>
    <m/>
    <m/>
    <m/>
    <x v="0"/>
    <m/>
    <n v="3431"/>
    <n v="18159"/>
    <s v="G6D9K8kEDm"/>
    <s v="Allocated"/>
  </r>
  <r>
    <n v="465307901"/>
    <s v="MAYUR MACHHINDRA PAWAR"/>
    <m/>
    <m/>
    <m/>
    <m/>
    <m/>
    <m/>
    <n v="4421"/>
    <n v="4342.3100000000004"/>
    <n v="4347.3100000000004"/>
    <n v="8763.3100000000013"/>
    <n v="1"/>
    <s v="FLOW"/>
    <s v="UNPAID"/>
    <x v="13"/>
    <n v="57885"/>
    <n v="5"/>
    <n v="0"/>
    <n v="450"/>
    <s v="-"/>
    <n v="4.9884648268158152E-2"/>
    <n v="3.0487861112597943E-3"/>
    <s v="FLOW"/>
    <s v="KIV"/>
    <s v="-"/>
    <s v="KIV"/>
    <m/>
    <m/>
    <m/>
    <m/>
    <s v="-"/>
    <m/>
    <s v="JANTA VASAHAT"/>
    <m/>
    <m/>
    <m/>
    <n v="4797.3100000000004"/>
    <n v="57885"/>
    <n v="26"/>
    <n v="53"/>
    <s v="FLOW"/>
    <m/>
    <m/>
    <m/>
    <m/>
    <s v="REGULAR"/>
    <s v="MH12XS9051"/>
    <s v="SUZUKI BURGMAN STREET BT BSVI"/>
    <d v="2025-01-23T00:00:00"/>
    <n v="30"/>
    <s v="10.07.26"/>
    <s v="VIJAY NIKAM"/>
    <m/>
    <m/>
    <m/>
    <m/>
    <m/>
    <m/>
    <m/>
    <m/>
    <m/>
    <m/>
    <m/>
    <m/>
    <m/>
    <m/>
    <m/>
    <m/>
    <m/>
    <m/>
    <m/>
    <m/>
    <m/>
    <m/>
    <m/>
    <m/>
    <m/>
    <m/>
    <m/>
    <m/>
    <m/>
    <m/>
    <m/>
    <m/>
    <m/>
    <m/>
    <m/>
    <m/>
    <m/>
    <m/>
    <m/>
    <m/>
    <n v="1"/>
    <m/>
    <m/>
    <m/>
    <m/>
    <m/>
    <m/>
    <m/>
    <m/>
    <m/>
    <m/>
    <m/>
    <m/>
    <m/>
    <m/>
    <m/>
    <m/>
    <m/>
    <m/>
    <m/>
    <m/>
    <m/>
    <m/>
    <m/>
    <m/>
    <m/>
    <m/>
    <m/>
    <m/>
    <m/>
    <m/>
    <m/>
    <m/>
    <m/>
    <m/>
    <m/>
    <m/>
    <m/>
    <m/>
    <m/>
    <m/>
    <m/>
    <m/>
    <m/>
    <m/>
    <m/>
    <m/>
    <m/>
    <m/>
    <m/>
    <m/>
    <m/>
    <m/>
    <m/>
    <n v="1"/>
    <n v="1"/>
    <s v="DUWT0031"/>
    <m/>
    <m/>
    <m/>
    <m/>
    <m/>
    <m/>
    <m/>
    <m/>
    <x v="0"/>
    <m/>
    <n v="4347.3100000000004"/>
    <n v="8763.3100000000013"/>
    <s v="k28PtzToPg9"/>
    <s v="Allocated"/>
  </r>
  <r>
    <n v="463639355"/>
    <s v="SUNIL SATISH GODIWAL"/>
    <m/>
    <m/>
    <m/>
    <m/>
    <m/>
    <m/>
    <n v="4024"/>
    <n v="12072"/>
    <n v="4266"/>
    <n v="16096"/>
    <n v="3"/>
    <s v="FLOW"/>
    <s v="UNPAID"/>
    <x v="6"/>
    <n v="57504"/>
    <n v="242"/>
    <n v="0"/>
    <n v="2700"/>
    <s v="-"/>
    <n v="0.35429136213334861"/>
    <n v="1.8416977216955885E-2"/>
    <s v="FLOW"/>
    <s v="NC"/>
    <s v="-"/>
    <s v="NC"/>
    <s v="Add not found"/>
    <m/>
    <s v="CNAVNA"/>
    <m/>
    <s v="ELG"/>
    <m/>
    <s v="WADGAON SHERI"/>
    <m/>
    <m/>
    <m/>
    <n v="12072"/>
    <n v="57504"/>
    <n v="87"/>
    <n v="114"/>
    <s v="FLOW"/>
    <m/>
    <m/>
    <m/>
    <m/>
    <s v="REGULAR"/>
    <m/>
    <s v="HONDA ACTIVA 125 DISC BSVI"/>
    <d v="2024-08-02T00:00:00"/>
    <n v="36"/>
    <s v="02.07.26"/>
    <s v="VIJAY NIKAM"/>
    <m/>
    <m/>
    <m/>
    <m/>
    <m/>
    <m/>
    <m/>
    <m/>
    <m/>
    <m/>
    <m/>
    <m/>
    <m/>
    <m/>
    <m/>
    <m/>
    <m/>
    <m/>
    <m/>
    <m/>
    <m/>
    <m/>
    <m/>
    <m/>
    <m/>
    <m/>
    <m/>
    <m/>
    <m/>
    <m/>
    <m/>
    <n v="1"/>
    <m/>
    <m/>
    <m/>
    <m/>
    <m/>
    <m/>
    <m/>
    <m/>
    <m/>
    <m/>
    <m/>
    <m/>
    <m/>
    <m/>
    <m/>
    <m/>
    <m/>
    <m/>
    <m/>
    <m/>
    <m/>
    <m/>
    <m/>
    <m/>
    <m/>
    <m/>
    <m/>
    <m/>
    <m/>
    <m/>
    <m/>
    <m/>
    <m/>
    <m/>
    <m/>
    <m/>
    <m/>
    <m/>
    <m/>
    <m/>
    <m/>
    <m/>
    <m/>
    <m/>
    <m/>
    <m/>
    <m/>
    <m/>
    <m/>
    <m/>
    <m/>
    <m/>
    <m/>
    <m/>
    <m/>
    <m/>
    <m/>
    <m/>
    <m/>
    <m/>
    <m/>
    <m/>
    <n v="1"/>
    <n v="1"/>
    <s v="ZBHT0012"/>
    <s v="koVDYnhIb7"/>
    <s v="Allocated"/>
    <e v="#N/A"/>
    <e v="#N/A"/>
    <e v="#N/A"/>
    <m/>
    <m/>
    <m/>
    <x v="1"/>
    <m/>
    <n v="4266"/>
    <n v="16096"/>
    <s v="koVDYnhIb7"/>
    <s v="Allocated"/>
  </r>
  <r>
    <n v="467383940"/>
    <s v="MOHAMAD TALIB MANSUR ALAM KHAN"/>
    <s v="ONLINE"/>
    <s v="15.07.26"/>
    <n v="3500"/>
    <m/>
    <m/>
    <m/>
    <n v="3432"/>
    <n v="3432"/>
    <n v="3432"/>
    <n v="3364"/>
    <n v="1"/>
    <s v="STABLE "/>
    <s v="PAID"/>
    <x v="7"/>
    <n v="57273"/>
    <n v="0"/>
    <n v="0"/>
    <n v="450"/>
    <s v="-"/>
    <n v="4.8077341990595872E-2"/>
    <n v="3.0165522492905275E-3"/>
    <s v="STABLE "/>
    <s v="PAID"/>
    <s v="-"/>
    <s v="PAID"/>
    <m/>
    <m/>
    <m/>
    <m/>
    <s v="-"/>
    <m/>
    <s v="BHOSARI"/>
    <m/>
    <m/>
    <m/>
    <n v="3882"/>
    <n v="57273"/>
    <n v="25"/>
    <n v="22"/>
    <s v="STABLE"/>
    <m/>
    <m/>
    <m/>
    <m/>
    <s v="REGULAR"/>
    <s v="MH14LH5669"/>
    <s v="CLASSIC 350 DARK STEALTH BLACK"/>
    <d v="2025-12-03T00:00:00"/>
    <n v="24"/>
    <s v="10.07.26"/>
    <s v="VIJAY NIKAM"/>
    <m/>
    <m/>
    <m/>
    <m/>
    <m/>
    <m/>
    <m/>
    <m/>
    <m/>
    <m/>
    <m/>
    <m/>
    <m/>
    <m/>
    <m/>
    <m/>
    <m/>
    <m/>
    <m/>
    <m/>
    <m/>
    <m/>
    <m/>
    <m/>
    <m/>
    <m/>
    <m/>
    <m/>
    <m/>
    <m/>
    <m/>
    <m/>
    <m/>
    <m/>
    <m/>
    <m/>
    <m/>
    <n v="1"/>
    <m/>
    <m/>
    <m/>
    <m/>
    <m/>
    <m/>
    <m/>
    <m/>
    <m/>
    <m/>
    <m/>
    <m/>
    <m/>
    <m/>
    <m/>
    <m/>
    <m/>
    <m/>
    <m/>
    <m/>
    <m/>
    <m/>
    <m/>
    <m/>
    <m/>
    <m/>
    <m/>
    <m/>
    <m/>
    <m/>
    <m/>
    <m/>
    <m/>
    <m/>
    <m/>
    <m/>
    <m/>
    <m/>
    <m/>
    <m/>
    <m/>
    <m/>
    <m/>
    <m/>
    <m/>
    <m/>
    <m/>
    <m/>
    <m/>
    <m/>
    <m/>
    <m/>
    <m/>
    <m/>
    <m/>
    <m/>
    <n v="1"/>
    <n v="1"/>
    <s v="DUWT0025"/>
    <m/>
    <m/>
    <m/>
    <m/>
    <m/>
    <m/>
    <m/>
    <m/>
    <x v="0"/>
    <m/>
    <n v="3432"/>
    <n v="6864"/>
    <s v="A2hWZEvxsvS"/>
    <s v="Allocated"/>
  </r>
  <r>
    <n v="466641805"/>
    <s v="SARIKA SUMIT SHINDE"/>
    <s v="COLLECT"/>
    <s v="24.07.26"/>
    <n v="4100"/>
    <m/>
    <m/>
    <m/>
    <n v="4241"/>
    <n v="3998"/>
    <n v="4091"/>
    <n v="4139"/>
    <n v="1"/>
    <s v="STABLE "/>
    <s v="PAID"/>
    <x v="17"/>
    <n v="56765"/>
    <n v="93"/>
    <n v="0"/>
    <n v="2700"/>
    <s v="25.06.26"/>
    <n v="0.22115890539101374"/>
    <n v="2.9897960370676721E-3"/>
    <s v="STABLE "/>
    <s v="PTP"/>
    <s v="PTP"/>
    <s v="PTP"/>
    <m/>
    <n v="22"/>
    <s v="CAVA"/>
    <m/>
    <s v="-"/>
    <m/>
    <s v="PIMPAL WANDI"/>
    <m/>
    <m/>
    <m/>
    <n v="3998"/>
    <n v="56765"/>
    <n v="26"/>
    <n v="23"/>
    <s v="STABLE"/>
    <m/>
    <m/>
    <m/>
    <m/>
    <s v="REGULAR"/>
    <s v="MH14MP9447"/>
    <s v="TVS JUPITER 110 DRUM ALLOY OBDIIA"/>
    <d v="2025-08-05T00:00:00"/>
    <n v="24"/>
    <s v="02.07.26"/>
    <s v="KAILASH ATKARI"/>
    <m/>
    <m/>
    <m/>
    <m/>
    <m/>
    <m/>
    <m/>
    <m/>
    <m/>
    <m/>
    <m/>
    <m/>
    <m/>
    <m/>
    <m/>
    <m/>
    <m/>
    <m/>
    <m/>
    <n v="1"/>
    <m/>
    <m/>
    <n v="1"/>
    <m/>
    <m/>
    <m/>
    <m/>
    <m/>
    <m/>
    <m/>
    <m/>
    <m/>
    <m/>
    <m/>
    <m/>
    <m/>
    <m/>
    <m/>
    <m/>
    <m/>
    <m/>
    <m/>
    <m/>
    <m/>
    <m/>
    <m/>
    <m/>
    <m/>
    <m/>
    <m/>
    <m/>
    <m/>
    <m/>
    <m/>
    <m/>
    <m/>
    <m/>
    <m/>
    <n v="1"/>
    <m/>
    <m/>
    <m/>
    <m/>
    <m/>
    <m/>
    <m/>
    <m/>
    <m/>
    <m/>
    <m/>
    <n v="1"/>
    <m/>
    <m/>
    <m/>
    <m/>
    <m/>
    <m/>
    <m/>
    <m/>
    <m/>
    <m/>
    <m/>
    <m/>
    <m/>
    <m/>
    <m/>
    <m/>
    <m/>
    <m/>
    <m/>
    <m/>
    <m/>
    <m/>
    <m/>
    <n v="4"/>
    <n v="1"/>
    <s v="DUWT0015"/>
    <s v="GPDsbLULbNz"/>
    <s v="Allocated"/>
    <s v="Promise To Pay (PTP)"/>
    <s v="Customer promise to pay 13 jul"/>
    <d v="2026-07-13T00:00:00"/>
    <m/>
    <m/>
    <m/>
    <x v="0"/>
    <m/>
    <n v="4091"/>
    <n v="8239"/>
    <s v="GPDsbLULbNz"/>
    <s v="Allocated"/>
  </r>
  <r>
    <n v="463953257"/>
    <s v="CHETAN SATABIR TUSAMAD"/>
    <s v="ONLINE"/>
    <s v="03.07.26"/>
    <n v="3950"/>
    <m/>
    <m/>
    <m/>
    <n v="3761"/>
    <n v="11241"/>
    <n v="4364"/>
    <n v="11052"/>
    <n v="3"/>
    <s v="STABLE "/>
    <s v="PAID"/>
    <x v="2"/>
    <n v="56585"/>
    <n v="645"/>
    <n v="0"/>
    <n v="6750"/>
    <s v="03.06.26"/>
    <n v="0.16446962549610838"/>
    <n v="1.8122646351931147E-2"/>
    <s v="STABLE "/>
    <s v="PAID"/>
    <s v="PAID"/>
    <s v="PAID"/>
    <m/>
    <m/>
    <m/>
    <m/>
    <s v="ELG"/>
    <m/>
    <s v="DAPODI"/>
    <m/>
    <m/>
    <m/>
    <n v="11241"/>
    <n v="56585"/>
    <n v="87"/>
    <n v="84"/>
    <s v="STABLE"/>
    <m/>
    <m/>
    <m/>
    <m/>
    <s v="REGULAR"/>
    <s v="MH14LT9936"/>
    <s v="HONDA ACTIVA 6G H SMART"/>
    <d v="2024-09-05T00:00:00"/>
    <n v="36"/>
    <s v="02.07.26"/>
    <s v="VIJAY NIKAM"/>
    <m/>
    <n v="1"/>
    <m/>
    <m/>
    <m/>
    <m/>
    <m/>
    <m/>
    <m/>
    <m/>
    <m/>
    <m/>
    <m/>
    <m/>
    <m/>
    <m/>
    <m/>
    <m/>
    <m/>
    <m/>
    <m/>
    <m/>
    <m/>
    <m/>
    <m/>
    <m/>
    <m/>
    <m/>
    <m/>
    <m/>
    <m/>
    <m/>
    <m/>
    <m/>
    <m/>
    <m/>
    <m/>
    <m/>
    <m/>
    <m/>
    <m/>
    <m/>
    <m/>
    <m/>
    <m/>
    <m/>
    <m/>
    <m/>
    <m/>
    <m/>
    <m/>
    <m/>
    <m/>
    <m/>
    <m/>
    <m/>
    <m/>
    <m/>
    <m/>
    <m/>
    <m/>
    <m/>
    <m/>
    <m/>
    <m/>
    <m/>
    <m/>
    <m/>
    <m/>
    <m/>
    <m/>
    <m/>
    <m/>
    <m/>
    <m/>
    <m/>
    <m/>
    <m/>
    <m/>
    <m/>
    <m/>
    <m/>
    <m/>
    <m/>
    <m/>
    <m/>
    <m/>
    <m/>
    <m/>
    <m/>
    <m/>
    <m/>
    <m/>
    <m/>
    <n v="1"/>
    <n v="1"/>
    <s v="ZBHT0009"/>
    <s v="k2HBnvsKpOJc"/>
    <s v="Allocated"/>
    <s v="Promise To Pay (PTP)"/>
    <s v="Customer promise pay online 4000 on 03/07"/>
    <d v="2026-07-03T00:00:00"/>
    <m/>
    <m/>
    <m/>
    <x v="0"/>
    <m/>
    <n v="4364"/>
    <n v="15002"/>
    <s v="k2HBnvsKpOJc"/>
    <s v="Allocated"/>
  </r>
  <r>
    <n v="463414396"/>
    <s v="JYOTI NANDU VISHWAKARMA"/>
    <s v="ONLINE"/>
    <s v="22.07.26"/>
    <n v="5000"/>
    <m/>
    <m/>
    <m/>
    <n v="3872"/>
    <n v="14238"/>
    <n v="3337"/>
    <n v="13110"/>
    <n v="4"/>
    <s v="STABLE "/>
    <s v="PAID"/>
    <x v="15"/>
    <n v="56426"/>
    <n v="715"/>
    <n v="0"/>
    <n v="6749"/>
    <s v="-"/>
    <n v="0.27917631459162068"/>
    <n v="2.1738367630970368E-2"/>
    <s v="STABLE "/>
    <s v="NC"/>
    <s v="-"/>
    <s v="NC"/>
    <s v="no such person"/>
    <m/>
    <s v="CNAVNA"/>
    <m/>
    <s v="ELG"/>
    <m/>
    <s v="PIMPARI"/>
    <m/>
    <m/>
    <m/>
    <n v="21702"/>
    <n v="56426"/>
    <n v="118"/>
    <n v="114"/>
    <s v="STABLE"/>
    <m/>
    <m/>
    <m/>
    <m/>
    <s v="-"/>
    <s v="MH14LR7922"/>
    <s v="AMPERE MAGNUS EX"/>
    <d v="2024-07-06T00:00:00"/>
    <n v="36"/>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3337"/>
    <n v="18110"/>
    <e v="#N/A"/>
    <e v="#N/A"/>
  </r>
  <r>
    <n v="463810078"/>
    <s v="MOHAMMAD MAZAR MOHAMMAD AKBAR"/>
    <s v="ONLINE"/>
    <s v="25.07.26"/>
    <n v="4414"/>
    <m/>
    <m/>
    <m/>
    <n v="4217"/>
    <n v="3854"/>
    <n v="3955"/>
    <n v="3657"/>
    <n v="1"/>
    <s v="STABLE "/>
    <s v="PAID"/>
    <x v="3"/>
    <n v="56360"/>
    <n v="101"/>
    <n v="0"/>
    <n v="6669.99"/>
    <s v="22.06.26"/>
    <n v="5.9971468010132534E-2"/>
    <n v="2.9684648048821285E-3"/>
    <s v="STABLE "/>
    <s v="PTP"/>
    <s v="PTP"/>
    <s v="PTP"/>
    <m/>
    <n v="25"/>
    <s v="CAVA"/>
    <m/>
    <s v="-"/>
    <m/>
    <s v="KHADAKI"/>
    <m/>
    <m/>
    <m/>
    <n v="3854"/>
    <n v="56360"/>
    <n v="26"/>
    <n v="23"/>
    <s v="STABLE"/>
    <m/>
    <m/>
    <m/>
    <m/>
    <s v="REGULAR"/>
    <s v="MH12XC5761"/>
    <s v="BAJAJ FREEDOM 125 NG04 DISC LED"/>
    <d v="2024-08-19T00:00:00"/>
    <n v="36"/>
    <s v="02.07.26"/>
    <s v="KAILASH ATKARI"/>
    <m/>
    <m/>
    <m/>
    <m/>
    <m/>
    <m/>
    <m/>
    <m/>
    <m/>
    <m/>
    <m/>
    <m/>
    <m/>
    <m/>
    <m/>
    <m/>
    <n v="1"/>
    <m/>
    <m/>
    <m/>
    <m/>
    <m/>
    <n v="1"/>
    <m/>
    <m/>
    <m/>
    <m/>
    <m/>
    <m/>
    <m/>
    <m/>
    <m/>
    <m/>
    <m/>
    <m/>
    <m/>
    <m/>
    <m/>
    <m/>
    <m/>
    <m/>
    <m/>
    <m/>
    <m/>
    <m/>
    <m/>
    <m/>
    <m/>
    <m/>
    <m/>
    <m/>
    <m/>
    <m/>
    <m/>
    <m/>
    <m/>
    <m/>
    <m/>
    <m/>
    <m/>
    <m/>
    <m/>
    <m/>
    <m/>
    <n v="1"/>
    <m/>
    <m/>
    <m/>
    <m/>
    <m/>
    <m/>
    <m/>
    <m/>
    <m/>
    <m/>
    <m/>
    <m/>
    <m/>
    <m/>
    <m/>
    <m/>
    <m/>
    <m/>
    <m/>
    <m/>
    <m/>
    <m/>
    <m/>
    <m/>
    <m/>
    <m/>
    <m/>
    <m/>
    <m/>
    <n v="3"/>
    <n v="1"/>
    <s v="DUWT0023"/>
    <s v="AoJfDEbkjm"/>
    <s v="Allocated"/>
    <s v="Refuse To Pay (RTP)"/>
    <s v="Customer RTP financial problem "/>
    <d v="2026-07-06T00:00:00"/>
    <m/>
    <m/>
    <m/>
    <x v="0"/>
    <m/>
    <n v="3955"/>
    <n v="8071"/>
    <s v="AoJfDEbkjm"/>
    <s v="Unallocated"/>
  </r>
  <r>
    <n v="466451006"/>
    <s v="ARBAJ SULTAN PATHAN"/>
    <s v="ONLINE"/>
    <s v="11.07.26"/>
    <n v="2850"/>
    <m/>
    <m/>
    <m/>
    <n v="2734"/>
    <n v="2734"/>
    <n v="2788"/>
    <n v="2618"/>
    <n v="1"/>
    <s v="STABLE "/>
    <s v="PAID"/>
    <x v="10"/>
    <n v="56084"/>
    <n v="54"/>
    <n v="0"/>
    <n v="3831"/>
    <s v="03.06.26"/>
    <n v="3.9840900092343597E-2"/>
    <n v="2.9539279651704981E-3"/>
    <s v="STABLE "/>
    <s v="PAID"/>
    <s v="PAID"/>
    <s v="PAID"/>
    <m/>
    <m/>
    <s v="CAVA"/>
    <m/>
    <s v="-"/>
    <m/>
    <s v="JUNNAR"/>
    <m/>
    <m/>
    <m/>
    <n v="2734"/>
    <n v="56084"/>
    <n v="26"/>
    <n v="23"/>
    <s v="STABLE"/>
    <m/>
    <m/>
    <m/>
    <m/>
    <m/>
    <s v="MH14MN8570"/>
    <s v="TVS XL 100 COM ITS"/>
    <d v="2025-07-03T00:00:00"/>
    <n v="36"/>
    <s v="10.07.26"/>
    <s v="KAILASH ATKARI"/>
    <m/>
    <m/>
    <m/>
    <m/>
    <m/>
    <m/>
    <m/>
    <m/>
    <m/>
    <m/>
    <m/>
    <m/>
    <m/>
    <m/>
    <m/>
    <m/>
    <m/>
    <m/>
    <m/>
    <m/>
    <m/>
    <m/>
    <m/>
    <m/>
    <m/>
    <m/>
    <m/>
    <m/>
    <m/>
    <m/>
    <m/>
    <m/>
    <m/>
    <m/>
    <m/>
    <m/>
    <m/>
    <m/>
    <m/>
    <m/>
    <m/>
    <m/>
    <m/>
    <m/>
    <m/>
    <m/>
    <m/>
    <m/>
    <m/>
    <m/>
    <m/>
    <m/>
    <m/>
    <m/>
    <m/>
    <m/>
    <m/>
    <m/>
    <m/>
    <m/>
    <m/>
    <m/>
    <m/>
    <m/>
    <m/>
    <m/>
    <m/>
    <m/>
    <m/>
    <m/>
    <m/>
    <m/>
    <m/>
    <m/>
    <m/>
    <m/>
    <m/>
    <m/>
    <m/>
    <m/>
    <m/>
    <m/>
    <m/>
    <m/>
    <m/>
    <m/>
    <m/>
    <m/>
    <m/>
    <m/>
    <m/>
    <m/>
    <m/>
    <m/>
    <n v="0"/>
    <s v=""/>
    <s v="ZBHT0021"/>
    <m/>
    <m/>
    <m/>
    <m/>
    <m/>
    <m/>
    <m/>
    <m/>
    <x v="0"/>
    <m/>
    <n v="2788"/>
    <n v="5468"/>
    <e v="#N/A"/>
    <e v="#N/A"/>
  </r>
  <r>
    <n v="464296467"/>
    <s v="ANUSAYA SUNIL GAIKWAD"/>
    <m/>
    <m/>
    <m/>
    <m/>
    <m/>
    <m/>
    <n v="3592"/>
    <n v="6894"/>
    <n v="3590"/>
    <n v="10486"/>
    <n v="2"/>
    <s v="FLOW"/>
    <s v="UNPAID"/>
    <x v="0"/>
    <n v="55926"/>
    <n v="288"/>
    <n v="0"/>
    <n v="2752.58"/>
    <s v="02.06.26 30.06.26"/>
    <n v="0.10159436631753829"/>
    <n v="1.0398335995526252E-2"/>
    <s v="FLOW"/>
    <s v="NC"/>
    <s v="PAID"/>
    <s v="NC"/>
    <s v="Add not found"/>
    <m/>
    <s v="CNAVNA"/>
    <m/>
    <s v="-"/>
    <m/>
    <s v="THERGAON"/>
    <m/>
    <m/>
    <m/>
    <n v="6894"/>
    <n v="55926"/>
    <n v="57"/>
    <n v="84"/>
    <s v="FLOW"/>
    <m/>
    <m/>
    <m/>
    <m/>
    <s v="REGULAR"/>
    <s v="MH14LW5329"/>
    <s v="PLEASURE PLUS XTEC DRUM JUBILANT"/>
    <d v="2024-10-12T00:00:00"/>
    <n v="36"/>
    <s v="02.07.26"/>
    <s v="KAILASH ATKARI"/>
    <m/>
    <m/>
    <m/>
    <m/>
    <m/>
    <m/>
    <m/>
    <n v="1"/>
    <m/>
    <m/>
    <m/>
    <m/>
    <m/>
    <m/>
    <m/>
    <m/>
    <m/>
    <m/>
    <m/>
    <m/>
    <m/>
    <m/>
    <m/>
    <m/>
    <m/>
    <m/>
    <m/>
    <m/>
    <m/>
    <m/>
    <m/>
    <m/>
    <m/>
    <m/>
    <m/>
    <m/>
    <m/>
    <m/>
    <m/>
    <m/>
    <m/>
    <m/>
    <m/>
    <m/>
    <m/>
    <m/>
    <m/>
    <m/>
    <m/>
    <m/>
    <m/>
    <m/>
    <n v="1"/>
    <m/>
    <m/>
    <m/>
    <m/>
    <m/>
    <m/>
    <m/>
    <m/>
    <m/>
    <m/>
    <m/>
    <m/>
    <m/>
    <m/>
    <m/>
    <m/>
    <m/>
    <m/>
    <m/>
    <m/>
    <m/>
    <m/>
    <m/>
    <m/>
    <m/>
    <m/>
    <m/>
    <m/>
    <m/>
    <m/>
    <m/>
    <m/>
    <m/>
    <m/>
    <m/>
    <m/>
    <m/>
    <m/>
    <m/>
    <m/>
    <m/>
    <n v="2"/>
    <n v="1"/>
    <s v="ZBHT0011"/>
    <s v="A6GuU03InJc"/>
    <s v="Allocated"/>
    <s v="No Such Person (NC_NSP)"/>
    <s v="Visit cm residence address nobody knows cm in this colony no such person "/>
    <d v="2026-07-03T00:00:00"/>
    <m/>
    <m/>
    <m/>
    <x v="0"/>
    <m/>
    <n v="3590"/>
    <n v="10486"/>
    <s v="A6GuU03InJc"/>
    <s v="Allocated"/>
  </r>
  <r>
    <n v="463815869"/>
    <s v="RAHUL HONAJI VADEKAR"/>
    <s v="ONLINE"/>
    <s v="10.07.26"/>
    <n v="3897"/>
    <m/>
    <m/>
    <m/>
    <n v="3797"/>
    <n v="10523"/>
    <n v="3386"/>
    <n v="10423"/>
    <n v="3"/>
    <s v="STABLE "/>
    <s v="PAID"/>
    <x v="1"/>
    <n v="55863"/>
    <n v="457"/>
    <n v="0"/>
    <n v="2700"/>
    <s v="03.06.26"/>
    <n v="0.58645740381082356"/>
    <n v="1.7891409263195719E-2"/>
    <s v="STABLE "/>
    <s v="PAID"/>
    <s v="PAID"/>
    <s v="PAID"/>
    <m/>
    <m/>
    <s v="CAVA"/>
    <m/>
    <s v="ELG"/>
    <s v="-"/>
    <s v="AHUPE"/>
    <s v="-"/>
    <s v="-"/>
    <s v="-"/>
    <n v="10523"/>
    <n v="55863"/>
    <n v="87"/>
    <n v="84"/>
    <s v="STABLE"/>
    <m/>
    <m/>
    <m/>
    <m/>
    <s v="REGULAR"/>
    <s v="MH14LT6037"/>
    <s v="HONDA UNICORN 160 BSVI"/>
    <d v="2024-08-20T00:00:00"/>
    <n v="36"/>
    <s v="02.07.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4 Jul "/>
    <d v="2026-07-04T00:00:00"/>
    <m/>
    <m/>
    <m/>
    <x v="0"/>
    <m/>
    <n v="3386"/>
    <n v="14320"/>
    <s v="B2vbnqFFPZz"/>
    <s v="Allocated"/>
  </r>
  <r>
    <n v="463129830"/>
    <s v="ANIKET RAJENDRA POUL"/>
    <m/>
    <m/>
    <m/>
    <m/>
    <m/>
    <s v="BANK STABLE 08"/>
    <n v="3580"/>
    <n v="20078.89"/>
    <n v="3368.8899999999994"/>
    <n v="23658.89"/>
    <n v="6"/>
    <s v="STABLE "/>
    <s v="UNPAID"/>
    <x v="7"/>
    <n v="54802.89"/>
    <n v="1190"/>
    <n v="0"/>
    <n v="6750"/>
    <s v="FLOW"/>
    <n v="1"/>
    <n v="2.3954472257981207E-2"/>
    <s v="STABLE "/>
    <s v="PAID"/>
    <s v="NC"/>
    <s v="PAID"/>
    <m/>
    <m/>
    <m/>
    <m/>
    <s v="ELG"/>
    <m/>
    <s v="BHOSARI"/>
    <m/>
    <m/>
    <m/>
    <n v="20078.89"/>
    <n v="54802.89"/>
    <n v="177"/>
    <n v="173"/>
    <s v="STABLE"/>
    <m/>
    <m/>
    <m/>
    <m/>
    <s v="NPA"/>
    <m/>
    <s v="HONDA SHINE DRUM BSVI"/>
    <d v="2024-06-06T00:00:00"/>
    <n v="36"/>
    <s v="02.07.26"/>
    <s v="VIJAY NIKAM"/>
    <m/>
    <m/>
    <m/>
    <m/>
    <m/>
    <m/>
    <m/>
    <n v="1"/>
    <m/>
    <m/>
    <m/>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anr they told customer shifted from residence add customer go to his home town "/>
    <d v="2026-07-03T00:00:00"/>
    <m/>
    <m/>
    <m/>
    <x v="1"/>
    <m/>
    <n v="3368.8899999999994"/>
    <n v="23658.89"/>
    <s v="BoxBrnHjsNMz"/>
    <s v="Allocated"/>
  </r>
  <r>
    <n v="464693708"/>
    <s v="ARCHANA DINESH PAWALE"/>
    <s v="ONLINE"/>
    <s v="09.07.26"/>
    <n v="3600"/>
    <m/>
    <m/>
    <m/>
    <n v="3546"/>
    <n v="3454"/>
    <n v="3513"/>
    <n v="3400"/>
    <n v="1"/>
    <s v="STABLE "/>
    <s v="PAID"/>
    <x v="8"/>
    <n v="54751"/>
    <n v="59"/>
    <n v="0"/>
    <n v="3140"/>
    <s v="19.06.26"/>
    <n v="5.6479191532315613E-2"/>
    <n v="2.8837192429400534E-3"/>
    <s v="STABLE "/>
    <s v="PAID"/>
    <s v="PTP"/>
    <s v="PAID"/>
    <m/>
    <m/>
    <s v="CAVA"/>
    <m/>
    <s v="-"/>
    <m/>
    <s v="MAVAL"/>
    <m/>
    <m/>
    <m/>
    <n v="3454"/>
    <n v="54751"/>
    <n v="26"/>
    <n v="23"/>
    <s v="STABLE"/>
    <m/>
    <m/>
    <m/>
    <m/>
    <s v="REGULAR"/>
    <s v="MH14MA9847"/>
    <s v="HONDA DIO DLX BS VI"/>
    <d v="2024-11-16T00:00:00"/>
    <n v="36"/>
    <s v="02.07.26"/>
    <s v="VIJAY NIKAM"/>
    <m/>
    <m/>
    <m/>
    <m/>
    <m/>
    <m/>
    <m/>
    <m/>
    <m/>
    <m/>
    <n v="1"/>
    <m/>
    <m/>
    <m/>
    <m/>
    <m/>
    <m/>
    <m/>
    <m/>
    <m/>
    <m/>
    <m/>
    <m/>
    <m/>
    <m/>
    <n v="1"/>
    <m/>
    <m/>
    <m/>
    <m/>
    <m/>
    <m/>
    <m/>
    <m/>
    <m/>
    <m/>
    <m/>
    <m/>
    <m/>
    <m/>
    <m/>
    <m/>
    <m/>
    <m/>
    <m/>
    <m/>
    <m/>
    <m/>
    <m/>
    <m/>
    <m/>
    <m/>
    <m/>
    <m/>
    <m/>
    <m/>
    <m/>
    <m/>
    <m/>
    <m/>
    <m/>
    <m/>
    <m/>
    <m/>
    <m/>
    <m/>
    <m/>
    <m/>
    <m/>
    <m/>
    <m/>
    <m/>
    <m/>
    <m/>
    <m/>
    <m/>
    <m/>
    <m/>
    <m/>
    <m/>
    <m/>
    <m/>
    <m/>
    <m/>
    <m/>
    <m/>
    <m/>
    <m/>
    <m/>
    <m/>
    <m/>
    <m/>
    <m/>
    <m/>
    <n v="2"/>
    <n v="1"/>
    <s v="ZBHT0013"/>
    <s v="A6zuGFttz7"/>
    <s v="Allocated"/>
    <s v="Promise To Pay (PTP)"/>
    <s v="Ptp"/>
    <d v="2026-07-13T00:00:00"/>
    <m/>
    <m/>
    <m/>
    <x v="0"/>
    <m/>
    <n v="3513"/>
    <n v="7000"/>
    <s v="A6zuGFttz7"/>
    <s v="Allocated"/>
  </r>
  <r>
    <n v="466131426"/>
    <s v="MANISH MANGALSING PAWAR"/>
    <m/>
    <m/>
    <m/>
    <m/>
    <m/>
    <m/>
    <n v="4457"/>
    <n v="13371"/>
    <n v="4754"/>
    <n v="17828"/>
    <n v="3"/>
    <s v="FLOW"/>
    <s v="UNPAID"/>
    <x v="9"/>
    <n v="54723"/>
    <n v="297"/>
    <n v="0"/>
    <n v="1800"/>
    <s v="FLOW"/>
    <n v="7.1455267752771584E-2"/>
    <n v="1.7526298070455564E-2"/>
    <s v="FLOW"/>
    <s v="OS"/>
    <s v="OS"/>
    <s v="OS"/>
    <s v="Cust at village"/>
    <m/>
    <m/>
    <m/>
    <s v="ELG"/>
    <m/>
    <s v="SHIRUR"/>
    <m/>
    <m/>
    <m/>
    <n v="13371"/>
    <n v="54723"/>
    <n v="87"/>
    <n v="114"/>
    <s v="FLOW"/>
    <m/>
    <m/>
    <m/>
    <m/>
    <s v="REGULAR"/>
    <s v="MH37AK8354"/>
    <s v="SPLENDOR PLUS XTEC 2"/>
    <d v="2025-05-15T00:00:00"/>
    <n v="24"/>
    <s v="02.07.26"/>
    <s v="KAILASH ATKARI"/>
    <m/>
    <m/>
    <m/>
    <m/>
    <n v="1"/>
    <m/>
    <m/>
    <m/>
    <m/>
    <m/>
    <m/>
    <m/>
    <m/>
    <m/>
    <m/>
    <m/>
    <m/>
    <m/>
    <m/>
    <m/>
    <m/>
    <m/>
    <m/>
    <m/>
    <m/>
    <m/>
    <m/>
    <m/>
    <m/>
    <m/>
    <m/>
    <m/>
    <m/>
    <m/>
    <m/>
    <m/>
    <m/>
    <m/>
    <m/>
    <m/>
    <m/>
    <m/>
    <m/>
    <m/>
    <m/>
    <m/>
    <m/>
    <m/>
    <m/>
    <m/>
    <m/>
    <m/>
    <m/>
    <m/>
    <m/>
    <m/>
    <m/>
    <m/>
    <m/>
    <m/>
    <m/>
    <m/>
    <m/>
    <m/>
    <m/>
    <m/>
    <m/>
    <m/>
    <m/>
    <m/>
    <m/>
    <m/>
    <m/>
    <m/>
    <m/>
    <m/>
    <m/>
    <m/>
    <m/>
    <m/>
    <m/>
    <m/>
    <m/>
    <m/>
    <m/>
    <m/>
    <m/>
    <m/>
    <m/>
    <m/>
    <m/>
    <m/>
    <m/>
    <m/>
    <n v="1"/>
    <n v="1"/>
    <s v="ZBHT0024"/>
    <s v="kovfGBMit1c"/>
    <s v="Allocated"/>
    <s v="Shifted (NC_SFTD)"/>
    <s v="Customer paralise  went to netive place "/>
    <d v="2026-07-02T00:00:00"/>
    <m/>
    <m/>
    <m/>
    <x v="1"/>
    <m/>
    <n v="4754"/>
    <n v="17828"/>
    <s v="kovfGBMit1c"/>
    <s v="Allocated"/>
  </r>
  <r>
    <n v="460419172"/>
    <s v="PRADEEP ARJUN PHALKE"/>
    <m/>
    <m/>
    <m/>
    <m/>
    <m/>
    <m/>
    <n v="3435"/>
    <n v="3344.99"/>
    <n v="3447.99"/>
    <n v="6779.99"/>
    <n v="1"/>
    <s v="FLOW"/>
    <s v="UNPAID"/>
    <x v="0"/>
    <n v="54244"/>
    <n v="103"/>
    <n v="0"/>
    <n v="6750"/>
    <s v="30.06.26"/>
    <n v="1.8686133527181702E-2"/>
    <n v="2.8570157004262982E-3"/>
    <s v="FLOW"/>
    <s v="NC"/>
    <s v="MPTP"/>
    <s v="NC"/>
    <s v="Shifted"/>
    <m/>
    <s v="CNAVNA"/>
    <m/>
    <s v="-"/>
    <m/>
    <s v="CHINCHWAD"/>
    <m/>
    <m/>
    <m/>
    <n v="3344.99"/>
    <n v="54244"/>
    <n v="26"/>
    <n v="53"/>
    <s v="FLOW"/>
    <m/>
    <m/>
    <m/>
    <m/>
    <s v="REGULAR"/>
    <s v="MH14LD8053"/>
    <s v="SUZUKI BURGMAN STREET"/>
    <d v="2023-11-01T00:00:00"/>
    <n v="48"/>
    <s v="02.07.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
    <d v="2026-07-04T00:00:00"/>
    <m/>
    <m/>
    <m/>
    <x v="0"/>
    <m/>
    <n v="3447.99"/>
    <n v="6779.99"/>
    <s v="G6wAKtHm_NJc"/>
    <s v="Allocated"/>
  </r>
  <r>
    <n v="463554280"/>
    <s v="MOHD YUNUS"/>
    <m/>
    <m/>
    <m/>
    <m/>
    <m/>
    <m/>
    <n v="3252"/>
    <n v="17813"/>
    <n v="2499"/>
    <n v="21065"/>
    <n v="6"/>
    <s v="FLOW"/>
    <s v="UNPAID"/>
    <x v="14"/>
    <n v="54146"/>
    <n v="946"/>
    <n v="0"/>
    <n v="3600"/>
    <s v="FLOW"/>
    <n v="0.21698585780866164"/>
    <n v="2.3667344092266857E-2"/>
    <s v="FLOW"/>
    <s v="NC"/>
    <s v="NC"/>
    <s v="NC"/>
    <s v="Add not found"/>
    <m/>
    <s v="CNAVNA"/>
    <m/>
    <s v="ELG"/>
    <m/>
    <s v="TALEGAON DABADE"/>
    <m/>
    <m/>
    <m/>
    <n v="17813"/>
    <n v="54146"/>
    <n v="177"/>
    <n v="204"/>
    <s v="FLOW"/>
    <m/>
    <m/>
    <m/>
    <m/>
    <s v="NPA"/>
    <s v="MH14LR9016"/>
    <s v="SPLENDOR PLUS BS6 I3S DRS CAST FI"/>
    <d v="2024-07-23T00:00:00"/>
    <n v="36"/>
    <s v="02.07.26"/>
    <s v="VIJAY NIKAM"/>
    <m/>
    <m/>
    <m/>
    <m/>
    <m/>
    <m/>
    <m/>
    <m/>
    <m/>
    <m/>
    <n v="1"/>
    <m/>
    <m/>
    <m/>
    <m/>
    <m/>
    <m/>
    <m/>
    <m/>
    <m/>
    <m/>
    <m/>
    <m/>
    <m/>
    <m/>
    <m/>
    <m/>
    <m/>
    <m/>
    <m/>
    <m/>
    <m/>
    <m/>
    <m/>
    <m/>
    <m/>
    <m/>
    <n v="1"/>
    <m/>
    <m/>
    <m/>
    <m/>
    <m/>
    <m/>
    <m/>
    <m/>
    <m/>
    <m/>
    <m/>
    <m/>
    <m/>
    <m/>
    <m/>
    <m/>
    <m/>
    <m/>
    <m/>
    <m/>
    <n v="1"/>
    <m/>
    <m/>
    <m/>
    <m/>
    <m/>
    <m/>
    <m/>
    <m/>
    <m/>
    <m/>
    <m/>
    <m/>
    <m/>
    <m/>
    <m/>
    <m/>
    <m/>
    <m/>
    <m/>
    <m/>
    <m/>
    <m/>
    <m/>
    <m/>
    <m/>
    <m/>
    <m/>
    <m/>
    <m/>
    <m/>
    <m/>
    <m/>
    <m/>
    <m/>
    <m/>
    <n v="3"/>
    <n v="1"/>
    <s v="DUWT0027"/>
    <s v="ko07yA-zsc"/>
    <s v="Allocated"/>
    <s v="Address Not Found (NC_ANF)"/>
    <s v="Visited to Customers residence address but short address so can't found Customer "/>
    <d v="2026-07-04T00:00:00"/>
    <m/>
    <m/>
    <m/>
    <x v="0"/>
    <m/>
    <n v="2499"/>
    <n v="21065"/>
    <s v="ko07yA-zsc"/>
    <s v="Allocated"/>
  </r>
  <r>
    <n v="464189381"/>
    <s v="MUKTA AMAR VATADE"/>
    <m/>
    <m/>
    <m/>
    <m/>
    <m/>
    <s v="BANK STABLE 08"/>
    <n v="3367"/>
    <n v="11101"/>
    <n v="1848"/>
    <n v="14468"/>
    <n v="4"/>
    <s v="STABLE "/>
    <s v="UNPAID"/>
    <x v="15"/>
    <n v="53784"/>
    <n v="848"/>
    <n v="0"/>
    <n v="1350"/>
    <s v="-"/>
    <n v="0.26610461319242418"/>
    <n v="2.0720525372418922E-2"/>
    <s v="STABLE "/>
    <s v="PAID"/>
    <s v="-"/>
    <s v="PAID"/>
    <m/>
    <m/>
    <m/>
    <m/>
    <s v="ELG"/>
    <m/>
    <s v="PIMPLE NILKH"/>
    <m/>
    <m/>
    <m/>
    <n v="11101"/>
    <n v="53784"/>
    <n v="118"/>
    <n v="114"/>
    <s v="STABLE"/>
    <m/>
    <m/>
    <m/>
    <m/>
    <s v="NPA"/>
    <s v="MH14LV8651"/>
    <s v="HONDA ACTIVA 125 SMART"/>
    <d v="2024-10-03T00:00:00"/>
    <n v="36"/>
    <s v="02.07.26"/>
    <s v="KAILASH ATKARI"/>
    <m/>
    <m/>
    <m/>
    <m/>
    <m/>
    <m/>
    <m/>
    <m/>
    <m/>
    <m/>
    <m/>
    <m/>
    <m/>
    <m/>
    <m/>
    <m/>
    <m/>
    <m/>
    <m/>
    <m/>
    <m/>
    <m/>
    <n v="1"/>
    <m/>
    <m/>
    <m/>
    <m/>
    <m/>
    <m/>
    <m/>
    <m/>
    <m/>
    <m/>
    <m/>
    <m/>
    <m/>
    <m/>
    <m/>
    <m/>
    <m/>
    <m/>
    <m/>
    <m/>
    <m/>
    <m/>
    <m/>
    <m/>
    <m/>
    <m/>
    <m/>
    <m/>
    <m/>
    <m/>
    <m/>
    <m/>
    <m/>
    <m/>
    <m/>
    <m/>
    <m/>
    <m/>
    <m/>
    <m/>
    <m/>
    <m/>
    <m/>
    <m/>
    <m/>
    <m/>
    <m/>
    <m/>
    <m/>
    <m/>
    <m/>
    <m/>
    <m/>
    <m/>
    <m/>
    <m/>
    <m/>
    <m/>
    <m/>
    <m/>
    <m/>
    <m/>
    <m/>
    <m/>
    <m/>
    <m/>
    <m/>
    <m/>
    <m/>
    <m/>
    <m/>
    <n v="1"/>
    <n v="1"/>
    <s v="ZBHT0015"/>
    <s v="k2SNcIR4Dgz"/>
    <s v="Allocated"/>
    <s v="Address Not Found (NC_ANF)"/>
    <s v="Visited at customer given address but address not found due to short address on system hence."/>
    <d v="2026-07-08T00:00:00"/>
    <m/>
    <m/>
    <m/>
    <x v="0"/>
    <m/>
    <n v="1848"/>
    <n v="14468"/>
    <s v="k2SNcIR4Dgz"/>
    <s v="Allocated"/>
  </r>
  <r>
    <n v="460561889"/>
    <s v="OMKAR SUNIL NIKALJE"/>
    <s v="ONLINE"/>
    <s v="04.07.26"/>
    <n v="6600"/>
    <m/>
    <m/>
    <m/>
    <n v="6333"/>
    <n v="24475.65"/>
    <n v="6291.6500000000015"/>
    <n v="24208.65"/>
    <n v="4"/>
    <s v="STABLE "/>
    <s v="PAID"/>
    <x v="16"/>
    <n v="53708.76"/>
    <n v="815"/>
    <n v="0"/>
    <n v="5842"/>
    <s v="-"/>
    <n v="0.43856050845777467"/>
    <n v="2.0691538827553892E-2"/>
    <s v="STABLE "/>
    <s v="PAID"/>
    <s v="-"/>
    <s v="PAID"/>
    <m/>
    <m/>
    <s v="CAVA"/>
    <m/>
    <s v="ELG"/>
    <m/>
    <s v="CHAKAN"/>
    <m/>
    <m/>
    <m/>
    <n v="24475.65"/>
    <n v="53708.76"/>
    <n v="118"/>
    <n v="114"/>
    <s v="STABLE"/>
    <m/>
    <m/>
    <m/>
    <m/>
    <s v="NPA"/>
    <s v="MH12WD1404"/>
    <s v="HUNTER 350 REBEL BLACK"/>
    <d v="2023-11-09T00:00:00"/>
    <n v="36"/>
    <s v="02.07.26"/>
    <s v="VIJAY NIKAM"/>
    <m/>
    <m/>
    <m/>
    <m/>
    <m/>
    <m/>
    <m/>
    <m/>
    <m/>
    <m/>
    <n v="1"/>
    <m/>
    <m/>
    <m/>
    <m/>
    <m/>
    <m/>
    <m/>
    <m/>
    <m/>
    <m/>
    <m/>
    <m/>
    <m/>
    <m/>
    <m/>
    <m/>
    <m/>
    <m/>
    <m/>
    <m/>
    <m/>
    <m/>
    <m/>
    <m/>
    <m/>
    <m/>
    <m/>
    <m/>
    <m/>
    <m/>
    <m/>
    <m/>
    <m/>
    <m/>
    <m/>
    <m/>
    <m/>
    <m/>
    <m/>
    <m/>
    <m/>
    <m/>
    <m/>
    <m/>
    <m/>
    <m/>
    <m/>
    <m/>
    <m/>
    <m/>
    <m/>
    <m/>
    <m/>
    <m/>
    <m/>
    <m/>
    <m/>
    <m/>
    <m/>
    <m/>
    <m/>
    <m/>
    <m/>
    <m/>
    <m/>
    <m/>
    <m/>
    <m/>
    <m/>
    <m/>
    <m/>
    <m/>
    <m/>
    <m/>
    <m/>
    <m/>
    <m/>
    <m/>
    <m/>
    <m/>
    <m/>
    <m/>
    <m/>
    <n v="1"/>
    <n v="1"/>
    <s v="DUWT0014"/>
    <s v="B2ySlTeFHOm"/>
    <s v="Allocated"/>
    <s v="Promise To Pay (PTP)"/>
    <s v="Customer meet at residence given ptp "/>
    <d v="2026-07-04T00:00:00"/>
    <m/>
    <m/>
    <m/>
    <x v="0"/>
    <m/>
    <n v="6291.6500000000015"/>
    <n v="30808.65"/>
    <s v="B2ySlTeFHOm"/>
    <s v="Allocated"/>
  </r>
  <r>
    <n v="464137329"/>
    <s v="SANDESH PRAKASH TAWHARE"/>
    <m/>
    <m/>
    <m/>
    <m/>
    <m/>
    <m/>
    <n v="3159"/>
    <n v="12254"/>
    <n v="3746"/>
    <n v="15413"/>
    <n v="4"/>
    <s v="STABLE "/>
    <s v="UNPAID"/>
    <x v="1"/>
    <n v="53676"/>
    <n v="969"/>
    <n v="0"/>
    <n v="5850"/>
    <s v="04.06.26"/>
    <n v="0.59339773711560451"/>
    <n v="2.0678917891751417E-2"/>
    <s v="STABLE "/>
    <s v="PTP"/>
    <s v="PAID"/>
    <s v="PTP"/>
    <m/>
    <n v="20"/>
    <s v="CAVA"/>
    <m/>
    <s v="ELG"/>
    <m/>
    <s v="NIRGOOODSAR"/>
    <m/>
    <m/>
    <m/>
    <n v="12254"/>
    <n v="53676"/>
    <n v="118"/>
    <n v="114"/>
    <s v="STABLE"/>
    <m/>
    <m/>
    <m/>
    <m/>
    <s v="NPA"/>
    <s v="MH14LW8931"/>
    <s v="SPLENDOR PLUS I3S DRS C FI OTHERS"/>
    <d v="2024-09-28T00:00:00"/>
    <n v="36"/>
    <s v="02.07.26"/>
    <s v="VIJAY NIKAM"/>
    <m/>
    <m/>
    <m/>
    <m/>
    <m/>
    <m/>
    <m/>
    <m/>
    <m/>
    <m/>
    <m/>
    <m/>
    <m/>
    <m/>
    <m/>
    <m/>
    <m/>
    <m/>
    <m/>
    <n v="1"/>
    <m/>
    <m/>
    <n v="1"/>
    <m/>
    <m/>
    <m/>
    <m/>
    <m/>
    <m/>
    <m/>
    <m/>
    <m/>
    <m/>
    <m/>
    <m/>
    <m/>
    <m/>
    <m/>
    <m/>
    <m/>
    <m/>
    <m/>
    <m/>
    <m/>
    <m/>
    <m/>
    <m/>
    <m/>
    <m/>
    <m/>
    <m/>
    <m/>
    <m/>
    <m/>
    <m/>
    <m/>
    <m/>
    <m/>
    <m/>
    <m/>
    <m/>
    <m/>
    <m/>
    <m/>
    <m/>
    <m/>
    <m/>
    <m/>
    <m/>
    <m/>
    <m/>
    <m/>
    <m/>
    <m/>
    <m/>
    <m/>
    <m/>
    <m/>
    <m/>
    <m/>
    <m/>
    <m/>
    <m/>
    <m/>
    <m/>
    <m/>
    <m/>
    <m/>
    <m/>
    <m/>
    <m/>
    <m/>
    <m/>
    <m/>
    <n v="2"/>
    <n v="1"/>
    <s v="DUWT0029"/>
    <s v="B6w_Dnbl-7"/>
    <s v="Allocated"/>
    <s v="Promise To Pay (PTP)"/>
    <s v="Promise to pay 9 jul "/>
    <d v="2026-07-09T00:00:00"/>
    <m/>
    <m/>
    <m/>
    <x v="0"/>
    <m/>
    <n v="3746"/>
    <n v="15413"/>
    <s v="B6w_Dnbl-7"/>
    <s v="Allocated"/>
  </r>
  <r>
    <n v="461248304"/>
    <s v="AMIT DILIP SALUNKE"/>
    <m/>
    <m/>
    <m/>
    <m/>
    <m/>
    <s v="BANK STABLE 08"/>
    <n v="5805"/>
    <n v="17415"/>
    <n v="804"/>
    <n v="23220"/>
    <n v="4"/>
    <s v="STABLE "/>
    <s v="UNPAID"/>
    <x v="0"/>
    <n v="53473"/>
    <n v="804"/>
    <n v="0"/>
    <n v="6282"/>
    <s v="FLOW"/>
    <n v="0.17998092921764355"/>
    <n v="2.0600711238274526E-2"/>
    <s v="STABLE "/>
    <s v="PAID"/>
    <s v="NC"/>
    <s v="PAID"/>
    <s v="Add not found"/>
    <m/>
    <s v="CNAVNA"/>
    <m/>
    <s v="ELG"/>
    <m/>
    <s v="CHIKHALI"/>
    <m/>
    <m/>
    <m/>
    <n v="17415"/>
    <n v="53473"/>
    <n v="118"/>
    <n v="114"/>
    <s v="STABLE"/>
    <m/>
    <m/>
    <m/>
    <m/>
    <s v="NPA"/>
    <s v="MH14LG2803"/>
    <s v="BAJAJ PULSAR RS200 ABS TWIN CHANNEL"/>
    <d v="2023-12-26T00:00:00"/>
    <n v="36"/>
    <s v="02.07.26"/>
    <s v="KAILASH ATKARI"/>
    <m/>
    <m/>
    <m/>
    <m/>
    <m/>
    <m/>
    <m/>
    <m/>
    <m/>
    <m/>
    <m/>
    <m/>
    <m/>
    <m/>
    <m/>
    <m/>
    <m/>
    <m/>
    <m/>
    <n v="1"/>
    <m/>
    <m/>
    <n v="1"/>
    <m/>
    <m/>
    <m/>
    <m/>
    <m/>
    <m/>
    <m/>
    <m/>
    <m/>
    <m/>
    <m/>
    <m/>
    <m/>
    <m/>
    <m/>
    <m/>
    <m/>
    <m/>
    <m/>
    <m/>
    <m/>
    <m/>
    <m/>
    <m/>
    <m/>
    <m/>
    <m/>
    <m/>
    <m/>
    <m/>
    <m/>
    <m/>
    <m/>
    <m/>
    <m/>
    <m/>
    <m/>
    <m/>
    <m/>
    <m/>
    <m/>
    <m/>
    <m/>
    <m/>
    <m/>
    <m/>
    <m/>
    <m/>
    <m/>
    <m/>
    <m/>
    <m/>
    <m/>
    <m/>
    <m/>
    <m/>
    <m/>
    <m/>
    <m/>
    <m/>
    <m/>
    <m/>
    <m/>
    <m/>
    <m/>
    <m/>
    <m/>
    <m/>
    <m/>
    <m/>
    <m/>
    <n v="2"/>
    <n v="1"/>
    <s v="ZBHT0011"/>
    <s v="GoOEd3YB57"/>
    <s v="Allocated"/>
    <s v="Address Not Found (NC_ANF)"/>
    <s v="Visit cm residence address nobody knows cm in this area short address "/>
    <d v="2026-07-07T00:00:00"/>
    <m/>
    <m/>
    <m/>
    <x v="1"/>
    <m/>
    <n v="804"/>
    <n v="23220"/>
    <s v="GoOEd3YB57"/>
    <s v="Allocated"/>
  </r>
  <r>
    <n v="456991270"/>
    <s v="SHIVDAS DILIP CHAVAN"/>
    <m/>
    <m/>
    <m/>
    <m/>
    <m/>
    <s v="BANK STABLE 09"/>
    <n v="5378"/>
    <n v="8303"/>
    <n v="3160"/>
    <n v="13681"/>
    <n v="2"/>
    <s v="STABLE "/>
    <s v="UNPAID"/>
    <x v="4"/>
    <n v="53183"/>
    <n v="235"/>
    <n v="0"/>
    <n v="6750"/>
    <s v="16.06.26"/>
    <n v="0.24044924851641281"/>
    <n v="9.8883292788698035E-3"/>
    <s v="STABLE "/>
    <s v="PAID"/>
    <s v="PTP"/>
    <s v="PAID"/>
    <m/>
    <m/>
    <s v="CAVNA"/>
    <m/>
    <s v="-"/>
    <m/>
    <s v="BHOR"/>
    <m/>
    <m/>
    <m/>
    <n v="8303"/>
    <n v="53183"/>
    <n v="57"/>
    <n v="53"/>
    <s v="STABLE"/>
    <m/>
    <m/>
    <m/>
    <m/>
    <s v="NPA"/>
    <s v="MH12VE8225"/>
    <s v="CLASSIC 350 CHROME RED"/>
    <d v="2023-02-24T00:00:00"/>
    <n v="48"/>
    <s v="02.07.26"/>
    <s v="VIJAY NIKAM"/>
    <m/>
    <m/>
    <m/>
    <m/>
    <m/>
    <m/>
    <m/>
    <m/>
    <m/>
    <m/>
    <m/>
    <m/>
    <m/>
    <m/>
    <m/>
    <m/>
    <m/>
    <m/>
    <m/>
    <m/>
    <m/>
    <m/>
    <m/>
    <m/>
    <m/>
    <m/>
    <m/>
    <m/>
    <m/>
    <m/>
    <m/>
    <m/>
    <m/>
    <m/>
    <m/>
    <m/>
    <m/>
    <m/>
    <m/>
    <m/>
    <m/>
    <m/>
    <m/>
    <m/>
    <m/>
    <m/>
    <m/>
    <m/>
    <m/>
    <m/>
    <m/>
    <m/>
    <m/>
    <m/>
    <m/>
    <m/>
    <m/>
    <m/>
    <m/>
    <m/>
    <m/>
    <m/>
    <m/>
    <m/>
    <m/>
    <m/>
    <m/>
    <m/>
    <m/>
    <m/>
    <m/>
    <m/>
    <m/>
    <m/>
    <m/>
    <m/>
    <m/>
    <m/>
    <m/>
    <m/>
    <m/>
    <m/>
    <m/>
    <m/>
    <m/>
    <m/>
    <m/>
    <m/>
    <m/>
    <m/>
    <m/>
    <n v="1"/>
    <m/>
    <m/>
    <n v="1"/>
    <n v="1"/>
    <s v="DUWT0011"/>
    <s v="AP7uocdGiz"/>
    <s v="Allocated"/>
    <s v="Promise To Pay (PTP)"/>
    <s v="Customer home address visit promise to pay amount 5800 ptp date 16.07.2026"/>
    <d v="2026-07-16T00:00:00"/>
    <m/>
    <m/>
    <m/>
    <x v="0"/>
    <m/>
    <n v="3160"/>
    <n v="13681"/>
    <s v="AP7uocdGiz"/>
    <s v="Allocated"/>
  </r>
  <r>
    <n v="462406505"/>
    <s v="KARAN RAJESH RATHOD"/>
    <m/>
    <m/>
    <m/>
    <m/>
    <m/>
    <m/>
    <n v="2617"/>
    <n v="7851"/>
    <n v="2879"/>
    <n v="10468"/>
    <n v="3"/>
    <s v="FLOW"/>
    <s v="UNPAID"/>
    <x v="6"/>
    <n v="53150"/>
    <n v="262"/>
    <n v="0"/>
    <n v="5271"/>
    <s v="-"/>
    <n v="0.32746567016881395"/>
    <n v="1.7022508679069372E-2"/>
    <s v="FLOW"/>
    <s v="NC"/>
    <s v="-"/>
    <s v="NC"/>
    <s v="Shifted"/>
    <m/>
    <s v="CNAVNA"/>
    <m/>
    <s v="-"/>
    <m/>
    <s v="PORWAL ROAD"/>
    <m/>
    <m/>
    <m/>
    <n v="7851"/>
    <n v="53150"/>
    <n v="87"/>
    <n v="114"/>
    <s v="FLOW"/>
    <m/>
    <m/>
    <m/>
    <m/>
    <s v="REGULAR"/>
    <m/>
    <s v="ACCESS SPL ED DRUM CBS BT BSVI"/>
    <d v="2024-03-31T00:00:00"/>
    <n v="48"/>
    <s v="02.07.26"/>
    <s v="VIJAY NIKAM"/>
    <m/>
    <m/>
    <m/>
    <m/>
    <m/>
    <m/>
    <m/>
    <m/>
    <m/>
    <m/>
    <m/>
    <m/>
    <m/>
    <m/>
    <m/>
    <m/>
    <m/>
    <m/>
    <m/>
    <m/>
    <m/>
    <m/>
    <n v="1"/>
    <m/>
    <m/>
    <m/>
    <m/>
    <m/>
    <m/>
    <m/>
    <m/>
    <m/>
    <m/>
    <m/>
    <m/>
    <m/>
    <m/>
    <m/>
    <m/>
    <m/>
    <m/>
    <m/>
    <m/>
    <m/>
    <m/>
    <m/>
    <m/>
    <m/>
    <m/>
    <m/>
    <m/>
    <m/>
    <m/>
    <m/>
    <m/>
    <m/>
    <m/>
    <m/>
    <m/>
    <m/>
    <m/>
    <m/>
    <m/>
    <m/>
    <m/>
    <m/>
    <m/>
    <m/>
    <m/>
    <m/>
    <m/>
    <m/>
    <m/>
    <m/>
    <m/>
    <m/>
    <m/>
    <m/>
    <m/>
    <m/>
    <m/>
    <m/>
    <m/>
    <m/>
    <m/>
    <m/>
    <m/>
    <m/>
    <m/>
    <m/>
    <m/>
    <n v="1"/>
    <m/>
    <m/>
    <n v="2"/>
    <n v="1"/>
    <s v="ZBHT0012"/>
    <s v="G6VA5v2PBKF7"/>
    <s v="Allocated"/>
    <s v="Shifted (NC_SFTD)"/>
    <s v="Customer is shifted from the given address Long time back know budy known to customer "/>
    <d v="2026-07-04T00:00:00"/>
    <m/>
    <m/>
    <m/>
    <x v="0"/>
    <m/>
    <n v="2879"/>
    <n v="10468"/>
    <s v="G6VA5v2PBKF7"/>
    <s v="Allocated"/>
  </r>
  <r>
    <n v="464645726"/>
    <s v="DHAPATE PRAMOD BHAU"/>
    <s v="ONLINE"/>
    <s v="21.07.26"/>
    <n v="1400"/>
    <m/>
    <m/>
    <m/>
    <n v="3376"/>
    <n v="4543"/>
    <n v="1369"/>
    <n v="6519"/>
    <n v="2"/>
    <s v="STABLE "/>
    <s v="PAID"/>
    <x v="4"/>
    <n v="52331"/>
    <n v="202"/>
    <n v="0"/>
    <n v="3126"/>
    <s v="FLOW"/>
    <n v="0.23659721384864335"/>
    <n v="9.7299166931638995E-3"/>
    <s v="STABLE "/>
    <s v="PTP"/>
    <s v="PTP"/>
    <s v="PTP"/>
    <m/>
    <n v="21"/>
    <s v="CAVA"/>
    <m/>
    <s v="-"/>
    <m/>
    <s v="BHOR"/>
    <m/>
    <m/>
    <m/>
    <n v="4543"/>
    <n v="52331"/>
    <n v="57"/>
    <n v="53"/>
    <s v="STABLE"/>
    <m/>
    <m/>
    <m/>
    <m/>
    <s v="REGULAR"/>
    <s v="MH12XL3563"/>
    <s v="HONDA ACTIVA DLX"/>
    <d v="2024-11-11T00:00:00"/>
    <n v="36"/>
    <s v="02.07.26"/>
    <s v="VIJAY NIKAM"/>
    <m/>
    <m/>
    <m/>
    <m/>
    <m/>
    <m/>
    <m/>
    <m/>
    <m/>
    <m/>
    <m/>
    <m/>
    <m/>
    <m/>
    <m/>
    <m/>
    <n v="1"/>
    <m/>
    <m/>
    <m/>
    <m/>
    <m/>
    <m/>
    <m/>
    <m/>
    <m/>
    <m/>
    <m/>
    <m/>
    <m/>
    <m/>
    <m/>
    <m/>
    <m/>
    <m/>
    <m/>
    <m/>
    <m/>
    <m/>
    <m/>
    <m/>
    <m/>
    <m/>
    <m/>
    <m/>
    <m/>
    <m/>
    <m/>
    <m/>
    <m/>
    <m/>
    <m/>
    <m/>
    <m/>
    <m/>
    <m/>
    <m/>
    <m/>
    <m/>
    <m/>
    <m/>
    <m/>
    <m/>
    <m/>
    <m/>
    <m/>
    <m/>
    <m/>
    <m/>
    <m/>
    <m/>
    <m/>
    <m/>
    <m/>
    <m/>
    <m/>
    <m/>
    <m/>
    <m/>
    <m/>
    <m/>
    <m/>
    <m/>
    <m/>
    <m/>
    <m/>
    <m/>
    <m/>
    <m/>
    <m/>
    <m/>
    <m/>
    <m/>
    <m/>
    <n v="1"/>
    <n v="1"/>
    <s v="DUWT0011"/>
    <s v="Bo2h2cg-iz"/>
    <s v="Allocated"/>
    <s v="Promise To Pay (PTP)"/>
    <s v="Customer home visit promise to pay amt. 4000 ptp date 11.07.2026"/>
    <d v="2026-07-11T00:00:00"/>
    <m/>
    <m/>
    <m/>
    <x v="0"/>
    <m/>
    <n v="1369"/>
    <n v="7919"/>
    <s v="Bo2h2cg-iz"/>
    <s v="Allocated"/>
  </r>
  <r>
    <n v="465639719"/>
    <s v="BHUSHAN UTTAM PATIL"/>
    <m/>
    <m/>
    <m/>
    <m/>
    <m/>
    <m/>
    <n v="5665"/>
    <n v="5494"/>
    <n v="5653"/>
    <n v="11159"/>
    <n v="1"/>
    <s v="FLOW"/>
    <s v="UNPAID"/>
    <x v="12"/>
    <n v="52186"/>
    <n v="159"/>
    <n v="0"/>
    <n v="3150"/>
    <s v="30.06.26"/>
    <n v="7.5495605736502922E-2"/>
    <n v="2.7486214390982744E-3"/>
    <s v="STABLE "/>
    <s v="MPTP"/>
    <s v="MPTP"/>
    <s v="MPTP"/>
    <s v="Add not found"/>
    <n v="30"/>
    <s v="CAVNA"/>
    <m/>
    <s v="-"/>
    <m/>
    <s v="HINJEWADI"/>
    <m/>
    <m/>
    <m/>
    <n v="5494"/>
    <n v="52186"/>
    <n v="26"/>
    <n v="53"/>
    <s v="FLOW"/>
    <m/>
    <m/>
    <m/>
    <m/>
    <s v="REGULAR"/>
    <s v="MH19EQ1030"/>
    <s v="HUNTER 350 REBEL RED"/>
    <d v="2025-03-05T00:00:00"/>
    <n v="24"/>
    <s v="02.07.26"/>
    <s v="KAILASH ATKARI"/>
    <m/>
    <m/>
    <m/>
    <m/>
    <m/>
    <m/>
    <m/>
    <m/>
    <m/>
    <m/>
    <m/>
    <m/>
    <m/>
    <m/>
    <m/>
    <m/>
    <m/>
    <m/>
    <m/>
    <m/>
    <m/>
    <m/>
    <m/>
    <m/>
    <m/>
    <m/>
    <m/>
    <m/>
    <m/>
    <m/>
    <m/>
    <m/>
    <m/>
    <m/>
    <m/>
    <m/>
    <m/>
    <m/>
    <m/>
    <m/>
    <m/>
    <m/>
    <m/>
    <m/>
    <m/>
    <m/>
    <m/>
    <m/>
    <m/>
    <m/>
    <m/>
    <m/>
    <m/>
    <m/>
    <m/>
    <m/>
    <m/>
    <m/>
    <m/>
    <m/>
    <m/>
    <m/>
    <m/>
    <m/>
    <m/>
    <m/>
    <m/>
    <m/>
    <m/>
    <m/>
    <m/>
    <m/>
    <m/>
    <m/>
    <m/>
    <m/>
    <m/>
    <m/>
    <m/>
    <m/>
    <m/>
    <m/>
    <m/>
    <m/>
    <m/>
    <m/>
    <m/>
    <m/>
    <m/>
    <m/>
    <m/>
    <n v="1"/>
    <m/>
    <m/>
    <n v="1"/>
    <n v="1"/>
    <s v="DUWT0030"/>
    <s v="kPfR00vpMVm"/>
    <s v="Allocated"/>
    <s v="Entry Restricted (NC_ER)"/>
    <s v="No Entry "/>
    <d v="2026-07-03T00:00:00"/>
    <m/>
    <m/>
    <m/>
    <x v="2"/>
    <m/>
    <n v="5653"/>
    <n v="11159"/>
    <s v="kPfR00vpMVm"/>
    <s v="Allocated"/>
  </r>
  <r>
    <n v="462207375"/>
    <s v="MAHENDRA AKRUD MANCHARE"/>
    <m/>
    <m/>
    <m/>
    <m/>
    <m/>
    <s v="BANK RB 16"/>
    <n v="4144"/>
    <n v="20418"/>
    <n v="4496"/>
    <n v="24562"/>
    <n v="5"/>
    <s v="RB"/>
    <s v="UNPAID"/>
    <x v="0"/>
    <n v="52058"/>
    <n v="654"/>
    <n v="0"/>
    <n v="3313.43"/>
    <s v="FLOW"/>
    <n v="0.167529663157827"/>
    <n v="2.3270281797489214E-2"/>
    <s v="RB"/>
    <s v="PAID"/>
    <s v="NC"/>
    <s v="PAID"/>
    <m/>
    <m/>
    <s v="CNAVNA"/>
    <m/>
    <s v="ELG"/>
    <m/>
    <s v="CHINCHWAD"/>
    <m/>
    <m/>
    <m/>
    <n v="20418"/>
    <n v="52058"/>
    <n v="146"/>
    <n v="0"/>
    <s v="RB"/>
    <m/>
    <m/>
    <m/>
    <m/>
    <s v="NPA"/>
    <s v="MH14LK8938"/>
    <s v="HONDA UNICORN 160 BSVI"/>
    <d v="2024-03-12T00:00:00"/>
    <n v="36"/>
    <s v="02.07.26"/>
    <s v="KAILASH ATKARI"/>
    <m/>
    <m/>
    <m/>
    <m/>
    <m/>
    <m/>
    <m/>
    <n v="1"/>
    <m/>
    <m/>
    <m/>
    <m/>
    <m/>
    <m/>
    <m/>
    <m/>
    <m/>
    <m/>
    <m/>
    <m/>
    <m/>
    <m/>
    <m/>
    <m/>
    <m/>
    <m/>
    <m/>
    <m/>
    <m/>
    <m/>
    <m/>
    <m/>
    <m/>
    <m/>
    <m/>
    <m/>
    <m/>
    <m/>
    <m/>
    <m/>
    <m/>
    <m/>
    <m/>
    <m/>
    <m/>
    <m/>
    <m/>
    <m/>
    <m/>
    <m/>
    <m/>
    <m/>
    <m/>
    <m/>
    <m/>
    <m/>
    <m/>
    <m/>
    <m/>
    <m/>
    <m/>
    <m/>
    <m/>
    <m/>
    <m/>
    <m/>
    <m/>
    <m/>
    <m/>
    <m/>
    <m/>
    <m/>
    <m/>
    <m/>
    <m/>
    <m/>
    <m/>
    <m/>
    <m/>
    <m/>
    <m/>
    <m/>
    <m/>
    <m/>
    <m/>
    <m/>
    <m/>
    <m/>
    <m/>
    <m/>
    <m/>
    <m/>
    <m/>
    <m/>
    <n v="1"/>
    <n v="1"/>
    <s v="ZBHT0011"/>
    <s v="Gol0mDGajz"/>
    <s v="Allocated"/>
    <s v="Address Not Found (NC_ANF)"/>
    <s v="Visit cm residence address cm address not found "/>
    <d v="2026-07-03T00:00:00"/>
    <m/>
    <m/>
    <m/>
    <x v="0"/>
    <m/>
    <n v="4496"/>
    <n v="24562"/>
    <s v="Gol0mDGajz"/>
    <s v="Allocated"/>
  </r>
  <r>
    <n v="464019282"/>
    <s v="VIKESH PAWAR"/>
    <s v="ONLINE"/>
    <s v="12.07.26"/>
    <n v="4003"/>
    <m/>
    <m/>
    <m/>
    <n v="3733"/>
    <n v="2502"/>
    <n v="2562"/>
    <n v="2232"/>
    <n v="1"/>
    <s v="STABLE "/>
    <s v="PAID"/>
    <x v="3"/>
    <n v="51913"/>
    <n v="60"/>
    <n v="0"/>
    <n v="4940"/>
    <s v="21.06.26"/>
    <n v="5.5239510624734034E-2"/>
    <n v="2.7342426085139445E-3"/>
    <s v="STABLE "/>
    <s v="PTP"/>
    <s v="RTP"/>
    <s v="PTP"/>
    <m/>
    <n v="10"/>
    <m/>
    <m/>
    <s v="-"/>
    <m/>
    <s v="KHADAKI"/>
    <m/>
    <m/>
    <m/>
    <n v="2502"/>
    <n v="51913"/>
    <n v="26"/>
    <n v="23"/>
    <s v="STABLE"/>
    <m/>
    <m/>
    <m/>
    <m/>
    <s v="REGULAR"/>
    <s v="MH12XD7940"/>
    <s v="TVS JUPITER 125 DISC SXC OBDIIA"/>
    <d v="2024-09-13T00:00:00"/>
    <n v="36"/>
    <s v="02.07.26"/>
    <s v="KAILASH ATKARI"/>
    <m/>
    <m/>
    <m/>
    <m/>
    <m/>
    <m/>
    <m/>
    <m/>
    <m/>
    <m/>
    <m/>
    <m/>
    <m/>
    <m/>
    <m/>
    <m/>
    <n v="1"/>
    <m/>
    <m/>
    <m/>
    <m/>
    <m/>
    <m/>
    <m/>
    <m/>
    <m/>
    <m/>
    <m/>
    <m/>
    <m/>
    <m/>
    <m/>
    <m/>
    <m/>
    <m/>
    <m/>
    <m/>
    <m/>
    <m/>
    <m/>
    <m/>
    <m/>
    <m/>
    <m/>
    <m/>
    <m/>
    <m/>
    <m/>
    <m/>
    <m/>
    <m/>
    <m/>
    <m/>
    <m/>
    <m/>
    <m/>
    <m/>
    <m/>
    <m/>
    <m/>
    <m/>
    <m/>
    <m/>
    <m/>
    <m/>
    <m/>
    <m/>
    <m/>
    <m/>
    <m/>
    <m/>
    <m/>
    <m/>
    <m/>
    <m/>
    <m/>
    <m/>
    <m/>
    <m/>
    <m/>
    <m/>
    <m/>
    <m/>
    <m/>
    <m/>
    <m/>
    <m/>
    <m/>
    <m/>
    <m/>
    <m/>
    <m/>
    <m/>
    <m/>
    <n v="1"/>
    <n v="1"/>
    <s v="DUWT0023"/>
    <s v="B2D8rYZ81m"/>
    <s v="Allocated"/>
    <s v="Left Message (LMCB)"/>
    <s v="Customer not available Lm with relatives "/>
    <d v="2026-07-06T00:00:00"/>
    <m/>
    <m/>
    <m/>
    <x v="0"/>
    <m/>
    <n v="2562"/>
    <n v="6235"/>
    <s v="B2D8rYZ81m"/>
    <s v="Allocated"/>
  </r>
  <r>
    <n v="462813255"/>
    <s v="MINA DHRMARAJ KAMBALE"/>
    <m/>
    <m/>
    <m/>
    <m/>
    <m/>
    <m/>
    <n v="3378"/>
    <n v="3729"/>
    <n v="584"/>
    <n v="7107"/>
    <n v="2"/>
    <s v="FLOW"/>
    <s v="UNPAID"/>
    <x v="9"/>
    <n v="51742"/>
    <n v="233"/>
    <n v="0"/>
    <n v="6750"/>
    <s v="30.06.26"/>
    <n v="7.8535608845250904E-2"/>
    <n v="9.6204037671301246E-3"/>
    <s v="STABLE "/>
    <s v="PTP"/>
    <s v="PTP"/>
    <s v="PTP"/>
    <m/>
    <n v="28"/>
    <s v="CAVA"/>
    <m/>
    <s v="-"/>
    <m/>
    <s v="SHIRUR"/>
    <m/>
    <m/>
    <m/>
    <n v="3729"/>
    <n v="51742"/>
    <n v="57"/>
    <n v="84"/>
    <s v="FLOW"/>
    <m/>
    <m/>
    <m/>
    <m/>
    <s v="REGULAR"/>
    <s v="MH12WT6684"/>
    <s v="TVS RAIDER DISC"/>
    <d v="2024-05-06T00:00:00"/>
    <n v="42"/>
    <s v="02.07.26"/>
    <s v="KAILASH ATKARI"/>
    <m/>
    <m/>
    <m/>
    <m/>
    <m/>
    <m/>
    <m/>
    <m/>
    <m/>
    <m/>
    <m/>
    <m/>
    <m/>
    <m/>
    <m/>
    <m/>
    <m/>
    <m/>
    <m/>
    <n v="1"/>
    <m/>
    <m/>
    <n v="1"/>
    <m/>
    <m/>
    <m/>
    <m/>
    <m/>
    <m/>
    <m/>
    <m/>
    <m/>
    <m/>
    <m/>
    <m/>
    <m/>
    <m/>
    <m/>
    <m/>
    <m/>
    <m/>
    <m/>
    <m/>
    <m/>
    <m/>
    <m/>
    <m/>
    <m/>
    <m/>
    <m/>
    <m/>
    <m/>
    <m/>
    <m/>
    <m/>
    <m/>
    <m/>
    <m/>
    <m/>
    <m/>
    <m/>
    <m/>
    <m/>
    <m/>
    <m/>
    <m/>
    <m/>
    <m/>
    <m/>
    <m/>
    <m/>
    <m/>
    <m/>
    <m/>
    <m/>
    <m/>
    <m/>
    <m/>
    <m/>
    <m/>
    <m/>
    <m/>
    <m/>
    <m/>
    <m/>
    <m/>
    <m/>
    <m/>
    <m/>
    <m/>
    <m/>
    <m/>
    <m/>
    <m/>
    <n v="2"/>
    <n v="1"/>
    <s v="ZBHT0024"/>
    <s v="k2A88fFrpNIm"/>
    <s v="Allocated"/>
    <s v="Left Message (LMCB)"/>
    <s v="Meet doughter in law "/>
    <d v="2026-07-07T00:00:00"/>
    <m/>
    <m/>
    <m/>
    <x v="0"/>
    <m/>
    <n v="584"/>
    <n v="7107"/>
    <s v="k2A88fFrpNIm"/>
    <s v="Allocated"/>
  </r>
  <r>
    <n v="462172378"/>
    <s v="UJWALA NITIN DHAMDHERE"/>
    <m/>
    <m/>
    <m/>
    <m/>
    <m/>
    <m/>
    <n v="3891"/>
    <n v="22943.43"/>
    <n v="4810.43"/>
    <n v="26834.43"/>
    <n v="6"/>
    <s v="FLOW"/>
    <s v="UNPAID"/>
    <x v="9"/>
    <n v="51269"/>
    <n v="1322"/>
    <n v="0"/>
    <n v="5850"/>
    <s v="-"/>
    <n v="8.8289937618076311E-2"/>
    <n v="2.2409800618077597E-2"/>
    <s v="FLOW"/>
    <s v="RTP"/>
    <s v="-"/>
    <s v="RTP"/>
    <s v="Financail problem"/>
    <m/>
    <s v="CAVNA"/>
    <m/>
    <s v="ELG"/>
    <m/>
    <s v="TALEGAON DHAMDHERE"/>
    <m/>
    <m/>
    <m/>
    <n v="22943.43"/>
    <n v="51269"/>
    <n v="177"/>
    <n v="204"/>
    <s v="FLOW"/>
    <m/>
    <m/>
    <m/>
    <m/>
    <s v="NPA"/>
    <s v="MH12WQ6234"/>
    <s v="HONDA SHINE DRUM BSVI"/>
    <d v="2024-03-10T00:00:00"/>
    <n v="36"/>
    <s v="02.07.26"/>
    <s v="KAILASH ATKARI"/>
    <m/>
    <m/>
    <m/>
    <m/>
    <m/>
    <m/>
    <m/>
    <n v="1"/>
    <m/>
    <m/>
    <m/>
    <m/>
    <m/>
    <m/>
    <m/>
    <m/>
    <m/>
    <m/>
    <m/>
    <m/>
    <m/>
    <m/>
    <m/>
    <m/>
    <m/>
    <m/>
    <m/>
    <m/>
    <m/>
    <m/>
    <m/>
    <m/>
    <m/>
    <m/>
    <m/>
    <m/>
    <m/>
    <m/>
    <m/>
    <m/>
    <m/>
    <m/>
    <m/>
    <m/>
    <m/>
    <m/>
    <m/>
    <m/>
    <m/>
    <m/>
    <m/>
    <m/>
    <m/>
    <m/>
    <m/>
    <m/>
    <m/>
    <m/>
    <m/>
    <m/>
    <m/>
    <m/>
    <m/>
    <m/>
    <m/>
    <m/>
    <m/>
    <m/>
    <m/>
    <m/>
    <m/>
    <m/>
    <m/>
    <m/>
    <m/>
    <m/>
    <m/>
    <m/>
    <m/>
    <m/>
    <m/>
    <m/>
    <m/>
    <m/>
    <m/>
    <m/>
    <m/>
    <m/>
    <m/>
    <m/>
    <m/>
    <m/>
    <m/>
    <m/>
    <n v="1"/>
    <n v="1"/>
    <s v="ZBHT0024"/>
    <s v="GPehWR3_EJ7"/>
    <s v="Allocated"/>
    <s v="Left Message (LMCB)"/>
    <s v="Meet mother in law "/>
    <d v="2026-07-03T00:00:00"/>
    <m/>
    <m/>
    <m/>
    <x v="0"/>
    <m/>
    <n v="4810.43"/>
    <n v="26834.43"/>
    <s v="GPehWR3_EJ7"/>
    <s v="Allocated"/>
  </r>
  <r>
    <n v="460347439"/>
    <s v="MAHIBULLAH MOOHANIF SHAH"/>
    <s v="ONLINE"/>
    <s v="11.07.26"/>
    <n v="9000"/>
    <m/>
    <m/>
    <m/>
    <n v="8860"/>
    <n v="8584"/>
    <n v="8696"/>
    <n v="8444"/>
    <n v="1"/>
    <s v="STABLE "/>
    <s v="PAID"/>
    <x v="10"/>
    <n v="51162"/>
    <n v="112"/>
    <n v="0"/>
    <n v="5815"/>
    <s v="12.06.26"/>
    <n v="3.6344414280801707E-2"/>
    <n v="2.694687656979763E-3"/>
    <s v="STABLE "/>
    <s v="PAID"/>
    <s v="PAID"/>
    <s v="PAID"/>
    <m/>
    <m/>
    <s v="CAVNA"/>
    <m/>
    <s v="-"/>
    <m/>
    <s v="JUNNAR"/>
    <m/>
    <m/>
    <m/>
    <n v="14511"/>
    <n v="51162"/>
    <n v="26"/>
    <n v="23"/>
    <s v="STABLE"/>
    <m/>
    <m/>
    <m/>
    <m/>
    <s v="NPA"/>
    <s v="MH14LD8271"/>
    <s v="TVS APACHE RR 310 BSVI"/>
    <d v="2023-10-27T00:00:00"/>
    <n v="36"/>
    <s v="10.07.26"/>
    <s v="KAILASH ATKARI"/>
    <m/>
    <m/>
    <m/>
    <m/>
    <m/>
    <m/>
    <m/>
    <m/>
    <m/>
    <m/>
    <m/>
    <m/>
    <m/>
    <m/>
    <m/>
    <m/>
    <m/>
    <m/>
    <m/>
    <m/>
    <m/>
    <m/>
    <m/>
    <m/>
    <m/>
    <m/>
    <m/>
    <m/>
    <m/>
    <m/>
    <m/>
    <m/>
    <m/>
    <m/>
    <m/>
    <m/>
    <m/>
    <m/>
    <m/>
    <m/>
    <m/>
    <m/>
    <m/>
    <m/>
    <m/>
    <m/>
    <m/>
    <m/>
    <m/>
    <m/>
    <m/>
    <m/>
    <m/>
    <m/>
    <m/>
    <m/>
    <m/>
    <m/>
    <m/>
    <m/>
    <m/>
    <m/>
    <m/>
    <m/>
    <m/>
    <m/>
    <m/>
    <m/>
    <m/>
    <m/>
    <m/>
    <m/>
    <m/>
    <m/>
    <m/>
    <m/>
    <m/>
    <m/>
    <m/>
    <m/>
    <m/>
    <m/>
    <m/>
    <m/>
    <m/>
    <m/>
    <m/>
    <m/>
    <m/>
    <m/>
    <m/>
    <n v="1"/>
    <m/>
    <m/>
    <n v="1"/>
    <n v="1"/>
    <s v="ZBHT0021"/>
    <m/>
    <m/>
    <m/>
    <m/>
    <m/>
    <m/>
    <m/>
    <m/>
    <x v="0"/>
    <m/>
    <n v="8696"/>
    <n v="17444"/>
    <e v="#N/A"/>
    <e v="#N/A"/>
  </r>
  <r>
    <n v="463069996"/>
    <s v="LAXMAN MARUTI JADHAV"/>
    <s v="ONLINE"/>
    <s v="19.07.26"/>
    <n v="4371"/>
    <m/>
    <m/>
    <m/>
    <n v="4371"/>
    <n v="4174"/>
    <n v="4280"/>
    <n v="4174"/>
    <n v="1"/>
    <s v="STABLE "/>
    <s v="PAID"/>
    <x v="16"/>
    <n v="51059"/>
    <n v="106"/>
    <n v="0"/>
    <n v="6750"/>
    <s v="20.06.26"/>
    <n v="0.11062580113736643"/>
    <n v="2.6892626769424517E-3"/>
    <s v="STABLE "/>
    <s v="PTP"/>
    <s v="PTP"/>
    <s v="PTP"/>
    <m/>
    <n v="18"/>
    <s v="CAVA"/>
    <m/>
    <s v="-"/>
    <m/>
    <s v="JANWADI"/>
    <m/>
    <m/>
    <m/>
    <n v="4174"/>
    <n v="51059"/>
    <n v="26"/>
    <n v="23"/>
    <s v="STABLE"/>
    <m/>
    <m/>
    <m/>
    <m/>
    <s v="REGULAR"/>
    <s v="MH12WW9061"/>
    <s v="AMPERE PRIMUS"/>
    <d v="2024-05-31T00:00:00"/>
    <n v="36"/>
    <s v="02.07.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7-21T00:00:00"/>
    <m/>
    <m/>
    <m/>
    <x v="1"/>
    <m/>
    <n v="4280"/>
    <n v="8545"/>
    <s v="Got07Wt8zz"/>
    <s v="Allocated"/>
  </r>
  <r>
    <n v="463269970"/>
    <s v="OMKAR JAYSING BONVATE"/>
    <s v="COLLECT"/>
    <s v="19.07.26"/>
    <n v="4371"/>
    <m/>
    <m/>
    <m/>
    <n v="4056"/>
    <n v="3682.75"/>
    <n v="3755.75"/>
    <n v="3367.75"/>
    <n v="1"/>
    <s v="STABLE "/>
    <s v="PAID"/>
    <x v="10"/>
    <n v="50954"/>
    <n v="73"/>
    <n v="0"/>
    <n v="6750"/>
    <s v="10.06.26"/>
    <n v="3.619665543301611E-2"/>
    <n v="2.6837323574869405E-3"/>
    <s v="STABLE "/>
    <s v="PAID"/>
    <s v="PAID"/>
    <s v="PAID"/>
    <m/>
    <m/>
    <s v="CAVNA"/>
    <m/>
    <s v="-"/>
    <m/>
    <s v="JUNNAR"/>
    <m/>
    <m/>
    <m/>
    <n v="3682.75"/>
    <n v="50954"/>
    <n v="26"/>
    <n v="23"/>
    <s v="STABLE"/>
    <m/>
    <m/>
    <m/>
    <m/>
    <s v="NPA"/>
    <s v="MH14LQ9184"/>
    <s v="ACCESS SPL ED DRUM CBS BT BSVI"/>
    <d v="2024-06-21T00:00:00"/>
    <n v="36"/>
    <s v="02.07.26"/>
    <s v="KAILASH ATKARI"/>
    <m/>
    <m/>
    <m/>
    <m/>
    <m/>
    <m/>
    <m/>
    <n v="1"/>
    <m/>
    <m/>
    <m/>
    <m/>
    <m/>
    <m/>
    <m/>
    <m/>
    <m/>
    <m/>
    <m/>
    <m/>
    <m/>
    <m/>
    <m/>
    <m/>
    <m/>
    <m/>
    <m/>
    <m/>
    <m/>
    <m/>
    <m/>
    <m/>
    <m/>
    <m/>
    <m/>
    <m/>
    <m/>
    <m/>
    <m/>
    <m/>
    <m/>
    <m/>
    <m/>
    <m/>
    <m/>
    <m/>
    <m/>
    <m/>
    <m/>
    <n v="3"/>
    <m/>
    <m/>
    <m/>
    <m/>
    <m/>
    <m/>
    <m/>
    <m/>
    <m/>
    <m/>
    <m/>
    <m/>
    <m/>
    <m/>
    <m/>
    <m/>
    <m/>
    <m/>
    <m/>
    <m/>
    <m/>
    <m/>
    <m/>
    <m/>
    <m/>
    <m/>
    <m/>
    <m/>
    <m/>
    <m/>
    <m/>
    <m/>
    <m/>
    <m/>
    <m/>
    <m/>
    <m/>
    <m/>
    <m/>
    <m/>
    <m/>
    <m/>
    <m/>
    <m/>
    <n v="4"/>
    <n v="1"/>
    <s v="ZBHT0021"/>
    <s v="A68Gp6FC_Ogz"/>
    <s v="Allocated"/>
    <s v="Promise To Pay (PTP)"/>
    <s v="Ptp"/>
    <d v="2026-07-20T00:00:00"/>
    <m/>
    <m/>
    <m/>
    <x v="0"/>
    <m/>
    <n v="3755.75"/>
    <n v="7738.75"/>
    <s v="A68Gp6FC_Ogz"/>
    <s v="Allocated"/>
  </r>
  <r>
    <n v="464370861"/>
    <s v="ADITYA SUNIL SONAVANE"/>
    <s v="ONLINE"/>
    <s v="14.07.26"/>
    <n v="3610"/>
    <m/>
    <m/>
    <m/>
    <n v="3504"/>
    <n v="3171"/>
    <n v="3255"/>
    <n v="3065"/>
    <n v="1"/>
    <s v="STABLE "/>
    <s v="PAID"/>
    <x v="6"/>
    <n v="50604"/>
    <n v="84"/>
    <n v="0"/>
    <n v="6300"/>
    <s v="15.06.26"/>
    <n v="3.4514892988076189E-2"/>
    <n v="2.6652979593019023E-3"/>
    <s v="STABLE "/>
    <s v="PAID"/>
    <s v="PAID"/>
    <s v="PAID"/>
    <m/>
    <m/>
    <m/>
    <m/>
    <s v="-"/>
    <m/>
    <s v="YERWADA"/>
    <m/>
    <m/>
    <m/>
    <n v="3171"/>
    <n v="50604"/>
    <n v="26"/>
    <n v="23"/>
    <s v="STABLE"/>
    <m/>
    <m/>
    <m/>
    <m/>
    <s v="REGULAR"/>
    <s v="MH12XK9060"/>
    <s v="HONDA ACTIVA 6G H SMART"/>
    <d v="2024-10-19T00:00:00"/>
    <n v="36"/>
    <s v="02.07.26"/>
    <s v="VIJAY NIKAM"/>
    <m/>
    <m/>
    <m/>
    <m/>
    <m/>
    <m/>
    <m/>
    <m/>
    <m/>
    <m/>
    <m/>
    <m/>
    <m/>
    <m/>
    <m/>
    <m/>
    <m/>
    <m/>
    <m/>
    <m/>
    <m/>
    <m/>
    <m/>
    <m/>
    <m/>
    <m/>
    <m/>
    <m/>
    <m/>
    <m/>
    <m/>
    <m/>
    <m/>
    <m/>
    <m/>
    <m/>
    <m/>
    <m/>
    <m/>
    <m/>
    <m/>
    <m/>
    <m/>
    <m/>
    <m/>
    <m/>
    <m/>
    <m/>
    <m/>
    <m/>
    <m/>
    <m/>
    <m/>
    <m/>
    <m/>
    <m/>
    <m/>
    <m/>
    <m/>
    <m/>
    <m/>
    <m/>
    <m/>
    <m/>
    <m/>
    <m/>
    <m/>
    <m/>
    <m/>
    <m/>
    <m/>
    <m/>
    <m/>
    <m/>
    <m/>
    <m/>
    <m/>
    <m/>
    <m/>
    <m/>
    <m/>
    <m/>
    <m/>
    <m/>
    <m/>
    <m/>
    <m/>
    <m/>
    <m/>
    <m/>
    <m/>
    <n v="1"/>
    <m/>
    <m/>
    <n v="1"/>
    <n v="1"/>
    <s v="ZBHT0012"/>
    <s v="GohOuSK_DMc"/>
    <s v="Allocated"/>
    <s v="Promise To Pay (PTP)"/>
    <s v="Ptp"/>
    <d v="2026-07-15T00:00:00"/>
    <m/>
    <m/>
    <m/>
    <x v="0"/>
    <m/>
    <n v="3255"/>
    <n v="6675"/>
    <s v="GohOuSK_DMc"/>
    <s v="Allocated"/>
  </r>
  <r>
    <n v="464559146"/>
    <s v="AMIT SUDAM WAYKAR"/>
    <m/>
    <m/>
    <m/>
    <m/>
    <m/>
    <s v="BANK STABLE 13"/>
    <n v="3255"/>
    <n v="3145"/>
    <n v="3197"/>
    <n v="6400"/>
    <n v="1"/>
    <s v="STABLE "/>
    <s v="UNPAID"/>
    <x v="10"/>
    <n v="50527"/>
    <n v="52"/>
    <n v="0"/>
    <n v="3295"/>
    <s v="19.06.26"/>
    <n v="3.5893323567610096E-2"/>
    <n v="2.6612423917011939E-3"/>
    <s v="STABLE "/>
    <s v="PAID"/>
    <s v="PTP"/>
    <s v="PAID"/>
    <m/>
    <m/>
    <s v="CAVA"/>
    <m/>
    <s v="-"/>
    <m/>
    <s v="KANDALI"/>
    <m/>
    <m/>
    <m/>
    <n v="3145"/>
    <n v="50527"/>
    <n v="26"/>
    <n v="23"/>
    <s v="STABLE"/>
    <m/>
    <m/>
    <m/>
    <m/>
    <s v="NPA"/>
    <s v="MH14MA0499"/>
    <s v="SPLENDOR PLUS I3S DRS C FI OTHERS"/>
    <d v="2024-11-04T00:00:00"/>
    <n v="36"/>
    <s v="02.07.26"/>
    <s v="KAILASH ATKARI"/>
    <m/>
    <m/>
    <m/>
    <m/>
    <m/>
    <m/>
    <m/>
    <m/>
    <m/>
    <m/>
    <m/>
    <m/>
    <m/>
    <m/>
    <m/>
    <m/>
    <m/>
    <m/>
    <m/>
    <m/>
    <m/>
    <m/>
    <m/>
    <m/>
    <m/>
    <m/>
    <m/>
    <m/>
    <m/>
    <m/>
    <m/>
    <m/>
    <m/>
    <m/>
    <m/>
    <m/>
    <m/>
    <m/>
    <m/>
    <m/>
    <m/>
    <m/>
    <m/>
    <m/>
    <m/>
    <m/>
    <m/>
    <m/>
    <m/>
    <m/>
    <m/>
    <m/>
    <m/>
    <m/>
    <m/>
    <m/>
    <m/>
    <m/>
    <m/>
    <m/>
    <m/>
    <m/>
    <m/>
    <m/>
    <m/>
    <m/>
    <m/>
    <m/>
    <m/>
    <m/>
    <m/>
    <m/>
    <m/>
    <m/>
    <m/>
    <m/>
    <m/>
    <m/>
    <m/>
    <m/>
    <m/>
    <m/>
    <m/>
    <m/>
    <m/>
    <m/>
    <m/>
    <m/>
    <m/>
    <m/>
    <m/>
    <n v="1"/>
    <m/>
    <m/>
    <n v="1"/>
    <n v="1"/>
    <s v="ZBHT0021"/>
    <s v="G6BQiZtvsZc"/>
    <s v="Allocated"/>
    <s v="Left Message (LMCB)"/>
    <s v="Lmcb mother "/>
    <d v="2026-07-03T00:00:00"/>
    <m/>
    <m/>
    <m/>
    <x v="0"/>
    <m/>
    <n v="3197"/>
    <n v="6400"/>
    <s v="G6BQiZtvsZc"/>
    <s v="Allocated"/>
  </r>
  <r>
    <n v="464064891"/>
    <s v="ARTI RAGHUNATH JATHAR"/>
    <s v="ONLINE"/>
    <s v="17.07.26"/>
    <n v="3700"/>
    <m/>
    <m/>
    <m/>
    <n v="3617"/>
    <n v="3386"/>
    <n v="3474"/>
    <n v="3303"/>
    <n v="1"/>
    <s v="STABLE "/>
    <s v="PAID"/>
    <x v="15"/>
    <n v="50424"/>
    <n v="88"/>
    <n v="0"/>
    <n v="6277"/>
    <s v="-"/>
    <n v="6.0311725646524324E-2"/>
    <n v="2.6558174116638827E-3"/>
    <s v="STABLE "/>
    <s v="PAID"/>
    <s v="-"/>
    <s v="PAID"/>
    <s v="Shifted"/>
    <m/>
    <s v="CAVNA"/>
    <m/>
    <s v="-"/>
    <m/>
    <s v="KALEWADI"/>
    <m/>
    <m/>
    <m/>
    <n v="9751"/>
    <n v="50424"/>
    <n v="26"/>
    <n v="23"/>
    <s v="STABLE"/>
    <m/>
    <m/>
    <m/>
    <m/>
    <s v="-"/>
    <s v="MH14LV5722"/>
    <s v="HONDA ACTIVA 125 DRUM ALLOY BSVI"/>
    <d v="2024-09-19T00:00:00"/>
    <n v="36"/>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3474"/>
    <n v="7003"/>
    <e v="#N/A"/>
    <e v="#N/A"/>
  </r>
  <r>
    <n v="461103769"/>
    <s v="MADHURI RAHUL CHOURE"/>
    <s v="BRANCH"/>
    <s v="16.07.26"/>
    <n v="3200"/>
    <m/>
    <m/>
    <m/>
    <n v="3106"/>
    <n v="2832"/>
    <n v="2903"/>
    <n v="2738"/>
    <n v="1"/>
    <s v="STABLE "/>
    <s v="PAID"/>
    <x v="8"/>
    <n v="50326.02"/>
    <n v="71"/>
    <n v="0"/>
    <n v="6750"/>
    <s v="18.06.26"/>
    <n v="5.1914538960733975E-2"/>
    <n v="2.6506568335662541E-3"/>
    <s v="STABLE "/>
    <s v="PTP"/>
    <s v="PTP"/>
    <s v="PTP"/>
    <m/>
    <n v="16"/>
    <s v="CAVA"/>
    <m/>
    <s v="-"/>
    <m/>
    <s v="SOMANTNE"/>
    <m/>
    <m/>
    <m/>
    <n v="2832"/>
    <n v="50326.02"/>
    <n v="26"/>
    <n v="23"/>
    <s v="STABLE"/>
    <m/>
    <m/>
    <m/>
    <m/>
    <s v="REGULAR"/>
    <s v="MH14LG1537"/>
    <s v="PLEASURE PLUS XTEC DRUM CAST"/>
    <d v="2023-12-13T00:00:00"/>
    <n v="48"/>
    <s v="02.07.26"/>
    <s v="VIJAY NIKAM"/>
    <m/>
    <m/>
    <m/>
    <m/>
    <m/>
    <m/>
    <m/>
    <m/>
    <m/>
    <m/>
    <m/>
    <m/>
    <m/>
    <m/>
    <m/>
    <m/>
    <m/>
    <m/>
    <m/>
    <n v="1"/>
    <m/>
    <m/>
    <n v="1"/>
    <m/>
    <m/>
    <m/>
    <m/>
    <m/>
    <m/>
    <m/>
    <m/>
    <m/>
    <m/>
    <m/>
    <m/>
    <m/>
    <m/>
    <m/>
    <m/>
    <m/>
    <m/>
    <m/>
    <m/>
    <m/>
    <m/>
    <m/>
    <n v="1"/>
    <m/>
    <m/>
    <m/>
    <m/>
    <m/>
    <m/>
    <m/>
    <m/>
    <m/>
    <m/>
    <m/>
    <m/>
    <m/>
    <m/>
    <m/>
    <m/>
    <m/>
    <m/>
    <m/>
    <m/>
    <m/>
    <m/>
    <m/>
    <m/>
    <m/>
    <m/>
    <m/>
    <m/>
    <m/>
    <m/>
    <m/>
    <m/>
    <m/>
    <m/>
    <m/>
    <m/>
    <m/>
    <m/>
    <m/>
    <m/>
    <m/>
    <m/>
    <m/>
    <m/>
    <m/>
    <m/>
    <m/>
    <n v="3"/>
    <n v="1"/>
    <s v="ZBHT0013"/>
    <s v="koEoVuw_DIc"/>
    <s v="Allocated"/>
    <s v="Promise To Pay (PTP)"/>
    <s v="Ptp"/>
    <d v="2026-07-15T00:00:00"/>
    <m/>
    <m/>
    <m/>
    <x v="0"/>
    <m/>
    <n v="2903"/>
    <n v="5938"/>
    <s v="koEoVuw_DIc"/>
    <s v="Allocated"/>
  </r>
  <r>
    <n v="465043155"/>
    <s v="MAHADEV RAMLING DHAWARE"/>
    <m/>
    <m/>
    <m/>
    <m/>
    <m/>
    <s v="BANK RB 20"/>
    <n v="2988"/>
    <n v="2988"/>
    <n v="3011"/>
    <n v="5976"/>
    <n v="1"/>
    <s v="RB"/>
    <s v="UNPAID"/>
    <x v="7"/>
    <n v="50060"/>
    <n v="23"/>
    <n v="0"/>
    <n v="1544"/>
    <s v="-"/>
    <n v="4.2022449322529451E-2"/>
    <n v="2.6366456375514435E-3"/>
    <s v="STABLE "/>
    <s v="PAID"/>
    <s v="-"/>
    <s v="MPTP"/>
    <s v="Shifted"/>
    <n v="21"/>
    <s v="CAVNA"/>
    <m/>
    <s v="-"/>
    <m/>
    <s v="BHOSARI"/>
    <m/>
    <m/>
    <m/>
    <n v="2988"/>
    <n v="50060"/>
    <n v="26"/>
    <n v="0"/>
    <s v="RB"/>
    <m/>
    <m/>
    <m/>
    <m/>
    <s v="REGULAR"/>
    <s v="MH14MB6130"/>
    <s v="HONDA ACTIVA 6G STD BS VI"/>
    <d v="2024-12-26T00:00:00"/>
    <n v="36"/>
    <s v="02.07.26"/>
    <s v="VIJAY NIKAM"/>
    <m/>
    <m/>
    <m/>
    <m/>
    <m/>
    <m/>
    <m/>
    <m/>
    <m/>
    <m/>
    <m/>
    <m/>
    <m/>
    <m/>
    <m/>
    <m/>
    <n v="1"/>
    <m/>
    <m/>
    <n v="1"/>
    <m/>
    <m/>
    <n v="1"/>
    <m/>
    <m/>
    <m/>
    <m/>
    <m/>
    <m/>
    <m/>
    <m/>
    <m/>
    <m/>
    <m/>
    <m/>
    <m/>
    <m/>
    <m/>
    <m/>
    <m/>
    <m/>
    <m/>
    <m/>
    <m/>
    <m/>
    <m/>
    <m/>
    <m/>
    <m/>
    <m/>
    <m/>
    <m/>
    <m/>
    <m/>
    <m/>
    <m/>
    <m/>
    <m/>
    <m/>
    <m/>
    <m/>
    <m/>
    <m/>
    <m/>
    <m/>
    <m/>
    <m/>
    <m/>
    <m/>
    <m/>
    <m/>
    <m/>
    <m/>
    <m/>
    <m/>
    <m/>
    <m/>
    <m/>
    <m/>
    <m/>
    <m/>
    <m/>
    <m/>
    <m/>
    <m/>
    <m/>
    <m/>
    <m/>
    <m/>
    <m/>
    <m/>
    <m/>
    <m/>
    <m/>
    <n v="3"/>
    <n v="1"/>
    <s v="DUWT0025"/>
    <s v="APQA-4znt6yb"/>
    <s v="Allocated"/>
    <s v="Shifted (NC_SFTD)"/>
    <s v="Visit at customer residence add meet customer neibour they told customer shifted from residence add "/>
    <d v="2026-07-07T00:00:00"/>
    <m/>
    <m/>
    <m/>
    <x v="0"/>
    <m/>
    <n v="3011"/>
    <n v="5976"/>
    <s v="APQA-4znt6yb"/>
    <s v="Allocated"/>
  </r>
  <r>
    <n v="461652917"/>
    <s v="PRATIK TULSIDAS PARMAR"/>
    <s v="COLLECT"/>
    <s v="28.07.26"/>
    <n v="12500"/>
    <m/>
    <m/>
    <m/>
    <n v="4000"/>
    <n v="23789"/>
    <n v="5261"/>
    <n v="15289"/>
    <n v="6"/>
    <s v="RB"/>
    <s v="PAID"/>
    <x v="2"/>
    <n v="50019"/>
    <n v="1472"/>
    <n v="0"/>
    <n v="6750"/>
    <s v="FLOW"/>
    <n v="1"/>
    <n v="2.1863422674825397E-2"/>
    <s v="RB"/>
    <s v="PAID"/>
    <s v="BPTP"/>
    <s v="BPTP"/>
    <s v="Financail problem"/>
    <m/>
    <s v="CAVNA"/>
    <m/>
    <s v="ELG"/>
    <m/>
    <s v="DAPODI"/>
    <m/>
    <m/>
    <m/>
    <n v="23789"/>
    <n v="50019"/>
    <n v="177"/>
    <n v="204"/>
    <s v="FLOW"/>
    <m/>
    <m/>
    <m/>
    <m/>
    <s v="NPA"/>
    <s v="MH14LK9900"/>
    <s v="HONDA SP 160 DOUBLE DISC"/>
    <d v="2024-01-25T00:00:00"/>
    <n v="36"/>
    <s v="02.07.26"/>
    <s v="VIJAY NIKAM"/>
    <m/>
    <m/>
    <m/>
    <m/>
    <m/>
    <m/>
    <m/>
    <m/>
    <m/>
    <m/>
    <n v="1"/>
    <m/>
    <m/>
    <m/>
    <m/>
    <m/>
    <m/>
    <m/>
    <m/>
    <m/>
    <m/>
    <m/>
    <m/>
    <m/>
    <m/>
    <m/>
    <m/>
    <m/>
    <m/>
    <m/>
    <m/>
    <m/>
    <m/>
    <m/>
    <m/>
    <m/>
    <m/>
    <m/>
    <m/>
    <m/>
    <n v="2"/>
    <m/>
    <m/>
    <m/>
    <m/>
    <m/>
    <m/>
    <m/>
    <m/>
    <m/>
    <m/>
    <m/>
    <m/>
    <m/>
    <m/>
    <m/>
    <m/>
    <m/>
    <m/>
    <m/>
    <m/>
    <m/>
    <m/>
    <m/>
    <m/>
    <m/>
    <m/>
    <n v="1"/>
    <m/>
    <m/>
    <m/>
    <m/>
    <m/>
    <m/>
    <m/>
    <m/>
    <m/>
    <m/>
    <m/>
    <m/>
    <m/>
    <m/>
    <m/>
    <m/>
    <m/>
    <m/>
    <m/>
    <m/>
    <m/>
    <m/>
    <m/>
    <m/>
    <m/>
    <m/>
    <n v="4"/>
    <n v="1"/>
    <s v="ZBHT0009"/>
    <s v="B2-yN623sNg7"/>
    <s v="Allocated"/>
    <s v="Left Message (LMCB)"/>
    <s v="Msg to father "/>
    <d v="2026-07-04T00:00:00"/>
    <m/>
    <m/>
    <m/>
    <x v="0"/>
    <m/>
    <n v="5261"/>
    <n v="27789"/>
    <s v="B2-yN623sNg7"/>
    <s v="Allocated"/>
  </r>
  <r>
    <n v="463205215"/>
    <s v="DEVENDRA SAMBHAJIRAO DHUMAL"/>
    <s v="ONLINE"/>
    <s v="24.07.26"/>
    <n v="4500"/>
    <m/>
    <m/>
    <m/>
    <n v="4227"/>
    <n v="3985"/>
    <n v="4078"/>
    <n v="3712"/>
    <n v="1"/>
    <s v="STABLE "/>
    <s v="PAID"/>
    <x v="9"/>
    <n v="49796"/>
    <n v="93"/>
    <n v="0"/>
    <n v="2621"/>
    <s v="27.06.26"/>
    <n v="3.129434605572682E-2"/>
    <n v="2.6227408343490145E-3"/>
    <s v="STABLE "/>
    <s v="PTP"/>
    <s v="PTP"/>
    <s v="PTP"/>
    <m/>
    <n v="25"/>
    <s v="CAVA"/>
    <m/>
    <s v="-"/>
    <m/>
    <s v="KHALSA"/>
    <m/>
    <m/>
    <m/>
    <n v="3985"/>
    <n v="49796"/>
    <n v="26"/>
    <n v="23"/>
    <s v="STABLE"/>
    <m/>
    <m/>
    <m/>
    <m/>
    <s v="REGULAR"/>
    <s v="MH12WW4136"/>
    <s v="TVS IQUBE ELECTRIC"/>
    <d v="2024-06-14T00:00:00"/>
    <n v="36"/>
    <s v="02.07.26"/>
    <s v="KAILASH ATKARI"/>
    <m/>
    <m/>
    <m/>
    <m/>
    <m/>
    <m/>
    <m/>
    <m/>
    <m/>
    <m/>
    <m/>
    <m/>
    <m/>
    <m/>
    <m/>
    <m/>
    <m/>
    <m/>
    <m/>
    <n v="1"/>
    <m/>
    <m/>
    <n v="1"/>
    <m/>
    <m/>
    <m/>
    <m/>
    <m/>
    <m/>
    <m/>
    <m/>
    <m/>
    <m/>
    <m/>
    <m/>
    <m/>
    <m/>
    <m/>
    <m/>
    <m/>
    <m/>
    <m/>
    <m/>
    <m/>
    <m/>
    <m/>
    <m/>
    <m/>
    <m/>
    <m/>
    <m/>
    <m/>
    <m/>
    <m/>
    <m/>
    <m/>
    <m/>
    <m/>
    <m/>
    <m/>
    <m/>
    <m/>
    <m/>
    <m/>
    <m/>
    <m/>
    <m/>
    <m/>
    <m/>
    <m/>
    <n v="1"/>
    <m/>
    <m/>
    <m/>
    <m/>
    <m/>
    <m/>
    <m/>
    <m/>
    <m/>
    <m/>
    <m/>
    <m/>
    <m/>
    <m/>
    <m/>
    <m/>
    <m/>
    <m/>
    <m/>
    <m/>
    <m/>
    <m/>
    <m/>
    <n v="3"/>
    <n v="1"/>
    <s v="ZBHT0024"/>
    <s v="Ao8kH5GjigLc"/>
    <s v="Allocated"/>
    <s v="Left Message (LMCB)"/>
    <s v="Meet mother "/>
    <d v="2026-07-07T00:00:00"/>
    <m/>
    <m/>
    <m/>
    <x v="0"/>
    <m/>
    <n v="4078"/>
    <n v="8212"/>
    <s v="Ao8kH5GjigLc"/>
    <s v="Allocated"/>
  </r>
  <r>
    <n v="463265017"/>
    <s v="DASTAGIR GUNDULAL INAMDAR"/>
    <m/>
    <m/>
    <m/>
    <m/>
    <m/>
    <m/>
    <n v="4612"/>
    <n v="22749.17"/>
    <n v="5050.1699999999983"/>
    <n v="27361.17"/>
    <n v="5"/>
    <s v="FLOW"/>
    <s v="UNPAID"/>
    <x v="7"/>
    <n v="49791"/>
    <n v="749"/>
    <n v="0"/>
    <n v="2250"/>
    <s v="FLOW"/>
    <n v="0.21214651833609571"/>
    <n v="2.2256917303369039E-2"/>
    <s v="FLOW"/>
    <s v="NC"/>
    <s v="NC"/>
    <s v="NC"/>
    <m/>
    <m/>
    <m/>
    <m/>
    <s v="ELG"/>
    <m/>
    <s v="BHOSARI GAON"/>
    <m/>
    <m/>
    <m/>
    <n v="22749.17"/>
    <n v="49791"/>
    <n v="146"/>
    <n v="173"/>
    <s v="FLOW"/>
    <m/>
    <m/>
    <m/>
    <m/>
    <s v="NPA"/>
    <s v="MH14LR3581"/>
    <s v="HONDA SHINE CELEBRATION ED DISC"/>
    <d v="2024-06-21T00:00:00"/>
    <n v="30"/>
    <s v="02.07.26"/>
    <s v="VIJAY NIKAM"/>
    <m/>
    <m/>
    <m/>
    <m/>
    <m/>
    <m/>
    <m/>
    <n v="1"/>
    <m/>
    <m/>
    <m/>
    <m/>
    <m/>
    <m/>
    <m/>
    <m/>
    <m/>
    <m/>
    <m/>
    <m/>
    <m/>
    <m/>
    <m/>
    <m/>
    <m/>
    <m/>
    <m/>
    <m/>
    <m/>
    <m/>
    <m/>
    <m/>
    <m/>
    <m/>
    <m/>
    <m/>
    <m/>
    <n v="1"/>
    <m/>
    <m/>
    <m/>
    <m/>
    <m/>
    <m/>
    <m/>
    <m/>
    <m/>
    <m/>
    <m/>
    <m/>
    <m/>
    <m/>
    <m/>
    <m/>
    <m/>
    <m/>
    <m/>
    <m/>
    <m/>
    <m/>
    <m/>
    <m/>
    <m/>
    <m/>
    <m/>
    <m/>
    <m/>
    <m/>
    <m/>
    <m/>
    <m/>
    <m/>
    <m/>
    <m/>
    <m/>
    <m/>
    <m/>
    <m/>
    <m/>
    <m/>
    <m/>
    <m/>
    <m/>
    <m/>
    <m/>
    <m/>
    <m/>
    <m/>
    <m/>
    <m/>
    <m/>
    <m/>
    <m/>
    <m/>
    <n v="2"/>
    <n v="1"/>
    <s v="DUWT0025"/>
    <s v="kPot_1n0r7"/>
    <s v="Allocated"/>
    <s v="Address Not Found (NC_ANF)"/>
    <s v="Customer residence add not found Short add "/>
    <d v="2026-07-03T00:00:00"/>
    <m/>
    <m/>
    <m/>
    <x v="0"/>
    <m/>
    <n v="5050.1699999999983"/>
    <n v="27361.17"/>
    <s v="kPot_1n0r7"/>
    <s v="Allocated"/>
  </r>
  <r>
    <n v="466340283"/>
    <s v="RAJESH CHANDRAKANT GORE"/>
    <s v="ONLINE"/>
    <s v="16.07.26"/>
    <n v="4416"/>
    <m/>
    <m/>
    <m/>
    <n v="4336"/>
    <n v="4295"/>
    <n v="4403"/>
    <n v="4215"/>
    <n v="1"/>
    <s v="STABLE "/>
    <s v="PAID"/>
    <x v="9"/>
    <n v="49755"/>
    <n v="108"/>
    <n v="0"/>
    <n v="1799"/>
    <s v="17.06.26"/>
    <n v="3.1268579564677643E-2"/>
    <n v="2.62058137627591E-3"/>
    <s v="STABLE "/>
    <s v="PAID"/>
    <s v="MPTP"/>
    <s v="PAID"/>
    <m/>
    <m/>
    <m/>
    <m/>
    <s v="-"/>
    <m/>
    <s v="SHIRUR"/>
    <m/>
    <m/>
    <m/>
    <n v="6202"/>
    <n v="49755"/>
    <n v="26"/>
    <n v="23"/>
    <s v="STABLE"/>
    <m/>
    <m/>
    <m/>
    <m/>
    <s v="REGULAR"/>
    <s v="MH22BG7797"/>
    <s v="SPLENDOR ISMART DSS CAST"/>
    <d v="2025-06-16T00:00:00"/>
    <n v="24"/>
    <s v="10.07.26"/>
    <s v="KAILASH ATKARI"/>
    <m/>
    <m/>
    <m/>
    <m/>
    <m/>
    <m/>
    <m/>
    <m/>
    <m/>
    <m/>
    <m/>
    <m/>
    <m/>
    <m/>
    <m/>
    <m/>
    <m/>
    <m/>
    <m/>
    <m/>
    <m/>
    <m/>
    <m/>
    <m/>
    <m/>
    <m/>
    <m/>
    <m/>
    <m/>
    <m/>
    <m/>
    <n v="1"/>
    <m/>
    <m/>
    <m/>
    <m/>
    <m/>
    <m/>
    <m/>
    <m/>
    <m/>
    <m/>
    <m/>
    <m/>
    <m/>
    <m/>
    <m/>
    <m/>
    <m/>
    <m/>
    <m/>
    <m/>
    <m/>
    <m/>
    <m/>
    <m/>
    <m/>
    <m/>
    <m/>
    <m/>
    <m/>
    <m/>
    <m/>
    <m/>
    <m/>
    <m/>
    <m/>
    <m/>
    <m/>
    <m/>
    <m/>
    <m/>
    <m/>
    <m/>
    <m/>
    <m/>
    <m/>
    <m/>
    <m/>
    <m/>
    <m/>
    <m/>
    <m/>
    <m/>
    <m/>
    <m/>
    <m/>
    <m/>
    <m/>
    <m/>
    <m/>
    <m/>
    <m/>
    <m/>
    <n v="1"/>
    <n v="1"/>
    <s v="ZBHT0024"/>
    <m/>
    <m/>
    <m/>
    <m/>
    <m/>
    <m/>
    <m/>
    <m/>
    <x v="0"/>
    <m/>
    <n v="4403"/>
    <n v="8631"/>
    <s v="G2y_z748y77"/>
    <s v="Allocated"/>
  </r>
  <r>
    <n v="462024518"/>
    <s v="KISHOR SHANKARRAO SOLANKE"/>
    <s v="COLLECT"/>
    <s v="11.07.26"/>
    <n v="3700"/>
    <m/>
    <m/>
    <m/>
    <n v="3562"/>
    <n v="3411"/>
    <n v="3475"/>
    <n v="3273"/>
    <n v="1"/>
    <s v="STABLE "/>
    <s v="PAID"/>
    <x v="7"/>
    <n v="49747"/>
    <n v="64"/>
    <n v="0"/>
    <n v="2250"/>
    <s v="08.06.26"/>
    <n v="4.1759704084056583E-2"/>
    <n v="2.6201600186031094E-3"/>
    <s v="STABLE "/>
    <s v="PAID"/>
    <s v="PAID"/>
    <s v="PAID"/>
    <m/>
    <m/>
    <m/>
    <m/>
    <s v="-"/>
    <m/>
    <s v="BHOSARI"/>
    <m/>
    <m/>
    <m/>
    <n v="5725"/>
    <n v="49747"/>
    <n v="26"/>
    <n v="23"/>
    <s v="STABLE"/>
    <m/>
    <m/>
    <m/>
    <m/>
    <s v="REGULAR"/>
    <m/>
    <s v="HONDA SHINE DRUM BSVI"/>
    <d v="2024-02-25T00:00:00"/>
    <n v="42"/>
    <s v="10.07.26"/>
    <s v="VIJAY NIKAM"/>
    <m/>
    <m/>
    <m/>
    <m/>
    <m/>
    <m/>
    <m/>
    <m/>
    <m/>
    <m/>
    <m/>
    <m/>
    <m/>
    <m/>
    <m/>
    <m/>
    <m/>
    <m/>
    <m/>
    <m/>
    <m/>
    <m/>
    <m/>
    <m/>
    <m/>
    <m/>
    <m/>
    <m/>
    <m/>
    <m/>
    <m/>
    <n v="2"/>
    <m/>
    <m/>
    <m/>
    <m/>
    <m/>
    <m/>
    <m/>
    <m/>
    <m/>
    <m/>
    <m/>
    <m/>
    <m/>
    <m/>
    <m/>
    <m/>
    <m/>
    <m/>
    <m/>
    <m/>
    <m/>
    <m/>
    <m/>
    <m/>
    <m/>
    <m/>
    <m/>
    <m/>
    <m/>
    <m/>
    <m/>
    <m/>
    <m/>
    <m/>
    <m/>
    <m/>
    <m/>
    <m/>
    <m/>
    <m/>
    <m/>
    <m/>
    <m/>
    <m/>
    <m/>
    <m/>
    <m/>
    <m/>
    <m/>
    <m/>
    <m/>
    <m/>
    <m/>
    <m/>
    <m/>
    <m/>
    <m/>
    <m/>
    <m/>
    <m/>
    <m/>
    <m/>
    <n v="2"/>
    <n v="1"/>
    <s v="DUWT0025"/>
    <m/>
    <m/>
    <m/>
    <m/>
    <m/>
    <m/>
    <m/>
    <m/>
    <x v="0"/>
    <m/>
    <n v="3475"/>
    <n v="6973"/>
    <s v="GozKV-OJwCz"/>
    <s v="Allocated"/>
  </r>
  <r>
    <n v="464665781"/>
    <s v="AVINASH AMBADAS JADHAV"/>
    <m/>
    <m/>
    <m/>
    <m/>
    <m/>
    <m/>
    <n v="8677"/>
    <n v="8677"/>
    <n v="8689"/>
    <n v="17354"/>
    <n v="1"/>
    <s v="FLOW"/>
    <s v="UNPAID"/>
    <x v="7"/>
    <n v="49643"/>
    <n v="12"/>
    <n v="0"/>
    <n v="4049"/>
    <s v="-"/>
    <n v="4.167240215178445E-2"/>
    <n v="2.6146823688566979E-3"/>
    <s v="FLOW"/>
    <s v="NC"/>
    <s v="-"/>
    <s v="NC"/>
    <s v="Shifted"/>
    <m/>
    <s v="CNAVNA"/>
    <m/>
    <s v="-"/>
    <m/>
    <s v="BHOSARI GAON"/>
    <m/>
    <m/>
    <m/>
    <n v="8677"/>
    <n v="49643"/>
    <n v="26"/>
    <n v="53"/>
    <s v="FLOW"/>
    <m/>
    <m/>
    <m/>
    <m/>
    <s v="REGULAR"/>
    <s v="MH14MB0499"/>
    <s v="BULLET 350 THE STANDARD BLACK"/>
    <d v="2024-11-13T00:00:00"/>
    <n v="24"/>
    <s v="02.07.26"/>
    <s v="VIJAY NIKAM"/>
    <m/>
    <m/>
    <m/>
    <m/>
    <m/>
    <m/>
    <m/>
    <m/>
    <m/>
    <m/>
    <m/>
    <m/>
    <m/>
    <m/>
    <m/>
    <m/>
    <n v="1"/>
    <m/>
    <m/>
    <m/>
    <m/>
    <m/>
    <m/>
    <m/>
    <m/>
    <m/>
    <m/>
    <m/>
    <m/>
    <m/>
    <m/>
    <m/>
    <m/>
    <m/>
    <m/>
    <m/>
    <m/>
    <m/>
    <m/>
    <m/>
    <m/>
    <m/>
    <m/>
    <m/>
    <m/>
    <m/>
    <m/>
    <m/>
    <m/>
    <m/>
    <m/>
    <m/>
    <m/>
    <m/>
    <m/>
    <m/>
    <m/>
    <m/>
    <m/>
    <m/>
    <m/>
    <m/>
    <m/>
    <m/>
    <m/>
    <m/>
    <m/>
    <m/>
    <m/>
    <m/>
    <n v="1"/>
    <m/>
    <m/>
    <m/>
    <m/>
    <m/>
    <m/>
    <m/>
    <m/>
    <m/>
    <m/>
    <m/>
    <m/>
    <m/>
    <m/>
    <m/>
    <m/>
    <m/>
    <m/>
    <m/>
    <m/>
    <m/>
    <m/>
    <m/>
    <n v="2"/>
    <n v="1"/>
    <s v="DUWT0025"/>
    <s v="kPkUgIsy87z"/>
    <s v="Allocated"/>
    <s v="Shifted (NC_SFTD)"/>
    <s v="Visit at customer residence add meet customer neibour they told customer shifted from residence add "/>
    <d v="2026-07-06T00:00:00"/>
    <m/>
    <m/>
    <m/>
    <x v="1"/>
    <m/>
    <n v="8689"/>
    <n v="17354"/>
    <s v="kPkUgIsy87z"/>
    <s v="Allocated"/>
  </r>
  <r>
    <n v="463514822"/>
    <s v="ANANDA BALU SHINDE"/>
    <s v="ONLINE"/>
    <s v="28.07.26"/>
    <n v="4100"/>
    <m/>
    <m/>
    <m/>
    <n v="3996"/>
    <n v="3947"/>
    <n v="4039"/>
    <n v="3843"/>
    <n v="1"/>
    <s v="STABLE "/>
    <s v="PAID"/>
    <x v="2"/>
    <n v="49526"/>
    <n v="92"/>
    <n v="0"/>
    <n v="3140"/>
    <s v="15.06.26"/>
    <n v="5.3512021663778928E-2"/>
    <n v="2.6085200128919852E-3"/>
    <s v="STABLE "/>
    <s v="PTP"/>
    <s v="PAID"/>
    <s v="PTP"/>
    <m/>
    <n v="24"/>
    <s v="CAVA"/>
    <m/>
    <s v="-"/>
    <m/>
    <s v="CHINCHWAD"/>
    <m/>
    <m/>
    <m/>
    <n v="3947"/>
    <n v="49526"/>
    <n v="26"/>
    <n v="53"/>
    <s v="FLOW"/>
    <m/>
    <m/>
    <m/>
    <m/>
    <s v="REGULAR"/>
    <s v="MH14LR7215"/>
    <s v="ACCESS SPL ED DISC CBS BT BSVI"/>
    <d v="2024-07-19T00:00:00"/>
    <n v="36"/>
    <s v="02.07.26"/>
    <s v="VIJAY NIKAM"/>
    <m/>
    <m/>
    <m/>
    <m/>
    <m/>
    <m/>
    <m/>
    <m/>
    <m/>
    <m/>
    <m/>
    <m/>
    <m/>
    <m/>
    <m/>
    <m/>
    <m/>
    <m/>
    <m/>
    <m/>
    <m/>
    <m/>
    <m/>
    <m/>
    <m/>
    <m/>
    <m/>
    <m/>
    <m/>
    <m/>
    <m/>
    <m/>
    <m/>
    <m/>
    <m/>
    <m/>
    <m/>
    <m/>
    <m/>
    <m/>
    <m/>
    <m/>
    <m/>
    <m/>
    <m/>
    <m/>
    <m/>
    <m/>
    <m/>
    <n v="1"/>
    <m/>
    <m/>
    <m/>
    <m/>
    <m/>
    <m/>
    <m/>
    <m/>
    <m/>
    <m/>
    <m/>
    <m/>
    <m/>
    <m/>
    <m/>
    <m/>
    <m/>
    <m/>
    <m/>
    <m/>
    <m/>
    <m/>
    <m/>
    <m/>
    <m/>
    <m/>
    <m/>
    <m/>
    <m/>
    <m/>
    <m/>
    <m/>
    <m/>
    <m/>
    <m/>
    <m/>
    <m/>
    <m/>
    <m/>
    <m/>
    <m/>
    <n v="1"/>
    <m/>
    <m/>
    <n v="2"/>
    <n v="1"/>
    <s v="ZBHT0009"/>
    <s v="G2dhsd5t9z"/>
    <s v="Allocated"/>
    <e v="#N/A"/>
    <e v="#N/A"/>
    <e v="#N/A"/>
    <m/>
    <m/>
    <m/>
    <x v="0"/>
    <m/>
    <n v="4039"/>
    <n v="7943"/>
    <s v="G2dhsd5t9z"/>
    <s v="Allocated"/>
  </r>
  <r>
    <n v="463312853"/>
    <s v="KUMAR RATHOD"/>
    <s v="ONLINE"/>
    <s v="13.07.26"/>
    <n v="3669"/>
    <m/>
    <m/>
    <s v="BANK STABLE 09"/>
    <n v="3569"/>
    <n v="11045"/>
    <n v="775"/>
    <n v="10945"/>
    <n v="4"/>
    <s v="STABLE "/>
    <s v="PAID"/>
    <x v="6"/>
    <n v="49273"/>
    <n v="437"/>
    <n v="0"/>
    <n v="2700"/>
    <s v="-"/>
    <n v="0.13274424734068332"/>
    <n v="1.8982642545649221E-2"/>
    <s v="STABLE "/>
    <s v="PAID"/>
    <s v="-"/>
    <s v="PAID"/>
    <m/>
    <m/>
    <m/>
    <m/>
    <s v="ELG"/>
    <m/>
    <s v="WADGAON SHERI"/>
    <m/>
    <m/>
    <m/>
    <n v="11045"/>
    <n v="49273"/>
    <n v="118"/>
    <n v="114"/>
    <s v="STABLE"/>
    <m/>
    <m/>
    <m/>
    <m/>
    <s v="NPA"/>
    <s v="MH12WW9986"/>
    <s v="HONDA SP 125 BS VI DISC"/>
    <d v="2024-06-26T00:00:00"/>
    <n v="36"/>
    <s v="02.07.26"/>
    <s v="VIJAY NIKAM"/>
    <m/>
    <m/>
    <m/>
    <m/>
    <m/>
    <m/>
    <m/>
    <m/>
    <m/>
    <m/>
    <m/>
    <m/>
    <m/>
    <m/>
    <m/>
    <m/>
    <m/>
    <m/>
    <m/>
    <m/>
    <m/>
    <m/>
    <m/>
    <m/>
    <m/>
    <m/>
    <m/>
    <m/>
    <m/>
    <m/>
    <m/>
    <m/>
    <m/>
    <m/>
    <m/>
    <m/>
    <m/>
    <m/>
    <m/>
    <m/>
    <n v="1"/>
    <m/>
    <m/>
    <m/>
    <m/>
    <m/>
    <m/>
    <m/>
    <m/>
    <m/>
    <m/>
    <m/>
    <m/>
    <m/>
    <m/>
    <m/>
    <m/>
    <m/>
    <m/>
    <m/>
    <m/>
    <m/>
    <m/>
    <m/>
    <m/>
    <m/>
    <m/>
    <m/>
    <m/>
    <m/>
    <m/>
    <m/>
    <m/>
    <m/>
    <m/>
    <m/>
    <m/>
    <m/>
    <m/>
    <m/>
    <m/>
    <m/>
    <m/>
    <m/>
    <m/>
    <m/>
    <m/>
    <m/>
    <m/>
    <m/>
    <m/>
    <m/>
    <m/>
    <m/>
    <n v="1"/>
    <n v="1"/>
    <s v="ZBHT0012"/>
    <s v="A6vrxT3AEm"/>
    <s v="Allocated"/>
    <e v="#N/A"/>
    <e v="#N/A"/>
    <e v="#N/A"/>
    <m/>
    <m/>
    <m/>
    <x v="0"/>
    <m/>
    <n v="775"/>
    <n v="14614"/>
    <s v="A6vrxT3AEm"/>
    <s v="Allocated"/>
  </r>
  <r>
    <n v="462204563"/>
    <s v="GANESH DNYANDEV BAMHANE"/>
    <m/>
    <m/>
    <m/>
    <m/>
    <m/>
    <m/>
    <n v="3917"/>
    <n v="18842"/>
    <n v="4205"/>
    <n v="22759"/>
    <n v="5"/>
    <s v="FLOW"/>
    <s v="UNPAID"/>
    <x v="10"/>
    <n v="49190"/>
    <n v="1031"/>
    <n v="0"/>
    <n v="6598"/>
    <s v="FLOW"/>
    <n v="0.14447038782912611"/>
    <n v="2.1988266195752709E-2"/>
    <s v="FLOW"/>
    <s v="RTP"/>
    <s v="RTP"/>
    <s v="RTP"/>
    <s v="Financail problem"/>
    <m/>
    <s v="CAVNA"/>
    <m/>
    <s v="ELG"/>
    <m/>
    <s v="BHATKALWADI"/>
    <m/>
    <m/>
    <m/>
    <n v="18842"/>
    <n v="49190"/>
    <n v="146"/>
    <n v="173"/>
    <s v="FLOW"/>
    <m/>
    <m/>
    <m/>
    <m/>
    <s v="NPA"/>
    <s v="MH14LK9146"/>
    <s v="AMPERE MAGNUS EX"/>
    <d v="2024-03-12T00:00:00"/>
    <n v="36"/>
    <s v="02.07.26"/>
    <s v="KAILASH ATKARI"/>
    <m/>
    <m/>
    <m/>
    <m/>
    <m/>
    <m/>
    <m/>
    <m/>
    <m/>
    <m/>
    <m/>
    <m/>
    <m/>
    <m/>
    <m/>
    <m/>
    <m/>
    <m/>
    <m/>
    <m/>
    <m/>
    <m/>
    <n v="1"/>
    <m/>
    <m/>
    <m/>
    <m/>
    <m/>
    <m/>
    <m/>
    <m/>
    <m/>
    <m/>
    <m/>
    <m/>
    <m/>
    <m/>
    <m/>
    <m/>
    <m/>
    <m/>
    <m/>
    <m/>
    <m/>
    <m/>
    <m/>
    <m/>
    <m/>
    <m/>
    <m/>
    <m/>
    <m/>
    <m/>
    <m/>
    <m/>
    <m/>
    <m/>
    <m/>
    <m/>
    <m/>
    <m/>
    <m/>
    <m/>
    <m/>
    <m/>
    <m/>
    <m/>
    <m/>
    <m/>
    <m/>
    <m/>
    <m/>
    <m/>
    <m/>
    <m/>
    <m/>
    <m/>
    <m/>
    <m/>
    <m/>
    <m/>
    <m/>
    <m/>
    <m/>
    <m/>
    <m/>
    <m/>
    <m/>
    <m/>
    <m/>
    <m/>
    <n v="1"/>
    <m/>
    <m/>
    <n v="2"/>
    <n v="1"/>
    <s v="ZBHT0021"/>
    <s v="GoOGPBTw_NIm"/>
    <s v="Allocated"/>
    <s v="Refuse To Pay (RTP)"/>
    <s v="Rtp"/>
    <d v="2026-07-08T00:00:00"/>
    <m/>
    <m/>
    <m/>
    <x v="0"/>
    <m/>
    <n v="4205"/>
    <n v="22759"/>
    <s v="GoOGPBTw_NIm"/>
    <s v="Allocated"/>
  </r>
  <r>
    <n v="461699544"/>
    <s v="MUSTAFA YAKUB SHARIF"/>
    <m/>
    <m/>
    <m/>
    <m/>
    <m/>
    <m/>
    <n v="5867"/>
    <n v="5698"/>
    <n v="5852"/>
    <n v="11565"/>
    <n v="1"/>
    <s v="FLOW"/>
    <s v="UNPAID"/>
    <x v="6"/>
    <n v="49099"/>
    <n v="154"/>
    <n v="0"/>
    <n v="6750"/>
    <s v="28.06.26"/>
    <n v="3.3488394807160558E-2"/>
    <n v="2.5860300471062386E-3"/>
    <s v="STABLE "/>
    <s v="PTP"/>
    <s v="PTP"/>
    <s v="PTP"/>
    <m/>
    <n v="28"/>
    <s v="CAVA"/>
    <m/>
    <s v="-"/>
    <m/>
    <s v="WADGAON SHERI"/>
    <m/>
    <m/>
    <m/>
    <n v="12602"/>
    <n v="49099"/>
    <n v="26"/>
    <n v="53"/>
    <s v="FLOW"/>
    <m/>
    <m/>
    <m/>
    <m/>
    <s v="-"/>
    <s v="MH12WQ6553"/>
    <s v="PIAGGIO VESPA VXL 125 LTD EDITION"/>
    <d v="2024-01-29T00:00:00"/>
    <n v="36"/>
    <s v="06.07.26"/>
    <s v="VIJAY NIKAM"/>
    <m/>
    <m/>
    <m/>
    <m/>
    <m/>
    <m/>
    <m/>
    <m/>
    <m/>
    <m/>
    <m/>
    <m/>
    <m/>
    <m/>
    <m/>
    <m/>
    <m/>
    <m/>
    <m/>
    <m/>
    <m/>
    <m/>
    <m/>
    <m/>
    <m/>
    <m/>
    <m/>
    <m/>
    <m/>
    <m/>
    <m/>
    <m/>
    <m/>
    <m/>
    <m/>
    <m/>
    <m/>
    <m/>
    <m/>
    <m/>
    <m/>
    <m/>
    <m/>
    <m/>
    <m/>
    <m/>
    <m/>
    <m/>
    <m/>
    <m/>
    <m/>
    <m/>
    <m/>
    <m/>
    <m/>
    <m/>
    <m/>
    <m/>
    <m/>
    <m/>
    <m/>
    <m/>
    <m/>
    <m/>
    <m/>
    <m/>
    <m/>
    <m/>
    <m/>
    <m/>
    <m/>
    <m/>
    <m/>
    <m/>
    <m/>
    <m/>
    <m/>
    <m/>
    <m/>
    <m/>
    <m/>
    <m/>
    <m/>
    <m/>
    <m/>
    <m/>
    <m/>
    <m/>
    <m/>
    <m/>
    <m/>
    <n v="1"/>
    <m/>
    <m/>
    <n v="1"/>
    <n v="1"/>
    <s v="ZBHT0012"/>
    <e v="#N/A"/>
    <s v="Allocated"/>
    <e v="#N/A"/>
    <e v="#N/A"/>
    <e v="#N/A"/>
    <m/>
    <m/>
    <m/>
    <x v="0"/>
    <m/>
    <n v="5852"/>
    <n v="11565"/>
    <e v="#N/A"/>
    <e v="#N/A"/>
  </r>
  <r>
    <n v="464619509"/>
    <s v="BABU ARJUN AVACHITE"/>
    <m/>
    <m/>
    <m/>
    <m/>
    <m/>
    <m/>
    <n v="3285"/>
    <n v="3248"/>
    <n v="3360"/>
    <n v="6533"/>
    <n v="1"/>
    <s v="FLOW"/>
    <s v="UNPAID"/>
    <x v="9"/>
    <n v="48851"/>
    <n v="112"/>
    <n v="0"/>
    <n v="6736"/>
    <s v="30.06.26"/>
    <n v="3.0700459859593358E-2"/>
    <n v="2.5729679592494119E-3"/>
    <s v="STABLE "/>
    <s v="PTP"/>
    <s v="PTP"/>
    <s v="PTP"/>
    <m/>
    <n v="28"/>
    <s v="CAVA "/>
    <m/>
    <s v="-"/>
    <m/>
    <s v="SHIRUR"/>
    <m/>
    <m/>
    <m/>
    <n v="3248"/>
    <n v="48851"/>
    <n v="26"/>
    <n v="53"/>
    <s v="FLOW"/>
    <m/>
    <m/>
    <m/>
    <m/>
    <s v="REGULAR"/>
    <s v="MH12YC7753"/>
    <s v="DESTINI 125 XTEC"/>
    <d v="2024-11-08T00:00:00"/>
    <n v="36"/>
    <s v="02.07.26"/>
    <s v="KAILASH ATKARI"/>
    <m/>
    <m/>
    <m/>
    <m/>
    <m/>
    <m/>
    <m/>
    <m/>
    <m/>
    <m/>
    <n v="1"/>
    <m/>
    <m/>
    <m/>
    <m/>
    <m/>
    <m/>
    <m/>
    <m/>
    <m/>
    <m/>
    <m/>
    <m/>
    <m/>
    <m/>
    <m/>
    <m/>
    <m/>
    <m/>
    <m/>
    <m/>
    <m/>
    <m/>
    <m/>
    <m/>
    <m/>
    <m/>
    <m/>
    <m/>
    <m/>
    <m/>
    <m/>
    <m/>
    <m/>
    <m/>
    <m/>
    <m/>
    <m/>
    <m/>
    <m/>
    <m/>
    <m/>
    <m/>
    <m/>
    <m/>
    <m/>
    <m/>
    <m/>
    <m/>
    <m/>
    <m/>
    <m/>
    <m/>
    <m/>
    <m/>
    <m/>
    <m/>
    <m/>
    <m/>
    <m/>
    <m/>
    <m/>
    <m/>
    <m/>
    <m/>
    <m/>
    <m/>
    <m/>
    <m/>
    <m/>
    <m/>
    <m/>
    <m/>
    <m/>
    <m/>
    <m/>
    <m/>
    <m/>
    <m/>
    <m/>
    <m/>
    <m/>
    <m/>
    <m/>
    <n v="1"/>
    <n v="1"/>
    <s v="ZBHT0024"/>
    <s v="APw7rdRsNIz"/>
    <s v="Allocated"/>
    <s v="Left Message (LMCB)"/>
    <s v="Meet doughter "/>
    <d v="2026-07-04T00:00:00"/>
    <m/>
    <m/>
    <m/>
    <x v="0"/>
    <m/>
    <n v="3360"/>
    <n v="6533"/>
    <s v="APw7rdRsNIz"/>
    <s v="Allocated"/>
  </r>
  <r>
    <n v="462490785"/>
    <s v="VAISHALI PRAMOD PAWAR"/>
    <s v="ONLINE"/>
    <s v="28.07.26"/>
    <n v="4210"/>
    <m/>
    <m/>
    <m/>
    <n v="4107"/>
    <n v="13290"/>
    <n v="1840"/>
    <n v="13187"/>
    <n v="4"/>
    <s v="STABLE "/>
    <s v="PAID"/>
    <x v="6"/>
    <n v="48621"/>
    <n v="871"/>
    <n v="0"/>
    <n v="6750"/>
    <s v="17.06.26"/>
    <n v="0.13098772248394383"/>
    <n v="1.8731456643841671E-2"/>
    <s v="STABLE "/>
    <s v="LMCB"/>
    <s v="PAID"/>
    <s v="LMCB"/>
    <m/>
    <m/>
    <s v="CAVNA"/>
    <m/>
    <s v="-"/>
    <m/>
    <s v="VISHRANTWADI"/>
    <m/>
    <m/>
    <m/>
    <n v="13290"/>
    <n v="48621"/>
    <n v="118"/>
    <n v="145"/>
    <s v="FLOW"/>
    <m/>
    <m/>
    <m/>
    <m/>
    <s v="NPA"/>
    <m/>
    <s v="OLA S1 AIR"/>
    <d v="2024-04-08T00:00:00"/>
    <n v="36"/>
    <s v="02.07.26"/>
    <s v="VIJAY NIKAM"/>
    <m/>
    <m/>
    <m/>
    <m/>
    <m/>
    <m/>
    <m/>
    <m/>
    <m/>
    <m/>
    <n v="1"/>
    <m/>
    <m/>
    <m/>
    <m/>
    <m/>
    <m/>
    <m/>
    <m/>
    <m/>
    <m/>
    <m/>
    <m/>
    <m/>
    <m/>
    <m/>
    <m/>
    <m/>
    <m/>
    <m/>
    <m/>
    <m/>
    <m/>
    <m/>
    <m/>
    <m/>
    <m/>
    <m/>
    <m/>
    <m/>
    <m/>
    <m/>
    <m/>
    <m/>
    <m/>
    <m/>
    <m/>
    <m/>
    <m/>
    <m/>
    <m/>
    <m/>
    <m/>
    <m/>
    <m/>
    <m/>
    <m/>
    <m/>
    <m/>
    <m/>
    <m/>
    <n v="1"/>
    <m/>
    <m/>
    <m/>
    <m/>
    <m/>
    <n v="2"/>
    <m/>
    <m/>
    <m/>
    <m/>
    <m/>
    <m/>
    <m/>
    <m/>
    <m/>
    <m/>
    <m/>
    <n v="1"/>
    <m/>
    <m/>
    <m/>
    <m/>
    <m/>
    <m/>
    <m/>
    <m/>
    <m/>
    <m/>
    <m/>
    <m/>
    <m/>
    <m/>
    <n v="5"/>
    <n v="1"/>
    <s v="ZBHT0012"/>
    <s v="A6xAiB7q_Dgz"/>
    <s v="Allocated"/>
    <s v="Left Message (LMCB)"/>
    <s v="Lm"/>
    <d v="2026-07-04T00:00:00"/>
    <m/>
    <m/>
    <m/>
    <x v="0"/>
    <m/>
    <n v="1840"/>
    <n v="17397"/>
    <s v="A6xAiB7q_Dgz"/>
    <s v="Allocated"/>
  </r>
  <r>
    <n v="465743751"/>
    <s v="SAGAR SHRIKANT SURSE"/>
    <s v="ONLINE"/>
    <s v="27.07.26"/>
    <n v="4820"/>
    <m/>
    <m/>
    <m/>
    <n v="4806"/>
    <n v="4789.5600000000004"/>
    <n v="4791.5600000000004"/>
    <n v="4775.5600000000013"/>
    <n v="1"/>
    <s v="STABLE "/>
    <s v="PAID"/>
    <x v="14"/>
    <n v="48460"/>
    <n v="2"/>
    <n v="0"/>
    <n v="450"/>
    <s v="-"/>
    <n v="0.10982535819021588"/>
    <n v="2.5523741029912692E-3"/>
    <s v="STABLE "/>
    <s v="NC"/>
    <s v="-"/>
    <s v="NC"/>
    <s v="Entry restricted"/>
    <m/>
    <s v="CNAVNA"/>
    <m/>
    <s v="-"/>
    <m/>
    <s v="TALEGAON DABADE"/>
    <m/>
    <m/>
    <m/>
    <n v="5241.5600000000004"/>
    <n v="48460"/>
    <n v="26"/>
    <n v="23"/>
    <s v="STABLE"/>
    <m/>
    <m/>
    <m/>
    <m/>
    <s v="REGULAR"/>
    <s v="MH14MG7357"/>
    <s v="TVS JUPITER 125 DISC"/>
    <d v="2025-03-21T00:00:00"/>
    <n v="24"/>
    <s v="10.07.26"/>
    <s v="VIJAY NIKAM"/>
    <m/>
    <m/>
    <m/>
    <m/>
    <m/>
    <m/>
    <m/>
    <m/>
    <m/>
    <m/>
    <m/>
    <m/>
    <m/>
    <m/>
    <m/>
    <m/>
    <m/>
    <m/>
    <m/>
    <m/>
    <m/>
    <m/>
    <m/>
    <m/>
    <m/>
    <m/>
    <m/>
    <m/>
    <m/>
    <m/>
    <m/>
    <m/>
    <m/>
    <m/>
    <m/>
    <m/>
    <m/>
    <n v="1"/>
    <m/>
    <m/>
    <m/>
    <m/>
    <m/>
    <m/>
    <m/>
    <m/>
    <m/>
    <m/>
    <m/>
    <m/>
    <m/>
    <m/>
    <m/>
    <m/>
    <m/>
    <m/>
    <m/>
    <m/>
    <m/>
    <m/>
    <m/>
    <m/>
    <m/>
    <m/>
    <m/>
    <m/>
    <m/>
    <m/>
    <m/>
    <m/>
    <m/>
    <m/>
    <m/>
    <m/>
    <m/>
    <m/>
    <m/>
    <m/>
    <m/>
    <m/>
    <m/>
    <m/>
    <m/>
    <m/>
    <m/>
    <m/>
    <m/>
    <m/>
    <m/>
    <m/>
    <m/>
    <m/>
    <m/>
    <m/>
    <n v="1"/>
    <n v="1"/>
    <s v="DUWT0027"/>
    <m/>
    <m/>
    <m/>
    <m/>
    <m/>
    <m/>
    <m/>
    <m/>
    <x v="1"/>
    <m/>
    <n v="4791.5600000000004"/>
    <n v="9595.5600000000013"/>
    <s v="A6FeO_2oJS"/>
    <s v="Allocated"/>
  </r>
  <r>
    <n v="466230787"/>
    <s v="SANJAY BABULAL GUJRATHI"/>
    <m/>
    <m/>
    <m/>
    <m/>
    <m/>
    <m/>
    <n v="3401"/>
    <n v="16999"/>
    <n v="4263"/>
    <n v="20400"/>
    <n v="5"/>
    <s v="FLOW"/>
    <s v="UNPAID"/>
    <x v="11"/>
    <n v="48435"/>
    <n v="868"/>
    <n v="0"/>
    <n v="4050"/>
    <s v="FLOW"/>
    <n v="0.30365057771034865"/>
    <n v="2.1650776035602406E-2"/>
    <s v="FLOW"/>
    <s v="PTP"/>
    <s v="PTP"/>
    <s v="PTP"/>
    <m/>
    <m/>
    <m/>
    <m/>
    <s v="ELG"/>
    <m/>
    <s v="RAJGURU NAGAR "/>
    <m/>
    <m/>
    <m/>
    <n v="16999"/>
    <n v="48435"/>
    <n v="146"/>
    <n v="173"/>
    <s v="FLOW"/>
    <m/>
    <m/>
    <m/>
    <m/>
    <s v="NPA"/>
    <s v="MH14MN3177"/>
    <s v="TVS XL 100 ES DX"/>
    <d v="2025-05-30T00:00:00"/>
    <n v="24"/>
    <s v="02.07.26"/>
    <s v="KAILASH ATKARI"/>
    <m/>
    <m/>
    <m/>
    <m/>
    <m/>
    <m/>
    <m/>
    <m/>
    <m/>
    <m/>
    <m/>
    <m/>
    <m/>
    <m/>
    <m/>
    <m/>
    <m/>
    <m/>
    <m/>
    <m/>
    <m/>
    <m/>
    <m/>
    <m/>
    <m/>
    <n v="1"/>
    <m/>
    <m/>
    <m/>
    <m/>
    <m/>
    <m/>
    <m/>
    <m/>
    <m/>
    <m/>
    <m/>
    <m/>
    <m/>
    <m/>
    <m/>
    <m/>
    <m/>
    <m/>
    <m/>
    <m/>
    <m/>
    <m/>
    <m/>
    <m/>
    <m/>
    <m/>
    <m/>
    <m/>
    <m/>
    <m/>
    <m/>
    <m/>
    <m/>
    <m/>
    <m/>
    <m/>
    <m/>
    <m/>
    <m/>
    <m/>
    <m/>
    <m/>
    <m/>
    <m/>
    <m/>
    <m/>
    <m/>
    <m/>
    <m/>
    <m/>
    <m/>
    <m/>
    <m/>
    <m/>
    <m/>
    <m/>
    <m/>
    <m/>
    <m/>
    <m/>
    <m/>
    <m/>
    <m/>
    <m/>
    <m/>
    <m/>
    <m/>
    <m/>
    <n v="1"/>
    <n v="1"/>
    <s v="ZBHT0010"/>
    <s v="AoXAztSeBaz"/>
    <s v="Allocated"/>
    <e v="#N/A"/>
    <e v="#N/A"/>
    <e v="#N/A"/>
    <m/>
    <m/>
    <m/>
    <x v="0"/>
    <m/>
    <n v="4263"/>
    <n v="20400"/>
    <s v="AoXAztSeBaz"/>
    <s v="Allocated"/>
  </r>
  <r>
    <n v="463689660"/>
    <s v="SHEETAL SANTOSH SURVE"/>
    <m/>
    <m/>
    <m/>
    <m/>
    <m/>
    <s v="BANK STABLE 20"/>
    <n v="3293"/>
    <n v="9173"/>
    <n v="2797"/>
    <n v="12466"/>
    <n v="3"/>
    <s v="STABLE "/>
    <s v="UNPAID"/>
    <x v="13"/>
    <n v="48410"/>
    <n v="210"/>
    <n v="0"/>
    <n v="2700"/>
    <s v="-"/>
    <n v="0.38895112071111287"/>
    <n v="1.5504414772412951E-2"/>
    <s v="STABLE "/>
    <s v="-"/>
    <s v="-"/>
    <s v="-"/>
    <m/>
    <m/>
    <m/>
    <m/>
    <s v="ELG"/>
    <m/>
    <s v="JANTA VASAHAT"/>
    <m/>
    <m/>
    <m/>
    <n v="9173"/>
    <n v="48410"/>
    <n v="87"/>
    <n v="84"/>
    <s v="STABLE"/>
    <m/>
    <m/>
    <m/>
    <m/>
    <s v="NPA"/>
    <s v="MH12XB8211"/>
    <s v="HONDA ACTIVA 6G DLX BS VI"/>
    <d v="2024-08-07T00:00:00"/>
    <n v="36"/>
    <s v="02.07.26"/>
    <s v="VIJAY NIKAM"/>
    <m/>
    <m/>
    <m/>
    <m/>
    <m/>
    <m/>
    <m/>
    <m/>
    <m/>
    <m/>
    <m/>
    <m/>
    <m/>
    <m/>
    <m/>
    <m/>
    <m/>
    <m/>
    <m/>
    <m/>
    <m/>
    <m/>
    <m/>
    <m/>
    <m/>
    <n v="1"/>
    <m/>
    <m/>
    <m/>
    <m/>
    <m/>
    <m/>
    <m/>
    <m/>
    <m/>
    <m/>
    <m/>
    <m/>
    <m/>
    <m/>
    <m/>
    <m/>
    <m/>
    <m/>
    <m/>
    <m/>
    <m/>
    <m/>
    <m/>
    <m/>
    <m/>
    <m/>
    <m/>
    <m/>
    <m/>
    <m/>
    <m/>
    <m/>
    <m/>
    <m/>
    <m/>
    <m/>
    <m/>
    <m/>
    <m/>
    <m/>
    <m/>
    <m/>
    <m/>
    <m/>
    <m/>
    <m/>
    <m/>
    <m/>
    <m/>
    <m/>
    <m/>
    <m/>
    <m/>
    <m/>
    <m/>
    <m/>
    <m/>
    <m/>
    <m/>
    <m/>
    <m/>
    <m/>
    <m/>
    <m/>
    <m/>
    <m/>
    <m/>
    <m/>
    <n v="1"/>
    <n v="1"/>
    <s v="DUWT0031"/>
    <s v="GoB0PF1PY97"/>
    <s v="Allocated"/>
    <e v="#N/A"/>
    <e v="#N/A"/>
    <e v="#N/A"/>
    <m/>
    <m/>
    <m/>
    <x v="0"/>
    <m/>
    <n v="2797"/>
    <n v="12466"/>
    <s v="GoB0PF1PY97"/>
    <s v="Allocated"/>
  </r>
  <r>
    <n v="465745916"/>
    <s v="RAHUL VIJAY MORE"/>
    <s v="ONLINE"/>
    <s v="23.07.26"/>
    <n v="4900"/>
    <m/>
    <m/>
    <m/>
    <n v="4873"/>
    <n v="4684.3500000000004"/>
    <n v="4808.3500000000004"/>
    <n v="4657.3500000000004"/>
    <n v="1"/>
    <s v="STABLE "/>
    <s v="PAID"/>
    <x v="15"/>
    <n v="48380"/>
    <n v="124"/>
    <n v="0"/>
    <n v="1350"/>
    <s v="15.06.26"/>
    <n v="5.7866914302293487E-2"/>
    <n v="2.5481605262632607E-3"/>
    <s v="STABLE "/>
    <s v="MPTP"/>
    <s v="PAID"/>
    <s v="MPTP"/>
    <s v="Shifted"/>
    <n v="26"/>
    <s v="CAVNA"/>
    <m/>
    <s v="-"/>
    <m/>
    <s v="PIMPARI"/>
    <m/>
    <m/>
    <m/>
    <n v="6158.35"/>
    <n v="48380"/>
    <n v="26"/>
    <n v="23"/>
    <s v="STABLE"/>
    <m/>
    <m/>
    <m/>
    <m/>
    <s v="REGULAR"/>
    <s v="MH14MG0833"/>
    <s v="SPLENDOR PLUS BS6 I3S DRS CAST FI"/>
    <d v="2025-03-21T00:00:00"/>
    <n v="24"/>
    <s v="10.07.26"/>
    <s v="KAILASH ATKARI"/>
    <m/>
    <m/>
    <m/>
    <m/>
    <m/>
    <m/>
    <m/>
    <m/>
    <m/>
    <m/>
    <m/>
    <m/>
    <m/>
    <m/>
    <m/>
    <m/>
    <m/>
    <m/>
    <m/>
    <m/>
    <m/>
    <m/>
    <m/>
    <m/>
    <m/>
    <m/>
    <m/>
    <m/>
    <m/>
    <m/>
    <m/>
    <n v="1"/>
    <m/>
    <m/>
    <m/>
    <m/>
    <m/>
    <m/>
    <m/>
    <m/>
    <m/>
    <m/>
    <m/>
    <n v="1"/>
    <m/>
    <m/>
    <m/>
    <m/>
    <m/>
    <m/>
    <m/>
    <m/>
    <m/>
    <m/>
    <m/>
    <m/>
    <m/>
    <m/>
    <m/>
    <m/>
    <m/>
    <m/>
    <m/>
    <m/>
    <m/>
    <m/>
    <m/>
    <n v="1"/>
    <m/>
    <m/>
    <m/>
    <m/>
    <m/>
    <m/>
    <m/>
    <m/>
    <m/>
    <m/>
    <m/>
    <m/>
    <m/>
    <m/>
    <m/>
    <m/>
    <m/>
    <m/>
    <m/>
    <m/>
    <m/>
    <m/>
    <m/>
    <m/>
    <m/>
    <m/>
    <n v="3"/>
    <n v="1"/>
    <s v="ZBHT0015"/>
    <m/>
    <m/>
    <m/>
    <m/>
    <m/>
    <m/>
    <m/>
    <m/>
    <x v="0"/>
    <m/>
    <n v="4808.3500000000004"/>
    <n v="9557.35"/>
    <s v="ko6lhhSuP1"/>
    <s v="Allocated"/>
  </r>
  <r>
    <n v="460542843"/>
    <s v="HANUMANT TULSHIRAM PAWAR"/>
    <s v="ONLINE"/>
    <s v="28.07.26"/>
    <n v="7500"/>
    <m/>
    <m/>
    <m/>
    <n v="7281"/>
    <n v="14005"/>
    <n v="7236"/>
    <n v="13786"/>
    <n v="2"/>
    <s v="STABLE "/>
    <s v="PAID"/>
    <x v="6"/>
    <n v="48371.11"/>
    <n v="512"/>
    <n v="0"/>
    <n v="6750"/>
    <s v="27.06.26"/>
    <n v="7.3343273441239129E-2"/>
    <n v="8.9936532964374327E-3"/>
    <s v="STABLE "/>
    <s v="MPTP"/>
    <s v="MPTP"/>
    <s v="MPTP"/>
    <s v="Shifted"/>
    <n v="25"/>
    <s v="CAVNA"/>
    <m/>
    <s v="-"/>
    <m/>
    <s v="TINGRE NAGAR "/>
    <m/>
    <m/>
    <m/>
    <n v="14005"/>
    <n v="48371.11"/>
    <n v="57"/>
    <n v="84"/>
    <s v="FLOW"/>
    <m/>
    <m/>
    <m/>
    <m/>
    <s v="REGULAR"/>
    <s v="MH12WF4905"/>
    <s v="BULLET 350 THE STANDARD BLACK"/>
    <d v="2023-11-08T00:00:00"/>
    <n v="36"/>
    <s v="02.07.26"/>
    <s v="VIJAY NIKAM"/>
    <m/>
    <m/>
    <m/>
    <m/>
    <m/>
    <m/>
    <m/>
    <m/>
    <m/>
    <m/>
    <n v="1"/>
    <m/>
    <m/>
    <m/>
    <m/>
    <m/>
    <m/>
    <m/>
    <m/>
    <m/>
    <m/>
    <m/>
    <m/>
    <m/>
    <m/>
    <m/>
    <m/>
    <m/>
    <m/>
    <m/>
    <m/>
    <m/>
    <m/>
    <m/>
    <m/>
    <m/>
    <m/>
    <m/>
    <m/>
    <m/>
    <m/>
    <m/>
    <m/>
    <m/>
    <m/>
    <m/>
    <m/>
    <m/>
    <m/>
    <m/>
    <m/>
    <m/>
    <m/>
    <m/>
    <m/>
    <m/>
    <m/>
    <m/>
    <m/>
    <m/>
    <m/>
    <m/>
    <m/>
    <m/>
    <m/>
    <m/>
    <m/>
    <m/>
    <m/>
    <m/>
    <m/>
    <m/>
    <m/>
    <m/>
    <m/>
    <m/>
    <m/>
    <m/>
    <m/>
    <n v="1"/>
    <m/>
    <m/>
    <m/>
    <m/>
    <m/>
    <m/>
    <m/>
    <m/>
    <m/>
    <m/>
    <m/>
    <m/>
    <m/>
    <m/>
    <n v="2"/>
    <n v="1"/>
    <s v="ZBHT0012"/>
    <s v="k2zjYsRF_c"/>
    <s v="Allocated"/>
    <s v="Shifted (NC_SFTD)"/>
    <s v="Nc"/>
    <d v="2026-07-04T00:00:00"/>
    <m/>
    <m/>
    <m/>
    <x v="0"/>
    <m/>
    <n v="7236"/>
    <n v="21286"/>
    <s v="k2zjYsRF_c"/>
    <s v="Allocated"/>
  </r>
  <r>
    <n v="461702783"/>
    <s v="RAM ARUN BAGADE"/>
    <s v="ONLINE"/>
    <s v="07.07.26"/>
    <n v="3500"/>
    <m/>
    <m/>
    <m/>
    <n v="3338"/>
    <n v="9743"/>
    <n v="3562"/>
    <n v="9581"/>
    <n v="3"/>
    <s v="STABLE "/>
    <s v="PAID"/>
    <x v="9"/>
    <n v="48202"/>
    <n v="495"/>
    <n v="0"/>
    <n v="0"/>
    <s v="06.06.26"/>
    <n v="6.2940387336569564E-2"/>
    <n v="1.5437797993386678E-2"/>
    <s v="STABLE "/>
    <s v="PAID"/>
    <s v="PAID"/>
    <s v="PAID"/>
    <m/>
    <m/>
    <m/>
    <m/>
    <s v="ELG"/>
    <m/>
    <s v="SHIRUR"/>
    <m/>
    <m/>
    <m/>
    <n v="9743"/>
    <n v="48202"/>
    <n v="87"/>
    <n v="84"/>
    <s v="STABLE"/>
    <m/>
    <m/>
    <m/>
    <m/>
    <s v="NPA"/>
    <s v="MH12WM8212"/>
    <s v="HONDA ACTIVA 6G DLX BS VI"/>
    <d v="2024-01-29T00:00:00"/>
    <n v="42"/>
    <s v="02.07.26"/>
    <s v="KAILASH ATKARI"/>
    <m/>
    <m/>
    <m/>
    <m/>
    <m/>
    <m/>
    <m/>
    <m/>
    <m/>
    <m/>
    <m/>
    <m/>
    <m/>
    <m/>
    <m/>
    <m/>
    <m/>
    <m/>
    <m/>
    <n v="1"/>
    <m/>
    <m/>
    <n v="1"/>
    <m/>
    <m/>
    <m/>
    <m/>
    <m/>
    <m/>
    <m/>
    <m/>
    <m/>
    <m/>
    <m/>
    <m/>
    <m/>
    <m/>
    <m/>
    <m/>
    <m/>
    <m/>
    <m/>
    <m/>
    <m/>
    <m/>
    <m/>
    <m/>
    <m/>
    <m/>
    <m/>
    <m/>
    <m/>
    <m/>
    <m/>
    <m/>
    <m/>
    <m/>
    <m/>
    <m/>
    <m/>
    <m/>
    <m/>
    <m/>
    <m/>
    <m/>
    <m/>
    <m/>
    <m/>
    <m/>
    <m/>
    <m/>
    <m/>
    <m/>
    <m/>
    <m/>
    <m/>
    <m/>
    <m/>
    <m/>
    <m/>
    <m/>
    <m/>
    <m/>
    <m/>
    <m/>
    <m/>
    <m/>
    <m/>
    <m/>
    <m/>
    <m/>
    <m/>
    <m/>
    <m/>
    <n v="2"/>
    <n v="1"/>
    <s v="ZBHT0024"/>
    <s v="A2rSNc8tic"/>
    <s v="Allocated"/>
    <s v="Payment (PAID)"/>
    <s v="Paid 3500rs"/>
    <d v="2026-07-07T00:00:00"/>
    <m/>
    <m/>
    <m/>
    <x v="0"/>
    <m/>
    <n v="3562"/>
    <n v="13081"/>
    <s v="A2rSNc8tic"/>
    <s v="Allocated"/>
  </r>
  <r>
    <n v="463785816"/>
    <s v="SIDDHARTH SAWDEKAR"/>
    <m/>
    <m/>
    <m/>
    <m/>
    <m/>
    <m/>
    <n v="3557"/>
    <n v="6781"/>
    <n v="3474"/>
    <n v="10338"/>
    <n v="2"/>
    <s v="FLOW"/>
    <s v="UNPAID"/>
    <x v="7"/>
    <n v="47968"/>
    <n v="250"/>
    <n v="0"/>
    <n v="5467.99"/>
    <s v="17.06.26"/>
    <n v="0.56285063759543741"/>
    <n v="8.9187029473483392E-3"/>
    <s v="FLOW"/>
    <s v="RTP"/>
    <s v="PAID"/>
    <s v="RTP"/>
    <s v="Financail problem"/>
    <m/>
    <s v="CAVNA"/>
    <m/>
    <s v="-"/>
    <m/>
    <s v="BHOSARI"/>
    <m/>
    <m/>
    <m/>
    <n v="6781"/>
    <n v="47968"/>
    <n v="57"/>
    <n v="84"/>
    <s v="FLOW"/>
    <m/>
    <m/>
    <m/>
    <m/>
    <s v="REGULAR"/>
    <s v="MH14LT3723"/>
    <s v="PASSION PLUS I3S DRS CAST"/>
    <d v="2024-08-17T00:00:00"/>
    <n v="36"/>
    <s v="02.07.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7-08T00:00:00"/>
    <m/>
    <m/>
    <m/>
    <x v="0"/>
    <m/>
    <n v="3474"/>
    <n v="10338"/>
    <s v="Go0lEGpIjz"/>
    <s v="Allocated"/>
  </r>
  <r>
    <n v="465514812"/>
    <s v="CHANDRAKANT DAGDOJI PACHKOR"/>
    <s v="ONLINE"/>
    <s v="07.07.26"/>
    <n v="5350"/>
    <m/>
    <m/>
    <m/>
    <n v="5268"/>
    <n v="10467"/>
    <n v="5479"/>
    <n v="10385"/>
    <n v="2"/>
    <s v="STABLE "/>
    <s v="PAID"/>
    <x v="9"/>
    <n v="47915"/>
    <n v="280"/>
    <n v="0"/>
    <n v="2700"/>
    <s v="FLOW"/>
    <n v="7.2726869812148681E-2"/>
    <n v="8.908848643307949E-3"/>
    <s v="STABLE "/>
    <s v="PAID"/>
    <s v="PTP"/>
    <s v="PAID"/>
    <m/>
    <m/>
    <m/>
    <m/>
    <s v="-"/>
    <m/>
    <s v="SHIRUR"/>
    <m/>
    <m/>
    <m/>
    <n v="10467"/>
    <n v="47915"/>
    <n v="57"/>
    <n v="53"/>
    <s v="STABLE"/>
    <m/>
    <m/>
    <m/>
    <m/>
    <s v="REGULAR"/>
    <s v="MH22BF9131"/>
    <s v="HONDA SHINE DISC BSVI"/>
    <d v="2025-02-16T00:00:00"/>
    <n v="24"/>
    <s v="02.07.26"/>
    <s v="KAILASH ATKARI"/>
    <m/>
    <m/>
    <m/>
    <m/>
    <m/>
    <m/>
    <m/>
    <m/>
    <m/>
    <m/>
    <m/>
    <m/>
    <m/>
    <m/>
    <m/>
    <m/>
    <m/>
    <m/>
    <m/>
    <n v="1"/>
    <m/>
    <m/>
    <n v="1"/>
    <m/>
    <m/>
    <m/>
    <m/>
    <m/>
    <m/>
    <m/>
    <m/>
    <m/>
    <m/>
    <m/>
    <m/>
    <m/>
    <m/>
    <m/>
    <m/>
    <m/>
    <m/>
    <m/>
    <m/>
    <m/>
    <m/>
    <m/>
    <m/>
    <m/>
    <m/>
    <m/>
    <m/>
    <m/>
    <m/>
    <m/>
    <m/>
    <m/>
    <m/>
    <m/>
    <m/>
    <m/>
    <m/>
    <m/>
    <m/>
    <m/>
    <m/>
    <m/>
    <m/>
    <m/>
    <m/>
    <m/>
    <m/>
    <m/>
    <m/>
    <m/>
    <m/>
    <m/>
    <m/>
    <m/>
    <m/>
    <m/>
    <m/>
    <m/>
    <m/>
    <m/>
    <m/>
    <m/>
    <m/>
    <m/>
    <m/>
    <m/>
    <m/>
    <m/>
    <m/>
    <m/>
    <n v="2"/>
    <n v="1"/>
    <s v="ZBHT0024"/>
    <s v="A289VaZ2LRz"/>
    <s v="Allocated"/>
    <s v="Payment (PAID)"/>
    <s v="Paid 5300rs"/>
    <d v="2026-07-07T00:00:00"/>
    <m/>
    <m/>
    <m/>
    <x v="0"/>
    <m/>
    <n v="5479"/>
    <n v="15735"/>
    <s v="A289VaZ2LRz"/>
    <s v="Allocated"/>
  </r>
  <r>
    <n v="463639237"/>
    <s v="AKASH SUBHASH PATNAGE"/>
    <m/>
    <m/>
    <m/>
    <m/>
    <m/>
    <m/>
    <n v="3482"/>
    <n v="6369"/>
    <n v="3167"/>
    <n v="9851"/>
    <n v="2"/>
    <s v="FLOW"/>
    <s v="UNPAID"/>
    <x v="6"/>
    <n v="47903"/>
    <n v="280"/>
    <n v="0"/>
    <n v="4498"/>
    <s v="-"/>
    <n v="7.2633496061092623E-2"/>
    <n v="8.9066174801289925E-3"/>
    <s v="FLOW"/>
    <s v="NC"/>
    <s v="-"/>
    <s v="NC"/>
    <s v="Shifted"/>
    <m/>
    <s v="CNAVNA"/>
    <m/>
    <s v="-"/>
    <m/>
    <s v="WADGAON SHERI"/>
    <m/>
    <m/>
    <m/>
    <n v="6369"/>
    <n v="47903"/>
    <n v="57"/>
    <n v="84"/>
    <s v="FLOW"/>
    <m/>
    <m/>
    <m/>
    <m/>
    <s v="REGULAR"/>
    <m/>
    <s v="HONDA ACTIVA 125 DISC BSVI"/>
    <d v="2024-08-02T00:00:00"/>
    <n v="36"/>
    <s v="02.07.26"/>
    <s v="VIJAY NIKAM"/>
    <m/>
    <m/>
    <m/>
    <m/>
    <m/>
    <m/>
    <m/>
    <m/>
    <m/>
    <m/>
    <m/>
    <m/>
    <m/>
    <m/>
    <m/>
    <m/>
    <m/>
    <m/>
    <m/>
    <m/>
    <m/>
    <m/>
    <m/>
    <m/>
    <m/>
    <m/>
    <m/>
    <m/>
    <n v="1"/>
    <m/>
    <m/>
    <m/>
    <m/>
    <m/>
    <m/>
    <m/>
    <m/>
    <m/>
    <m/>
    <m/>
    <m/>
    <m/>
    <m/>
    <m/>
    <m/>
    <m/>
    <m/>
    <m/>
    <m/>
    <m/>
    <m/>
    <m/>
    <m/>
    <m/>
    <m/>
    <m/>
    <m/>
    <m/>
    <m/>
    <m/>
    <m/>
    <m/>
    <m/>
    <m/>
    <m/>
    <m/>
    <m/>
    <m/>
    <m/>
    <m/>
    <m/>
    <m/>
    <m/>
    <m/>
    <m/>
    <m/>
    <m/>
    <m/>
    <m/>
    <m/>
    <m/>
    <m/>
    <m/>
    <m/>
    <m/>
    <m/>
    <m/>
    <m/>
    <m/>
    <m/>
    <m/>
    <m/>
    <m/>
    <m/>
    <n v="1"/>
    <n v="1"/>
    <s v="ZBHT0012"/>
    <s v="BPHtl5Uz6F87"/>
    <s v="Allocated"/>
    <e v="#N/A"/>
    <e v="#N/A"/>
    <e v="#N/A"/>
    <m/>
    <m/>
    <m/>
    <x v="0"/>
    <m/>
    <n v="3167"/>
    <n v="9851"/>
    <s v="BPHtl5Uz6F87"/>
    <s v="Allocated"/>
  </r>
  <r>
    <n v="460952186"/>
    <s v="ABHIJEET UTTAM KUMBHAR"/>
    <m/>
    <m/>
    <m/>
    <m/>
    <m/>
    <m/>
    <n v="2774"/>
    <n v="4509"/>
    <n v="1898"/>
    <n v="7283"/>
    <n v="2"/>
    <s v="FLOW"/>
    <s v="UNPAID"/>
    <x v="14"/>
    <n v="47667"/>
    <n v="163"/>
    <n v="0"/>
    <n v="6750"/>
    <s v="27.06.26"/>
    <n v="0.13689691705512091"/>
    <n v="8.8627379376095168E-3"/>
    <s v="STABLE "/>
    <s v="PTP"/>
    <s v="PTP"/>
    <s v="PTP"/>
    <m/>
    <n v="26"/>
    <s v="CAVA"/>
    <m/>
    <s v="-"/>
    <m/>
    <s v="DEHU"/>
    <m/>
    <m/>
    <m/>
    <n v="4509"/>
    <n v="47667"/>
    <n v="57"/>
    <n v="84"/>
    <s v="FLOW"/>
    <m/>
    <m/>
    <m/>
    <m/>
    <s v="REGULAR"/>
    <s v="MH14LF6664"/>
    <s v="SPLENDOR PLUS DRS CAST FI BLACK"/>
    <d v="2023-12-01T00:00:00"/>
    <n v="48"/>
    <s v="02.07.26"/>
    <s v="VIJAY NIKAM"/>
    <m/>
    <m/>
    <m/>
    <m/>
    <m/>
    <m/>
    <m/>
    <m/>
    <m/>
    <m/>
    <n v="1"/>
    <m/>
    <m/>
    <m/>
    <m/>
    <m/>
    <m/>
    <m/>
    <m/>
    <m/>
    <m/>
    <m/>
    <m/>
    <m/>
    <m/>
    <m/>
    <m/>
    <m/>
    <n v="1"/>
    <m/>
    <m/>
    <m/>
    <m/>
    <m/>
    <m/>
    <m/>
    <m/>
    <m/>
    <m/>
    <m/>
    <m/>
    <m/>
    <m/>
    <n v="1"/>
    <m/>
    <m/>
    <m/>
    <m/>
    <m/>
    <m/>
    <m/>
    <m/>
    <m/>
    <m/>
    <m/>
    <m/>
    <m/>
    <m/>
    <m/>
    <m/>
    <m/>
    <m/>
    <m/>
    <m/>
    <m/>
    <m/>
    <m/>
    <m/>
    <m/>
    <m/>
    <n v="1"/>
    <m/>
    <m/>
    <m/>
    <m/>
    <m/>
    <m/>
    <m/>
    <m/>
    <m/>
    <m/>
    <m/>
    <m/>
    <m/>
    <m/>
    <m/>
    <m/>
    <m/>
    <m/>
    <m/>
    <m/>
    <m/>
    <m/>
    <m/>
    <n v="4"/>
    <n v="1"/>
    <s v="DUWT0027"/>
    <s v="G6Jit5JApz"/>
    <s v="Allocated"/>
    <s v="Left Message (LMCB)"/>
    <s v="Visited to Customers residence address and Left massage with his Father "/>
    <d v="2026-07-04T00:00:00"/>
    <m/>
    <m/>
    <m/>
    <x v="1"/>
    <m/>
    <n v="1898"/>
    <n v="7283"/>
    <s v="G6Jit5JApz"/>
    <s v="Allocated"/>
  </r>
  <r>
    <n v="460922761"/>
    <s v="SAINATH MANOHAR GAVHANE"/>
    <m/>
    <m/>
    <m/>
    <m/>
    <m/>
    <m/>
    <n v="2834"/>
    <n v="2813"/>
    <n v="2813"/>
    <n v="5647"/>
    <n v="1"/>
    <s v="FLOW"/>
    <s v="UNPAID"/>
    <x v="13"/>
    <n v="47289"/>
    <n v="0"/>
    <n v="0"/>
    <n v="450"/>
    <s v="-"/>
    <n v="4.075313348800088E-2"/>
    <n v="2.490697873635042E-3"/>
    <s v="FLOW"/>
    <s v="NC"/>
    <s v="-"/>
    <s v="NC"/>
    <s v="Shifted"/>
    <m/>
    <s v="CAVNA"/>
    <m/>
    <s v="-"/>
    <m/>
    <s v="NHARE"/>
    <m/>
    <m/>
    <m/>
    <n v="3263"/>
    <n v="47289"/>
    <n v="26"/>
    <n v="53"/>
    <s v="FLOW"/>
    <m/>
    <m/>
    <m/>
    <m/>
    <s v="REGULAR"/>
    <s v="MH12WF7775"/>
    <s v="ATHER 450 X HR PRO PACK"/>
    <d v="2023-11-29T00:00:00"/>
    <n v="48"/>
    <s v="10.07.26"/>
    <s v="VIJAY NIKAM"/>
    <m/>
    <m/>
    <m/>
    <m/>
    <m/>
    <m/>
    <m/>
    <m/>
    <m/>
    <m/>
    <m/>
    <m/>
    <m/>
    <m/>
    <m/>
    <m/>
    <m/>
    <m/>
    <m/>
    <m/>
    <m/>
    <m/>
    <m/>
    <m/>
    <m/>
    <m/>
    <m/>
    <m/>
    <m/>
    <m/>
    <m/>
    <m/>
    <m/>
    <m/>
    <m/>
    <m/>
    <m/>
    <n v="1"/>
    <m/>
    <m/>
    <m/>
    <m/>
    <m/>
    <m/>
    <m/>
    <m/>
    <m/>
    <m/>
    <m/>
    <m/>
    <m/>
    <m/>
    <m/>
    <m/>
    <m/>
    <m/>
    <m/>
    <m/>
    <m/>
    <m/>
    <m/>
    <m/>
    <m/>
    <m/>
    <m/>
    <m/>
    <m/>
    <m/>
    <m/>
    <m/>
    <m/>
    <m/>
    <m/>
    <m/>
    <m/>
    <m/>
    <m/>
    <m/>
    <m/>
    <m/>
    <m/>
    <m/>
    <m/>
    <m/>
    <m/>
    <m/>
    <m/>
    <m/>
    <m/>
    <m/>
    <m/>
    <m/>
    <m/>
    <m/>
    <n v="1"/>
    <n v="1"/>
    <s v="DUWT0031"/>
    <m/>
    <m/>
    <m/>
    <m/>
    <m/>
    <m/>
    <m/>
    <m/>
    <x v="0"/>
    <m/>
    <n v="2813"/>
    <n v="5647"/>
    <s v="kPOln5oPgb"/>
    <s v="Allocated"/>
  </r>
  <r>
    <n v="460174984"/>
    <s v="DHURBOJYOTI BORGOHAIN"/>
    <s v="ONLINE"/>
    <s v="13.07.26"/>
    <n v="3195"/>
    <m/>
    <m/>
    <m/>
    <n v="3138"/>
    <n v="3138"/>
    <n v="3151"/>
    <n v="3081"/>
    <n v="1"/>
    <s v="STABLE "/>
    <s v="PAID"/>
    <x v="6"/>
    <n v="47119.85"/>
    <n v="13"/>
    <n v="0"/>
    <n v="4964.38"/>
    <s v="-"/>
    <n v="3.2138498544862101E-2"/>
    <n v="2.4817887923407585E-3"/>
    <s v="STABLE "/>
    <s v="PAID"/>
    <s v="-"/>
    <s v="PAID"/>
    <m/>
    <m/>
    <m/>
    <m/>
    <s v="-"/>
    <m/>
    <s v="YERWADA"/>
    <m/>
    <m/>
    <m/>
    <n v="8115.38"/>
    <n v="47119.85"/>
    <n v="26"/>
    <n v="23"/>
    <s v="STABLE"/>
    <m/>
    <m/>
    <m/>
    <m/>
    <s v="REGULAR"/>
    <s v="MH12WF4131"/>
    <s v="HONDA ACTIVA 125 DISC BSVI"/>
    <d v="2023-10-17T00:00:00"/>
    <n v="48"/>
    <s v="10.07.26"/>
    <s v="VIJAY NIKAM"/>
    <m/>
    <m/>
    <m/>
    <m/>
    <m/>
    <m/>
    <m/>
    <m/>
    <m/>
    <m/>
    <m/>
    <m/>
    <m/>
    <m/>
    <m/>
    <m/>
    <m/>
    <m/>
    <m/>
    <m/>
    <m/>
    <m/>
    <m/>
    <m/>
    <m/>
    <m/>
    <m/>
    <m/>
    <m/>
    <m/>
    <m/>
    <m/>
    <m/>
    <m/>
    <m/>
    <m/>
    <m/>
    <n v="1"/>
    <m/>
    <m/>
    <m/>
    <m/>
    <m/>
    <m/>
    <m/>
    <m/>
    <m/>
    <m/>
    <m/>
    <m/>
    <m/>
    <m/>
    <m/>
    <m/>
    <m/>
    <m/>
    <m/>
    <m/>
    <m/>
    <m/>
    <m/>
    <m/>
    <m/>
    <m/>
    <m/>
    <m/>
    <m/>
    <n v="1"/>
    <m/>
    <m/>
    <m/>
    <m/>
    <m/>
    <m/>
    <m/>
    <m/>
    <m/>
    <m/>
    <m/>
    <m/>
    <m/>
    <m/>
    <m/>
    <m/>
    <m/>
    <m/>
    <m/>
    <m/>
    <m/>
    <m/>
    <m/>
    <m/>
    <m/>
    <m/>
    <n v="2"/>
    <n v="1"/>
    <s v="ZBHT0012"/>
    <m/>
    <m/>
    <m/>
    <m/>
    <m/>
    <m/>
    <m/>
    <m/>
    <x v="1"/>
    <m/>
    <n v="3151"/>
    <n v="6276"/>
    <s v="GokdjjdIVtb"/>
    <s v="Allocated"/>
  </r>
  <r>
    <n v="464314536"/>
    <s v="AAMBUBAI BHAGVAT MANJAREKAR"/>
    <s v="ONLINE"/>
    <s v="15.07.26"/>
    <n v="3346"/>
    <m/>
    <m/>
    <m/>
    <n v="3104"/>
    <n v="5874"/>
    <n v="3012"/>
    <n v="5632"/>
    <n v="2"/>
    <s v="STABLE "/>
    <s v="PAID"/>
    <x v="16"/>
    <n v="47048"/>
    <n v="242"/>
    <n v="0"/>
    <n v="5332"/>
    <s v="-"/>
    <n v="0.36178304413425555"/>
    <n v="8.7476471036283497E-3"/>
    <s v="STABLE "/>
    <s v="PAID"/>
    <s v="-"/>
    <s v="PAID"/>
    <m/>
    <m/>
    <s v="CAVA"/>
    <m/>
    <s v="-"/>
    <m/>
    <s v="MODEL COLONY"/>
    <m/>
    <m/>
    <m/>
    <n v="11448"/>
    <n v="47048"/>
    <n v="57"/>
    <n v="53"/>
    <s v="STABLE"/>
    <m/>
    <m/>
    <m/>
    <m/>
    <s v="REGULAR"/>
    <s v="MH12XJ6244"/>
    <s v="AMPERE MAGNUS LT"/>
    <d v="2024-10-14T00:00:00"/>
    <n v="36"/>
    <s v="10.07.26"/>
    <s v="VIJAY NIKAM"/>
    <m/>
    <m/>
    <m/>
    <m/>
    <m/>
    <m/>
    <m/>
    <m/>
    <m/>
    <m/>
    <m/>
    <m/>
    <m/>
    <m/>
    <m/>
    <m/>
    <m/>
    <m/>
    <m/>
    <m/>
    <m/>
    <m/>
    <m/>
    <m/>
    <m/>
    <m/>
    <m/>
    <m/>
    <m/>
    <m/>
    <m/>
    <m/>
    <m/>
    <m/>
    <m/>
    <m/>
    <m/>
    <m/>
    <m/>
    <m/>
    <n v="1"/>
    <m/>
    <m/>
    <m/>
    <m/>
    <m/>
    <m/>
    <m/>
    <m/>
    <m/>
    <m/>
    <m/>
    <m/>
    <m/>
    <m/>
    <m/>
    <m/>
    <m/>
    <m/>
    <m/>
    <m/>
    <m/>
    <m/>
    <m/>
    <m/>
    <m/>
    <m/>
    <m/>
    <m/>
    <m/>
    <m/>
    <m/>
    <m/>
    <m/>
    <m/>
    <m/>
    <m/>
    <m/>
    <m/>
    <m/>
    <m/>
    <m/>
    <m/>
    <m/>
    <m/>
    <m/>
    <m/>
    <m/>
    <m/>
    <m/>
    <m/>
    <m/>
    <m/>
    <m/>
    <n v="1"/>
    <n v="1"/>
    <s v="DUWT0014"/>
    <m/>
    <m/>
    <m/>
    <m/>
    <m/>
    <m/>
    <m/>
    <m/>
    <x v="0"/>
    <m/>
    <n v="3012"/>
    <n v="8978"/>
    <s v="APlB5OPjsDIm"/>
    <s v="Allocated"/>
  </r>
  <r>
    <n v="460516801"/>
    <s v="ALIM AMIR PATHAN"/>
    <s v="COLLECT"/>
    <s v="25.07.26"/>
    <n v="3100"/>
    <m/>
    <m/>
    <m/>
    <n v="2999"/>
    <n v="2767.99"/>
    <n v="2819.99"/>
    <n v="2666.99"/>
    <n v="1"/>
    <s v="STABLE "/>
    <s v="PAID"/>
    <x v="10"/>
    <n v="46826.29"/>
    <n v="52"/>
    <n v="0"/>
    <n v="4835"/>
    <s v="11.06.26"/>
    <n v="3.3264416617664716E-2"/>
    <n v="2.4663270725373307E-3"/>
    <s v="STABLE "/>
    <s v="PTP"/>
    <s v="PAID"/>
    <s v="PTP"/>
    <m/>
    <n v="25"/>
    <s v="CAVNA"/>
    <m/>
    <s v="-"/>
    <m/>
    <s v="RAJURI"/>
    <m/>
    <m/>
    <m/>
    <n v="2767.99"/>
    <n v="46826.29"/>
    <n v="26"/>
    <n v="23"/>
    <s v="STABLE"/>
    <m/>
    <m/>
    <m/>
    <m/>
    <s v="REGULAR"/>
    <s v="MH14LD4719"/>
    <s v="TVS JUPITER 125 DISC"/>
    <d v="2023-11-07T00:00:00"/>
    <n v="48"/>
    <s v="02.07.26"/>
    <s v="KAILASH ATKARI"/>
    <m/>
    <m/>
    <m/>
    <m/>
    <m/>
    <m/>
    <m/>
    <n v="1"/>
    <m/>
    <m/>
    <m/>
    <m/>
    <m/>
    <m/>
    <m/>
    <m/>
    <m/>
    <m/>
    <m/>
    <m/>
    <m/>
    <m/>
    <m/>
    <m/>
    <m/>
    <m/>
    <m/>
    <m/>
    <m/>
    <m/>
    <m/>
    <m/>
    <m/>
    <m/>
    <m/>
    <m/>
    <m/>
    <m/>
    <m/>
    <m/>
    <m/>
    <m/>
    <m/>
    <m/>
    <m/>
    <m/>
    <m/>
    <m/>
    <m/>
    <m/>
    <m/>
    <m/>
    <m/>
    <m/>
    <m/>
    <m/>
    <m/>
    <m/>
    <m/>
    <m/>
    <m/>
    <m/>
    <m/>
    <m/>
    <m/>
    <m/>
    <m/>
    <m/>
    <m/>
    <m/>
    <m/>
    <m/>
    <m/>
    <n v="2"/>
    <m/>
    <m/>
    <m/>
    <m/>
    <m/>
    <m/>
    <m/>
    <m/>
    <m/>
    <m/>
    <m/>
    <m/>
    <m/>
    <m/>
    <m/>
    <m/>
    <m/>
    <m/>
    <m/>
    <m/>
    <n v="3"/>
    <n v="1"/>
    <s v="ZBHT0021"/>
    <s v="k6SGsYbVpEIc"/>
    <s v="Allocated"/>
    <s v="Promise To Pay (PTP)"/>
    <s v="Ptp"/>
    <d v="2026-07-21T00:00:00"/>
    <m/>
    <m/>
    <m/>
    <x v="0"/>
    <m/>
    <n v="2819.99"/>
    <n v="5766.99"/>
    <s v="k6SGsYbVpEIc"/>
    <s v="Allocated"/>
  </r>
  <r>
    <n v="464050687"/>
    <s v="BHARAT NIMBA RENGADE"/>
    <m/>
    <m/>
    <m/>
    <m/>
    <m/>
    <m/>
    <n v="5587"/>
    <n v="33319.35"/>
    <n v="6653.3499999999985"/>
    <n v="38906.35"/>
    <n v="6"/>
    <s v="FLOW"/>
    <s v="UNPAID"/>
    <x v="10"/>
    <n v="46757"/>
    <n v="1269"/>
    <n v="0"/>
    <n v="2700"/>
    <s v="FLOW"/>
    <n v="0.65965491457513292"/>
    <n v="2.0437594794114458E-2"/>
    <s v="FLOW"/>
    <s v="NC"/>
    <s v="NC"/>
    <s v="NC"/>
    <s v="Shifted"/>
    <m/>
    <s v="CNAVNA"/>
    <m/>
    <s v="ELG"/>
    <m/>
    <s v="JUNNAR"/>
    <m/>
    <m/>
    <m/>
    <n v="33319.35"/>
    <n v="46757"/>
    <n v="177"/>
    <n v="204"/>
    <s v="FLOW"/>
    <m/>
    <m/>
    <m/>
    <m/>
    <s v="NPA"/>
    <s v="MH14LV4656"/>
    <s v="FZS V4"/>
    <d v="2024-09-17T00:00:00"/>
    <n v="24"/>
    <s v="02.07.26"/>
    <s v="KAILASH ATKARI"/>
    <m/>
    <m/>
    <m/>
    <m/>
    <m/>
    <m/>
    <m/>
    <m/>
    <m/>
    <m/>
    <m/>
    <m/>
    <m/>
    <m/>
    <m/>
    <m/>
    <m/>
    <m/>
    <m/>
    <m/>
    <m/>
    <m/>
    <m/>
    <m/>
    <m/>
    <m/>
    <m/>
    <m/>
    <m/>
    <m/>
    <m/>
    <n v="1"/>
    <m/>
    <m/>
    <m/>
    <m/>
    <m/>
    <m/>
    <m/>
    <m/>
    <m/>
    <m/>
    <m/>
    <m/>
    <m/>
    <m/>
    <m/>
    <m/>
    <m/>
    <m/>
    <m/>
    <m/>
    <m/>
    <m/>
    <m/>
    <m/>
    <m/>
    <m/>
    <m/>
    <m/>
    <m/>
    <m/>
    <m/>
    <m/>
    <m/>
    <m/>
    <m/>
    <m/>
    <m/>
    <m/>
    <m/>
    <m/>
    <m/>
    <m/>
    <m/>
    <m/>
    <m/>
    <m/>
    <m/>
    <m/>
    <m/>
    <m/>
    <m/>
    <m/>
    <m/>
    <m/>
    <m/>
    <m/>
    <m/>
    <m/>
    <m/>
    <m/>
    <m/>
    <m/>
    <n v="1"/>
    <n v="1"/>
    <s v="ZBHT0021"/>
    <s v="Go7_hq2LK7"/>
    <s v="Allocated"/>
    <e v="#N/A"/>
    <e v="#N/A"/>
    <e v="#N/A"/>
    <m/>
    <m/>
    <m/>
    <x v="0"/>
    <m/>
    <n v="6653.3499999999985"/>
    <n v="38906.35"/>
    <s v="Go7_hq2LK7"/>
    <s v="Allocated"/>
  </r>
  <r>
    <n v="465762771"/>
    <s v="ASHIM SAIKIA"/>
    <s v="ONLINE"/>
    <s v="13.07.26"/>
    <n v="4968"/>
    <m/>
    <m/>
    <m/>
    <n v="4727"/>
    <n v="4523"/>
    <n v="4640"/>
    <n v="4282"/>
    <n v="1"/>
    <s v="STABLE "/>
    <s v="PAID"/>
    <x v="5"/>
    <n v="46707"/>
    <n v="117"/>
    <n v="0"/>
    <n v="3600"/>
    <s v="19.06.26"/>
    <n v="5.6323077284470134E-2"/>
    <n v="2.4600441029387788E-3"/>
    <s v="STABLE "/>
    <s v="PAID"/>
    <s v="NC"/>
    <s v="PAID"/>
    <m/>
    <m/>
    <m/>
    <m/>
    <s v="-"/>
    <m/>
    <s v="NANEKAR WADI"/>
    <m/>
    <m/>
    <m/>
    <n v="4523"/>
    <n v="46707"/>
    <n v="26"/>
    <n v="23"/>
    <s v="STABLE"/>
    <m/>
    <m/>
    <m/>
    <m/>
    <s v="REGULAR"/>
    <s v="MH14MG6130"/>
    <s v="TVS RAIDER SMARTXONNECT"/>
    <d v="2025-03-24T00:00:00"/>
    <n v="24"/>
    <s v="02.07.26"/>
    <s v="KAILASH ATKARI"/>
    <m/>
    <m/>
    <m/>
    <m/>
    <m/>
    <m/>
    <m/>
    <m/>
    <m/>
    <m/>
    <n v="1"/>
    <m/>
    <m/>
    <m/>
    <m/>
    <m/>
    <m/>
    <m/>
    <m/>
    <m/>
    <m/>
    <m/>
    <m/>
    <m/>
    <m/>
    <m/>
    <m/>
    <m/>
    <m/>
    <m/>
    <m/>
    <m/>
    <m/>
    <m/>
    <m/>
    <m/>
    <m/>
    <m/>
    <m/>
    <m/>
    <m/>
    <m/>
    <m/>
    <m/>
    <m/>
    <m/>
    <m/>
    <m/>
    <m/>
    <m/>
    <m/>
    <m/>
    <m/>
    <m/>
    <m/>
    <m/>
    <m/>
    <m/>
    <m/>
    <m/>
    <m/>
    <m/>
    <m/>
    <m/>
    <m/>
    <m/>
    <m/>
    <m/>
    <m/>
    <m/>
    <m/>
    <m/>
    <m/>
    <m/>
    <m/>
    <m/>
    <m/>
    <m/>
    <m/>
    <m/>
    <m/>
    <m/>
    <m/>
    <m/>
    <m/>
    <m/>
    <m/>
    <m/>
    <m/>
    <m/>
    <m/>
    <m/>
    <m/>
    <m/>
    <n v="1"/>
    <n v="1"/>
    <s v="DUWT0017"/>
    <s v="APG1EgdZybz"/>
    <s v="Allocated"/>
    <s v="Shifted (NC_SFTD)"/>
    <s v="As per room mate customer shifted from residence "/>
    <d v="2026-07-04T00:00:00"/>
    <m/>
    <m/>
    <m/>
    <x v="0"/>
    <m/>
    <n v="4640"/>
    <n v="9250"/>
    <s v="APG1EgdZybz"/>
    <s v="Allocated"/>
  </r>
  <r>
    <n v="463864554"/>
    <s v="BALKRUSHNA MANIK SHELAR"/>
    <m/>
    <m/>
    <m/>
    <m/>
    <m/>
    <m/>
    <n v="3255"/>
    <n v="6322"/>
    <n v="3366"/>
    <n v="9577"/>
    <n v="2"/>
    <s v="FLOW"/>
    <s v="UNPAID"/>
    <x v="9"/>
    <n v="46677"/>
    <n v="299"/>
    <n v="0"/>
    <n v="6737"/>
    <s v="13.06.26 22.06.26"/>
    <n v="7.0847795100107774E-2"/>
    <n v="8.6786669753456148E-3"/>
    <s v="STABLE "/>
    <s v="PTP"/>
    <s v="PAID"/>
    <s v="PTP"/>
    <m/>
    <n v="22"/>
    <s v="CAVA"/>
    <m/>
    <s v="-"/>
    <m/>
    <s v="NHAVARA"/>
    <m/>
    <m/>
    <m/>
    <n v="6322"/>
    <n v="46677"/>
    <n v="57"/>
    <n v="84"/>
    <s v="FLOW"/>
    <m/>
    <m/>
    <m/>
    <m/>
    <s v="REGULAR"/>
    <s v="MH12XV2835"/>
    <s v="DESTINI 125 XTEC"/>
    <d v="2024-08-26T00:00:00"/>
    <n v="36"/>
    <s v="02.07.26"/>
    <s v="KAILASH ATKARI"/>
    <m/>
    <m/>
    <m/>
    <m/>
    <m/>
    <m/>
    <m/>
    <m/>
    <m/>
    <m/>
    <n v="1"/>
    <m/>
    <m/>
    <m/>
    <m/>
    <m/>
    <m/>
    <m/>
    <m/>
    <m/>
    <m/>
    <m/>
    <m/>
    <m/>
    <m/>
    <m/>
    <m/>
    <m/>
    <m/>
    <m/>
    <m/>
    <m/>
    <m/>
    <m/>
    <m/>
    <m/>
    <m/>
    <m/>
    <m/>
    <m/>
    <m/>
    <m/>
    <m/>
    <m/>
    <m/>
    <m/>
    <m/>
    <m/>
    <m/>
    <m/>
    <m/>
    <m/>
    <m/>
    <m/>
    <m/>
    <m/>
    <m/>
    <m/>
    <m/>
    <m/>
    <m/>
    <m/>
    <m/>
    <m/>
    <m/>
    <m/>
    <m/>
    <m/>
    <m/>
    <m/>
    <m/>
    <m/>
    <m/>
    <m/>
    <m/>
    <m/>
    <m/>
    <m/>
    <m/>
    <m/>
    <m/>
    <m/>
    <m/>
    <m/>
    <m/>
    <m/>
    <m/>
    <m/>
    <m/>
    <m/>
    <m/>
    <m/>
    <m/>
    <m/>
    <n v="1"/>
    <n v="1"/>
    <s v="ZBHT0024"/>
    <s v="k2HFeo5Aaz"/>
    <s v="Allocated"/>
    <s v="Left Message (LMCB)"/>
    <s v="Meet wife "/>
    <d v="2026-07-04T00:00:00"/>
    <m/>
    <m/>
    <m/>
    <x v="0"/>
    <m/>
    <n v="3366"/>
    <n v="9577"/>
    <s v="k2HFeo5Aaz"/>
    <s v="Allocated"/>
  </r>
  <r>
    <n v="463739181"/>
    <s v="SHIVAJI NIVRUTTI WATORE"/>
    <s v="BRANCH"/>
    <s v="24.07.26"/>
    <n v="3514"/>
    <m/>
    <m/>
    <m/>
    <n v="3514"/>
    <n v="2968"/>
    <n v="3138"/>
    <n v="2968"/>
    <n v="1"/>
    <s v="STABLE "/>
    <s v="PAID"/>
    <x v="4"/>
    <n v="46305"/>
    <n v="170"/>
    <n v="0"/>
    <n v="3915.64"/>
    <s v="03.06.26 16.06.26 23.06.26"/>
    <n v="3.9517958567376922E-2"/>
    <n v="2.4388708798805349E-3"/>
    <s v="STABLE "/>
    <s v="PTP"/>
    <s v="PAID"/>
    <s v="PTP"/>
    <m/>
    <n v="22"/>
    <s v="CAVA"/>
    <m/>
    <s v="-"/>
    <m/>
    <s v="BHOR"/>
    <m/>
    <m/>
    <m/>
    <n v="7053.64"/>
    <n v="46305"/>
    <n v="26"/>
    <n v="23"/>
    <s v="STABLE"/>
    <m/>
    <m/>
    <m/>
    <m/>
    <s v="REGULAR"/>
    <s v="MH38AG9448"/>
    <s v="SPLENDOR PLUS I3S DRSC FI"/>
    <d v="2024-08-13T00:00:00"/>
    <n v="36"/>
    <s v="10.07.26"/>
    <s v="VIJAY NIKAM"/>
    <m/>
    <m/>
    <m/>
    <m/>
    <m/>
    <m/>
    <m/>
    <m/>
    <m/>
    <m/>
    <m/>
    <m/>
    <m/>
    <m/>
    <m/>
    <m/>
    <m/>
    <m/>
    <m/>
    <m/>
    <m/>
    <m/>
    <m/>
    <m/>
    <m/>
    <m/>
    <m/>
    <m/>
    <m/>
    <m/>
    <m/>
    <m/>
    <m/>
    <m/>
    <m/>
    <m/>
    <m/>
    <n v="1"/>
    <m/>
    <m/>
    <m/>
    <m/>
    <m/>
    <m/>
    <m/>
    <m/>
    <m/>
    <m/>
    <m/>
    <m/>
    <m/>
    <m/>
    <m/>
    <m/>
    <m/>
    <m/>
    <m/>
    <m/>
    <m/>
    <m/>
    <m/>
    <m/>
    <m/>
    <m/>
    <m/>
    <m/>
    <m/>
    <m/>
    <m/>
    <m/>
    <m/>
    <m/>
    <m/>
    <m/>
    <m/>
    <m/>
    <m/>
    <m/>
    <m/>
    <m/>
    <m/>
    <m/>
    <m/>
    <m/>
    <m/>
    <m/>
    <m/>
    <m/>
    <m/>
    <m/>
    <m/>
    <m/>
    <m/>
    <m/>
    <n v="1"/>
    <n v="1"/>
    <s v="DUWT0011"/>
    <m/>
    <m/>
    <m/>
    <m/>
    <m/>
    <m/>
    <m/>
    <m/>
    <x v="0"/>
    <m/>
    <n v="3138"/>
    <n v="6482"/>
    <s v="BPVw5a3GN7"/>
    <s v="Allocated"/>
  </r>
  <r>
    <n v="463886724"/>
    <s v="RUSHIKESH SUNIL MOHITE"/>
    <s v="ONLINE"/>
    <s v="10.07.26"/>
    <n v="30"/>
    <m/>
    <m/>
    <m/>
    <n v="5002"/>
    <n v="4928"/>
    <n v="5002"/>
    <n v="9900"/>
    <n v="1"/>
    <s v="RB"/>
    <s v="PAID"/>
    <x v="9"/>
    <n v="46181"/>
    <n v="74"/>
    <n v="0"/>
    <n v="900"/>
    <s v="15.06.26"/>
    <n v="2.902249568639088E-2"/>
    <n v="2.4323398359521213E-3"/>
    <s v="RB"/>
    <s v="PAID"/>
    <s v="PAID"/>
    <s v="PAID"/>
    <m/>
    <m/>
    <m/>
    <m/>
    <s v="-"/>
    <m/>
    <s v="SHIRUR"/>
    <m/>
    <m/>
    <m/>
    <n v="4928"/>
    <n v="46181"/>
    <n v="26"/>
    <n v="0"/>
    <s v="RB"/>
    <m/>
    <m/>
    <m/>
    <m/>
    <s v="REGULAR"/>
    <s v="MH16DN0975"/>
    <s v="TVS RAIDER DISC"/>
    <d v="2024-08-29T00:00:00"/>
    <n v="30"/>
    <s v="02.07.26"/>
    <s v="KAILASH ATKARI"/>
    <m/>
    <m/>
    <m/>
    <m/>
    <m/>
    <m/>
    <m/>
    <m/>
    <m/>
    <m/>
    <m/>
    <m/>
    <m/>
    <m/>
    <m/>
    <m/>
    <m/>
    <m/>
    <m/>
    <m/>
    <m/>
    <m/>
    <m/>
    <m/>
    <m/>
    <m/>
    <m/>
    <m/>
    <m/>
    <m/>
    <m/>
    <m/>
    <m/>
    <m/>
    <m/>
    <m/>
    <m/>
    <m/>
    <m/>
    <m/>
    <m/>
    <m/>
    <m/>
    <m/>
    <m/>
    <m/>
    <m/>
    <m/>
    <m/>
    <m/>
    <m/>
    <m/>
    <m/>
    <m/>
    <m/>
    <m/>
    <m/>
    <m/>
    <m/>
    <m/>
    <m/>
    <m/>
    <m/>
    <m/>
    <m/>
    <m/>
    <m/>
    <m/>
    <m/>
    <m/>
    <m/>
    <m/>
    <m/>
    <m/>
    <m/>
    <m/>
    <m/>
    <m/>
    <m/>
    <m/>
    <m/>
    <m/>
    <m/>
    <m/>
    <m/>
    <m/>
    <m/>
    <m/>
    <m/>
    <m/>
    <m/>
    <n v="1"/>
    <m/>
    <m/>
    <n v="1"/>
    <n v="1"/>
    <s v="ZBHT0024"/>
    <e v="#N/A"/>
    <s v="Allocated"/>
    <e v="#N/A"/>
    <e v="#N/A"/>
    <e v="#N/A"/>
    <m/>
    <m/>
    <m/>
    <x v="0"/>
    <m/>
    <n v="5002"/>
    <n v="9930"/>
    <e v="#N/A"/>
    <e v="#N/A"/>
  </r>
  <r>
    <n v="462463887"/>
    <s v="SHAM PANDHRINATH CHAWAN"/>
    <s v="ONLINE"/>
    <s v="11.07.26"/>
    <n v="3750"/>
    <m/>
    <m/>
    <m/>
    <n v="3672"/>
    <n v="3665"/>
    <n v="3725"/>
    <n v="3587"/>
    <n v="1"/>
    <s v="STABLE "/>
    <s v="PAID"/>
    <x v="11"/>
    <n v="46121"/>
    <n v="60"/>
    <n v="0"/>
    <n v="4175"/>
    <s v="08.06.26"/>
    <n v="3.6927942072108248E-2"/>
    <n v="2.4291796534061149E-3"/>
    <s v="STABLE "/>
    <s v="PAID"/>
    <s v="PTP"/>
    <s v="PAID"/>
    <m/>
    <m/>
    <s v="CAVA"/>
    <m/>
    <s v="-"/>
    <m/>
    <s v="MAHALUNGE"/>
    <m/>
    <m/>
    <m/>
    <n v="3665"/>
    <n v="46121"/>
    <n v="26"/>
    <n v="23"/>
    <s v="STABLE"/>
    <m/>
    <m/>
    <m/>
    <m/>
    <s v="NPA"/>
    <s v="MH14LM6881"/>
    <s v="TVS RAIDER DISC"/>
    <d v="2024-04-05T00:00:00"/>
    <n v="39"/>
    <s v="02.07.26"/>
    <s v="KAILASH ATKARI"/>
    <m/>
    <m/>
    <m/>
    <m/>
    <m/>
    <m/>
    <m/>
    <m/>
    <m/>
    <m/>
    <m/>
    <m/>
    <m/>
    <m/>
    <m/>
    <m/>
    <m/>
    <m/>
    <m/>
    <m/>
    <m/>
    <m/>
    <m/>
    <m/>
    <m/>
    <m/>
    <m/>
    <m/>
    <m/>
    <m/>
    <m/>
    <m/>
    <m/>
    <m/>
    <m/>
    <m/>
    <m/>
    <m/>
    <m/>
    <m/>
    <m/>
    <m/>
    <m/>
    <m/>
    <m/>
    <m/>
    <m/>
    <m/>
    <m/>
    <m/>
    <m/>
    <m/>
    <m/>
    <m/>
    <m/>
    <m/>
    <m/>
    <m/>
    <m/>
    <m/>
    <m/>
    <m/>
    <m/>
    <m/>
    <m/>
    <m/>
    <m/>
    <m/>
    <m/>
    <m/>
    <m/>
    <m/>
    <m/>
    <m/>
    <m/>
    <m/>
    <m/>
    <m/>
    <m/>
    <m/>
    <m/>
    <m/>
    <m/>
    <m/>
    <m/>
    <m/>
    <m/>
    <m/>
    <m/>
    <m/>
    <m/>
    <m/>
    <m/>
    <m/>
    <n v="0"/>
    <s v=""/>
    <s v="ZBHT0010"/>
    <s v="BoqPo5ttm7"/>
    <s v="Allocated"/>
    <e v="#N/A"/>
    <e v="#N/A"/>
    <e v="#N/A"/>
    <m/>
    <m/>
    <m/>
    <x v="0"/>
    <m/>
    <n v="3725"/>
    <n v="7337"/>
    <s v="BoqPo5ttm7"/>
    <s v="Allocated"/>
  </r>
  <r>
    <n v="461348532"/>
    <s v="MAHESH DATTATRAY DAHATONDE"/>
    <m/>
    <m/>
    <m/>
    <m/>
    <m/>
    <s v="BANK RB 27"/>
    <n v="6122"/>
    <n v="6122"/>
    <n v="6188"/>
    <n v="12244"/>
    <n v="1"/>
    <s v="RB"/>
    <s v="UNPAID"/>
    <x v="18"/>
    <n v="46040"/>
    <n v="66"/>
    <n v="0"/>
    <n v="450"/>
    <s v="-"/>
    <n v="1"/>
    <n v="2.4249134069690061E-3"/>
    <s v="RB"/>
    <s v="PAID"/>
    <s v="-"/>
    <s v="OS"/>
    <s v="Customer at village"/>
    <m/>
    <m/>
    <m/>
    <s v="-"/>
    <m/>
    <s v="KESNAND"/>
    <m/>
    <m/>
    <m/>
    <n v="6122"/>
    <n v="46040"/>
    <n v="26"/>
    <n v="0"/>
    <s v="RB"/>
    <m/>
    <m/>
    <m/>
    <m/>
    <s v="REGULAR"/>
    <s v="MH12WH8707"/>
    <s v="HONDA CB 200 X"/>
    <d v="2024-01-02T00:00:00"/>
    <n v="36"/>
    <s v="02.07.26"/>
    <s v="VIJAY NIKAM"/>
    <m/>
    <m/>
    <m/>
    <m/>
    <m/>
    <m/>
    <m/>
    <m/>
    <m/>
    <m/>
    <m/>
    <m/>
    <m/>
    <m/>
    <m/>
    <m/>
    <m/>
    <m/>
    <m/>
    <m/>
    <m/>
    <m/>
    <n v="1"/>
    <m/>
    <m/>
    <m/>
    <m/>
    <m/>
    <m/>
    <m/>
    <m/>
    <n v="1"/>
    <m/>
    <m/>
    <m/>
    <m/>
    <m/>
    <m/>
    <m/>
    <m/>
    <m/>
    <m/>
    <m/>
    <m/>
    <m/>
    <m/>
    <m/>
    <m/>
    <m/>
    <m/>
    <m/>
    <m/>
    <n v="1"/>
    <m/>
    <m/>
    <m/>
    <m/>
    <m/>
    <n v="1"/>
    <m/>
    <m/>
    <m/>
    <m/>
    <m/>
    <m/>
    <m/>
    <m/>
    <m/>
    <m/>
    <m/>
    <m/>
    <m/>
    <m/>
    <m/>
    <m/>
    <m/>
    <m/>
    <m/>
    <m/>
    <m/>
    <m/>
    <m/>
    <m/>
    <m/>
    <m/>
    <m/>
    <m/>
    <m/>
    <m/>
    <m/>
    <m/>
    <m/>
    <m/>
    <m/>
    <n v="4"/>
    <n v="1"/>
    <s v="DUWT0021"/>
    <s v="Ao0rOULy6v1"/>
    <s v="Allocated"/>
    <s v="Door Locked (NC_DL)"/>
    <s v="Customer office is door lock"/>
    <d v="2026-07-08T00:00:00"/>
    <m/>
    <m/>
    <m/>
    <x v="0"/>
    <m/>
    <n v="6188"/>
    <n v="12244"/>
    <s v="Ao0rOULy6v1"/>
    <s v="Allocated"/>
  </r>
  <r>
    <n v="457165708"/>
    <s v="SANGRAM ANKUSH PARKHANDE"/>
    <m/>
    <m/>
    <m/>
    <m/>
    <m/>
    <s v="BANK RB 27"/>
    <n v="4948"/>
    <n v="4948"/>
    <n v="4966"/>
    <n v="9896"/>
    <n v="1"/>
    <s v="RB"/>
    <s v="UNPAID"/>
    <x v="4"/>
    <n v="45936.17"/>
    <n v="18"/>
    <n v="0"/>
    <n v="450"/>
    <s v="-"/>
    <n v="3.9203188917049624E-2"/>
    <n v="2.419444711073142E-3"/>
    <s v="RB"/>
    <s v="PAID"/>
    <s v="-"/>
    <s v="NITP"/>
    <s v="Financail problem"/>
    <m/>
    <s v="CAVA"/>
    <m/>
    <s v="-"/>
    <m/>
    <s v="BHOR"/>
    <m/>
    <m/>
    <m/>
    <n v="5416"/>
    <n v="45936.17"/>
    <n v="26"/>
    <n v="0"/>
    <s v="RB"/>
    <m/>
    <m/>
    <m/>
    <m/>
    <s v="REGULAR"/>
    <s v="MH12VH2865"/>
    <s v="RE BULLET 350 EFI BLACK"/>
    <d v="2023-03-10T00:00:00"/>
    <n v="48"/>
    <s v="10.07.26"/>
    <s v="VIJAY NIKAM"/>
    <m/>
    <m/>
    <m/>
    <m/>
    <m/>
    <m/>
    <m/>
    <m/>
    <m/>
    <m/>
    <m/>
    <m/>
    <m/>
    <m/>
    <m/>
    <m/>
    <m/>
    <m/>
    <m/>
    <m/>
    <m/>
    <m/>
    <m/>
    <m/>
    <m/>
    <m/>
    <m/>
    <m/>
    <m/>
    <m/>
    <m/>
    <m/>
    <m/>
    <m/>
    <m/>
    <m/>
    <m/>
    <n v="1"/>
    <m/>
    <m/>
    <m/>
    <m/>
    <m/>
    <m/>
    <m/>
    <m/>
    <m/>
    <m/>
    <m/>
    <m/>
    <m/>
    <m/>
    <m/>
    <m/>
    <m/>
    <m/>
    <m/>
    <m/>
    <m/>
    <m/>
    <m/>
    <m/>
    <m/>
    <m/>
    <m/>
    <m/>
    <m/>
    <m/>
    <m/>
    <m/>
    <m/>
    <m/>
    <m/>
    <m/>
    <m/>
    <m/>
    <m/>
    <m/>
    <m/>
    <m/>
    <m/>
    <m/>
    <m/>
    <m/>
    <m/>
    <m/>
    <m/>
    <m/>
    <m/>
    <m/>
    <m/>
    <m/>
    <m/>
    <m/>
    <n v="1"/>
    <n v="1"/>
    <s v="DUWT0011"/>
    <m/>
    <m/>
    <m/>
    <m/>
    <m/>
    <m/>
    <m/>
    <m/>
    <x v="0"/>
    <m/>
    <n v="4966"/>
    <n v="9896"/>
    <s v="k6G8K2cExy1"/>
    <s v="Allocated"/>
  </r>
  <r>
    <n v="462848842"/>
    <s v="RAMESH MANIK RAUT"/>
    <s v="ONLINE"/>
    <s v="25.07.26"/>
    <n v="4403"/>
    <m/>
    <m/>
    <m/>
    <n v="4230"/>
    <n v="3938"/>
    <n v="4053"/>
    <n v="3765"/>
    <n v="1"/>
    <s v="STABLE "/>
    <s v="PAID"/>
    <x v="0"/>
    <n v="45845"/>
    <n v="115"/>
    <n v="0"/>
    <n v="5850"/>
    <s v="26.06.26"/>
    <n v="1.5792821170150524E-2"/>
    <n v="2.4146428136944849E-3"/>
    <s v="STABLE "/>
    <s v="PTP"/>
    <s v="PTP"/>
    <s v="PTP"/>
    <m/>
    <n v="21"/>
    <s v="CAVA"/>
    <m/>
    <s v="-"/>
    <m/>
    <s v="THERGAON"/>
    <m/>
    <m/>
    <m/>
    <n v="9903"/>
    <n v="45845"/>
    <n v="26"/>
    <n v="23"/>
    <s v="STABLE"/>
    <m/>
    <m/>
    <m/>
    <m/>
    <s v="-"/>
    <s v="MH14LR6917"/>
    <s v="AMPERE PRIMUS"/>
    <d v="2024-05-09T00:00:00"/>
    <n v="36"/>
    <s v="06.07.26"/>
    <s v="KAILASH ATKARI"/>
    <m/>
    <m/>
    <m/>
    <m/>
    <m/>
    <m/>
    <m/>
    <m/>
    <m/>
    <m/>
    <m/>
    <m/>
    <m/>
    <m/>
    <m/>
    <m/>
    <m/>
    <m/>
    <m/>
    <m/>
    <m/>
    <m/>
    <m/>
    <m/>
    <m/>
    <m/>
    <m/>
    <m/>
    <m/>
    <m/>
    <m/>
    <m/>
    <m/>
    <m/>
    <m/>
    <m/>
    <m/>
    <m/>
    <m/>
    <m/>
    <m/>
    <m/>
    <m/>
    <m/>
    <m/>
    <m/>
    <m/>
    <m/>
    <m/>
    <m/>
    <m/>
    <m/>
    <m/>
    <m/>
    <m/>
    <m/>
    <m/>
    <m/>
    <m/>
    <m/>
    <m/>
    <m/>
    <m/>
    <m/>
    <m/>
    <m/>
    <m/>
    <m/>
    <m/>
    <m/>
    <m/>
    <m/>
    <m/>
    <m/>
    <m/>
    <m/>
    <m/>
    <m/>
    <m/>
    <m/>
    <m/>
    <m/>
    <m/>
    <m/>
    <m/>
    <m/>
    <m/>
    <m/>
    <m/>
    <m/>
    <m/>
    <n v="1"/>
    <m/>
    <m/>
    <n v="1"/>
    <n v="1"/>
    <s v="ZBHT0011"/>
    <e v="#N/A"/>
    <s v="Allocated"/>
    <e v="#N/A"/>
    <e v="#N/A"/>
    <e v="#N/A"/>
    <m/>
    <m/>
    <m/>
    <x v="0"/>
    <m/>
    <n v="4053"/>
    <n v="8168"/>
    <e v="#N/A"/>
    <e v="#N/A"/>
  </r>
  <r>
    <n v="465424893"/>
    <s v="YASH UDAY GUPTA"/>
    <m/>
    <m/>
    <m/>
    <m/>
    <m/>
    <s v="BANK RB 20"/>
    <n v="15705"/>
    <n v="15705"/>
    <n v="15890"/>
    <n v="31410"/>
    <n v="1"/>
    <s v="RB"/>
    <s v="UNPAID"/>
    <x v="2"/>
    <n v="45811"/>
    <n v="185"/>
    <n v="0"/>
    <n v="2700"/>
    <s v="-"/>
    <n v="4.9498025773116676E-2"/>
    <n v="2.4128520435850813E-3"/>
    <s v="RB"/>
    <s v="PAID"/>
    <s v="-"/>
    <s v="PAID"/>
    <m/>
    <m/>
    <m/>
    <m/>
    <s v="-"/>
    <m/>
    <s v="MOSHI"/>
    <m/>
    <m/>
    <m/>
    <n v="15705"/>
    <n v="45811"/>
    <n v="26"/>
    <n v="0"/>
    <s v="RB"/>
    <m/>
    <m/>
    <m/>
    <m/>
    <s v="REGULAR"/>
    <s v="MH14MD7113"/>
    <s v="METEOR 350 STELLAR BLACK"/>
    <d v="2025-02-05T00:00:00"/>
    <n v="18"/>
    <s v="02.07.26"/>
    <s v="VIJAY NIKAM"/>
    <m/>
    <m/>
    <m/>
    <m/>
    <m/>
    <m/>
    <m/>
    <m/>
    <m/>
    <m/>
    <m/>
    <m/>
    <m/>
    <m/>
    <m/>
    <m/>
    <m/>
    <m/>
    <m/>
    <m/>
    <m/>
    <m/>
    <m/>
    <m/>
    <m/>
    <n v="1"/>
    <m/>
    <m/>
    <m/>
    <m/>
    <m/>
    <m/>
    <m/>
    <m/>
    <m/>
    <m/>
    <m/>
    <m/>
    <m/>
    <m/>
    <m/>
    <m/>
    <m/>
    <m/>
    <m/>
    <m/>
    <m/>
    <m/>
    <m/>
    <m/>
    <m/>
    <m/>
    <m/>
    <m/>
    <m/>
    <m/>
    <m/>
    <m/>
    <m/>
    <m/>
    <m/>
    <m/>
    <m/>
    <m/>
    <m/>
    <m/>
    <m/>
    <m/>
    <m/>
    <m/>
    <m/>
    <m/>
    <m/>
    <m/>
    <m/>
    <m/>
    <m/>
    <m/>
    <m/>
    <m/>
    <m/>
    <m/>
    <m/>
    <m/>
    <m/>
    <m/>
    <m/>
    <m/>
    <m/>
    <m/>
    <m/>
    <m/>
    <m/>
    <m/>
    <n v="1"/>
    <n v="1"/>
    <s v="ZBHT0009"/>
    <s v="kofO534rSNm"/>
    <s v="Allocated"/>
    <e v="#N/A"/>
    <e v="#N/A"/>
    <e v="#N/A"/>
    <m/>
    <m/>
    <m/>
    <x v="0"/>
    <m/>
    <n v="15890"/>
    <n v="31410"/>
    <e v="#N/A"/>
    <e v="#N/A"/>
  </r>
  <r>
    <n v="463888060"/>
    <s v="BHEGADE AKASH ANKUSH"/>
    <m/>
    <m/>
    <m/>
    <m/>
    <m/>
    <m/>
    <n v="3150"/>
    <n v="6300"/>
    <n v="3317"/>
    <n v="9450"/>
    <n v="2"/>
    <s v="FLOW"/>
    <s v="UNPAID"/>
    <x v="12"/>
    <n v="45640"/>
    <n v="167"/>
    <n v="0"/>
    <n v="5844"/>
    <s v="30.06.26"/>
    <n v="0.119864203627116"/>
    <n v="8.4858572906308001E-3"/>
    <s v="FLOW"/>
    <s v="NC"/>
    <s v="NC"/>
    <s v="NC"/>
    <s v="Add not found"/>
    <m/>
    <s v="CNAVNA"/>
    <m/>
    <s v="-"/>
    <m/>
    <s v="PIRANGUT"/>
    <m/>
    <m/>
    <m/>
    <n v="6300"/>
    <n v="45640"/>
    <n v="57"/>
    <n v="84"/>
    <s v="FLOW"/>
    <m/>
    <m/>
    <m/>
    <m/>
    <s v="REGULAR"/>
    <s v="MH12XC6756"/>
    <s v="BAJAJ CHETAK 2901 STANDARD"/>
    <d v="2024-08-29T00:00:00"/>
    <n v="36"/>
    <s v="02.07.26"/>
    <s v="KAILASH ATKARI"/>
    <m/>
    <m/>
    <m/>
    <m/>
    <m/>
    <m/>
    <m/>
    <m/>
    <m/>
    <m/>
    <m/>
    <m/>
    <m/>
    <m/>
    <m/>
    <m/>
    <m/>
    <m/>
    <m/>
    <n v="1"/>
    <m/>
    <m/>
    <n v="1"/>
    <m/>
    <m/>
    <m/>
    <m/>
    <m/>
    <m/>
    <m/>
    <m/>
    <m/>
    <m/>
    <m/>
    <m/>
    <m/>
    <m/>
    <m/>
    <m/>
    <m/>
    <m/>
    <m/>
    <m/>
    <m/>
    <m/>
    <m/>
    <m/>
    <m/>
    <m/>
    <m/>
    <m/>
    <m/>
    <m/>
    <m/>
    <m/>
    <m/>
    <m/>
    <m/>
    <m/>
    <m/>
    <m/>
    <m/>
    <m/>
    <m/>
    <m/>
    <m/>
    <m/>
    <m/>
    <m/>
    <m/>
    <m/>
    <m/>
    <m/>
    <m/>
    <m/>
    <m/>
    <m/>
    <m/>
    <m/>
    <m/>
    <m/>
    <m/>
    <m/>
    <m/>
    <m/>
    <m/>
    <m/>
    <m/>
    <m/>
    <m/>
    <m/>
    <m/>
    <m/>
    <m/>
    <n v="2"/>
    <n v="1"/>
    <s v="DUWT0030"/>
    <s v="GoIpwRYZ8bm"/>
    <s v="Allocated"/>
    <s v="Address Not Found (NC_ANF)"/>
    <s v="Address not found "/>
    <d v="2026-07-07T00:00:00"/>
    <m/>
    <m/>
    <m/>
    <x v="0"/>
    <m/>
    <n v="3317"/>
    <n v="9450"/>
    <s v="GoIpwRYZ8bm"/>
    <s v="Allocated"/>
  </r>
  <r>
    <n v="464022912"/>
    <s v="MANE BALU NIVRUTTI"/>
    <s v="ONLINE"/>
    <s v="10.07.26"/>
    <n v="3400"/>
    <m/>
    <m/>
    <m/>
    <n v="3310"/>
    <n v="3116"/>
    <n v="3203"/>
    <n v="3026"/>
    <n v="1"/>
    <s v="STABLE "/>
    <s v="PAID"/>
    <x v="14"/>
    <n v="45233"/>
    <n v="87"/>
    <n v="0"/>
    <n v="3595"/>
    <s v="11.06.26"/>
    <n v="0.10251197744568789"/>
    <n v="2.3824089517252185E-3"/>
    <s v="STABLE "/>
    <s v="PAID"/>
    <s v="-"/>
    <s v="PAID"/>
    <m/>
    <m/>
    <m/>
    <m/>
    <s v="-"/>
    <m/>
    <s v="DEHU"/>
    <m/>
    <m/>
    <m/>
    <n v="6798"/>
    <n v="45233"/>
    <n v="26"/>
    <n v="23"/>
    <s v="STABLE"/>
    <m/>
    <m/>
    <m/>
    <m/>
    <s v="REGULAR"/>
    <s v="MH14LV2354"/>
    <s v="TVS STARCITY PLUS ES DT DUAL TONE"/>
    <d v="2024-09-13T00:00:00"/>
    <n v="36"/>
    <s v="10.07.26"/>
    <s v="VIJAY NIKAM"/>
    <m/>
    <m/>
    <m/>
    <m/>
    <m/>
    <m/>
    <m/>
    <m/>
    <m/>
    <m/>
    <m/>
    <m/>
    <m/>
    <m/>
    <m/>
    <m/>
    <m/>
    <m/>
    <m/>
    <m/>
    <m/>
    <m/>
    <m/>
    <m/>
    <m/>
    <m/>
    <m/>
    <m/>
    <m/>
    <m/>
    <m/>
    <m/>
    <m/>
    <m/>
    <m/>
    <m/>
    <m/>
    <m/>
    <m/>
    <m/>
    <n v="1"/>
    <m/>
    <m/>
    <n v="2"/>
    <m/>
    <m/>
    <m/>
    <m/>
    <m/>
    <m/>
    <m/>
    <m/>
    <m/>
    <m/>
    <m/>
    <m/>
    <m/>
    <m/>
    <m/>
    <m/>
    <m/>
    <m/>
    <m/>
    <m/>
    <m/>
    <m/>
    <m/>
    <m/>
    <m/>
    <m/>
    <n v="1"/>
    <m/>
    <m/>
    <m/>
    <m/>
    <m/>
    <m/>
    <m/>
    <m/>
    <m/>
    <m/>
    <m/>
    <m/>
    <m/>
    <m/>
    <m/>
    <m/>
    <m/>
    <m/>
    <m/>
    <m/>
    <m/>
    <m/>
    <m/>
    <n v="4"/>
    <n v="1"/>
    <s v="DUWT0027"/>
    <m/>
    <m/>
    <m/>
    <m/>
    <m/>
    <m/>
    <m/>
    <m/>
    <x v="0"/>
    <m/>
    <n v="3203"/>
    <n v="6426"/>
    <s v="koffo7CdBiz"/>
    <s v="Allocated"/>
  </r>
  <r>
    <n v="462947636"/>
    <s v="RAMPRABHU BALIRAM BORADE"/>
    <m/>
    <m/>
    <m/>
    <m/>
    <m/>
    <m/>
    <n v="3644"/>
    <n v="10610"/>
    <n v="3668"/>
    <n v="14254"/>
    <n v="3"/>
    <s v="FLOW"/>
    <s v="UNPAID"/>
    <x v="3"/>
    <n v="45170"/>
    <n v="346"/>
    <n v="0"/>
    <n v="6750"/>
    <s v="FLOW"/>
    <n v="0.35923879549943855"/>
    <n v="1.4466730329888308E-2"/>
    <s v="STABLE "/>
    <s v="PTP"/>
    <s v="PTP"/>
    <s v="PTP"/>
    <m/>
    <n v="24"/>
    <m/>
    <m/>
    <s v="ELG"/>
    <m/>
    <s v="RANGE HIILS"/>
    <m/>
    <m/>
    <m/>
    <n v="10610"/>
    <n v="45170"/>
    <n v="87"/>
    <n v="114"/>
    <s v="FLOW"/>
    <m/>
    <m/>
    <m/>
    <m/>
    <s v="REGULAR"/>
    <s v="MH12WV1542"/>
    <s v="SPLENDOR PLUS I3S DRS C FI OTHERS"/>
    <d v="2024-05-18T00:00:00"/>
    <n v="36"/>
    <s v="02.07.26"/>
    <s v="KAILASH ATKARI"/>
    <m/>
    <n v="1"/>
    <m/>
    <m/>
    <m/>
    <m/>
    <m/>
    <m/>
    <m/>
    <m/>
    <m/>
    <m/>
    <m/>
    <m/>
    <m/>
    <m/>
    <m/>
    <m/>
    <m/>
    <m/>
    <m/>
    <m/>
    <m/>
    <m/>
    <m/>
    <m/>
    <m/>
    <m/>
    <m/>
    <m/>
    <m/>
    <m/>
    <m/>
    <m/>
    <m/>
    <m/>
    <m/>
    <n v="1"/>
    <m/>
    <m/>
    <m/>
    <m/>
    <m/>
    <m/>
    <m/>
    <m/>
    <m/>
    <m/>
    <m/>
    <n v="1"/>
    <m/>
    <m/>
    <m/>
    <m/>
    <m/>
    <n v="1"/>
    <m/>
    <m/>
    <m/>
    <m/>
    <m/>
    <m/>
    <m/>
    <m/>
    <n v="1"/>
    <m/>
    <m/>
    <m/>
    <m/>
    <m/>
    <m/>
    <m/>
    <m/>
    <m/>
    <m/>
    <m/>
    <m/>
    <m/>
    <m/>
    <m/>
    <m/>
    <m/>
    <m/>
    <m/>
    <m/>
    <m/>
    <m/>
    <m/>
    <m/>
    <m/>
    <m/>
    <m/>
    <m/>
    <m/>
    <n v="5"/>
    <n v="1"/>
    <s v="DUWT0023"/>
    <s v="koGLoEHCl_z"/>
    <s v="Allocated"/>
    <s v="Left Message (LMCB)"/>
    <s v="Visited customer residential address customer is not available left message to his son"/>
    <d v="2026-07-01T00:00:00"/>
    <m/>
    <m/>
    <m/>
    <x v="0"/>
    <m/>
    <n v="3668"/>
    <n v="14254"/>
    <s v="koGLoEHCl_z"/>
    <s v="Allocated"/>
  </r>
  <r>
    <n v="464896837"/>
    <s v="KUMAR ASHOK BHISE"/>
    <m/>
    <m/>
    <m/>
    <m/>
    <m/>
    <m/>
    <n v="3886"/>
    <n v="3886"/>
    <n v="3923"/>
    <n v="7772"/>
    <n v="1"/>
    <s v="FLOW"/>
    <s v="UNPAID"/>
    <x v="2"/>
    <n v="44713"/>
    <n v="37"/>
    <n v="0"/>
    <n v="450"/>
    <s v="-"/>
    <n v="4.8311654982282987E-2"/>
    <n v="2.3550207029931617E-3"/>
    <s v="FLOW"/>
    <s v="MPTP"/>
    <s v="-"/>
    <s v="MPTP"/>
    <s v="Entry restricted"/>
    <n v="22"/>
    <s v="CAVNA"/>
    <m/>
    <s v="-"/>
    <m/>
    <s v="DAPODI"/>
    <m/>
    <m/>
    <m/>
    <n v="3886"/>
    <n v="44713"/>
    <n v="26"/>
    <n v="53"/>
    <s v="FLOW"/>
    <m/>
    <m/>
    <m/>
    <m/>
    <s v="REGULAR"/>
    <s v="MH14MB0262"/>
    <s v="HONDA ACTIVA DLX"/>
    <d v="2024-12-09T00:00:00"/>
    <n v="30"/>
    <s v="02.07.26"/>
    <s v="VIJAY NIKAM"/>
    <m/>
    <m/>
    <m/>
    <m/>
    <m/>
    <m/>
    <m/>
    <m/>
    <m/>
    <m/>
    <m/>
    <m/>
    <m/>
    <m/>
    <m/>
    <m/>
    <m/>
    <m/>
    <m/>
    <m/>
    <m/>
    <m/>
    <m/>
    <m/>
    <m/>
    <m/>
    <m/>
    <m/>
    <n v="1"/>
    <m/>
    <m/>
    <m/>
    <m/>
    <m/>
    <m/>
    <m/>
    <m/>
    <m/>
    <m/>
    <m/>
    <n v="2"/>
    <m/>
    <m/>
    <m/>
    <m/>
    <m/>
    <m/>
    <m/>
    <m/>
    <m/>
    <m/>
    <m/>
    <m/>
    <m/>
    <m/>
    <m/>
    <m/>
    <m/>
    <m/>
    <m/>
    <m/>
    <m/>
    <m/>
    <m/>
    <m/>
    <m/>
    <m/>
    <m/>
    <m/>
    <m/>
    <m/>
    <m/>
    <m/>
    <m/>
    <m/>
    <m/>
    <m/>
    <m/>
    <m/>
    <m/>
    <m/>
    <m/>
    <m/>
    <m/>
    <m/>
    <m/>
    <m/>
    <m/>
    <m/>
    <m/>
    <m/>
    <m/>
    <m/>
    <m/>
    <n v="3"/>
    <n v="1"/>
    <s v="ZBHT0009"/>
    <s v="Ao8kk5O0yS"/>
    <s v="Allocated"/>
    <e v="#N/A"/>
    <e v="#N/A"/>
    <e v="#N/A"/>
    <m/>
    <m/>
    <m/>
    <x v="1"/>
    <m/>
    <n v="3923"/>
    <n v="7772"/>
    <s v="Ao8kk5O0yS"/>
    <s v="Allocated"/>
  </r>
  <r>
    <n v="460714153"/>
    <s v="MANGESH MUKUNDRAO AAGJAL"/>
    <s v="ONLINE"/>
    <s v="25.07.26"/>
    <n v="2865"/>
    <m/>
    <m/>
    <m/>
    <n v="2812"/>
    <n v="2756"/>
    <n v="2796"/>
    <n v="2703"/>
    <n v="1"/>
    <s v="STABLE "/>
    <s v="PAID"/>
    <x v="3"/>
    <n v="44407.01"/>
    <n v="40"/>
    <n v="0"/>
    <n v="3147"/>
    <s v="25.06.26"/>
    <n v="4.7252547545078703E-2"/>
    <n v="2.3389042987056199E-3"/>
    <s v="STABLE "/>
    <s v="MPTP"/>
    <s v="MPTP"/>
    <s v="MPTP"/>
    <s v="Add not found"/>
    <n v="25"/>
    <s v="CNAVNA"/>
    <m/>
    <s v="-"/>
    <m/>
    <s v="MAAN"/>
    <m/>
    <m/>
    <m/>
    <n v="2756"/>
    <n v="44407.01"/>
    <n v="26"/>
    <n v="23"/>
    <s v="STABLE"/>
    <m/>
    <m/>
    <m/>
    <m/>
    <s v="REGULAR"/>
    <m/>
    <s v="JUPITER BASIC"/>
    <d v="2023-11-16T00:00:00"/>
    <n v="48"/>
    <s v="02.07.26"/>
    <s v="KAILASH ATKARI"/>
    <m/>
    <m/>
    <m/>
    <m/>
    <m/>
    <m/>
    <m/>
    <m/>
    <m/>
    <m/>
    <m/>
    <m/>
    <m/>
    <m/>
    <m/>
    <m/>
    <m/>
    <m/>
    <m/>
    <m/>
    <m/>
    <m/>
    <m/>
    <m/>
    <m/>
    <m/>
    <m/>
    <m/>
    <m/>
    <m/>
    <m/>
    <m/>
    <m/>
    <m/>
    <m/>
    <m/>
    <m/>
    <m/>
    <m/>
    <m/>
    <m/>
    <m/>
    <m/>
    <m/>
    <m/>
    <m/>
    <m/>
    <m/>
    <m/>
    <m/>
    <m/>
    <m/>
    <n v="1"/>
    <m/>
    <m/>
    <m/>
    <m/>
    <m/>
    <m/>
    <m/>
    <m/>
    <m/>
    <m/>
    <m/>
    <m/>
    <m/>
    <m/>
    <m/>
    <m/>
    <m/>
    <m/>
    <m/>
    <m/>
    <m/>
    <m/>
    <m/>
    <m/>
    <m/>
    <m/>
    <m/>
    <m/>
    <m/>
    <m/>
    <m/>
    <m/>
    <m/>
    <m/>
    <m/>
    <m/>
    <m/>
    <m/>
    <m/>
    <m/>
    <m/>
    <n v="1"/>
    <n v="1"/>
    <s v="DUWT0030"/>
    <s v="AoWpNe9w37c"/>
    <s v="Allocated"/>
    <e v="#N/A"/>
    <e v="#N/A"/>
    <e v="#N/A"/>
    <m/>
    <m/>
    <m/>
    <x v="0"/>
    <m/>
    <n v="2796"/>
    <n v="5568"/>
    <s v="AoWpNe9w37c"/>
    <s v="Allocated"/>
  </r>
  <r>
    <n v="462935207"/>
    <s v="MANGAL MACHHINDRA GARADE"/>
    <m/>
    <m/>
    <m/>
    <m/>
    <m/>
    <m/>
    <n v="3820"/>
    <n v="7640"/>
    <n v="3908"/>
    <n v="11460"/>
    <n v="2"/>
    <s v="FLOW"/>
    <s v="UNPAID"/>
    <x v="8"/>
    <n v="44321"/>
    <n v="88"/>
    <n v="0"/>
    <n v="900"/>
    <s v="FLOW"/>
    <n v="0.22059465442327597"/>
    <n v="8.2406152712105104E-3"/>
    <s v="STABLE "/>
    <s v="PTP"/>
    <s v="PTP"/>
    <s v="PTP"/>
    <m/>
    <n v="25"/>
    <s v="CAVNA"/>
    <m/>
    <s v="-"/>
    <m/>
    <s v="SHIVNE"/>
    <m/>
    <m/>
    <m/>
    <n v="7640"/>
    <n v="44321"/>
    <n v="57"/>
    <n v="84"/>
    <s v="FLOW"/>
    <m/>
    <m/>
    <m/>
    <m/>
    <s v="REGULAR"/>
    <s v="MH14LQ1829"/>
    <s v="HONDA ACTIVA 125 DRUM ALLOY BSVI"/>
    <d v="2024-05-18T00:00:00"/>
    <n v="36"/>
    <s v="02.07.26"/>
    <s v="VIJAY NIKAM"/>
    <m/>
    <m/>
    <m/>
    <m/>
    <m/>
    <m/>
    <m/>
    <m/>
    <m/>
    <m/>
    <n v="1"/>
    <m/>
    <m/>
    <m/>
    <m/>
    <m/>
    <m/>
    <m/>
    <m/>
    <m/>
    <m/>
    <m/>
    <m/>
    <m/>
    <m/>
    <m/>
    <m/>
    <m/>
    <m/>
    <m/>
    <m/>
    <m/>
    <m/>
    <m/>
    <m/>
    <m/>
    <m/>
    <m/>
    <m/>
    <m/>
    <m/>
    <m/>
    <m/>
    <m/>
    <m/>
    <m/>
    <m/>
    <m/>
    <m/>
    <m/>
    <m/>
    <m/>
    <m/>
    <m/>
    <m/>
    <m/>
    <m/>
    <m/>
    <m/>
    <m/>
    <m/>
    <m/>
    <m/>
    <m/>
    <m/>
    <m/>
    <m/>
    <m/>
    <m/>
    <m/>
    <m/>
    <m/>
    <m/>
    <m/>
    <m/>
    <m/>
    <m/>
    <m/>
    <m/>
    <m/>
    <m/>
    <m/>
    <m/>
    <m/>
    <m/>
    <m/>
    <m/>
    <m/>
    <m/>
    <m/>
    <m/>
    <m/>
    <m/>
    <m/>
    <n v="1"/>
    <n v="1"/>
    <s v="ZBHT0013"/>
    <s v="kPQTsxbCQNz"/>
    <s v="Allocated"/>
    <s v="Promise To Pay (PTP)"/>
    <s v="Ptp"/>
    <d v="2026-07-06T00:00:00"/>
    <m/>
    <m/>
    <m/>
    <x v="1"/>
    <m/>
    <n v="3908"/>
    <n v="11460"/>
    <s v="kPQTsxbCQNz"/>
    <s v="Allocated"/>
  </r>
  <r>
    <n v="460212761"/>
    <s v="ROHIT TANAJI SHINDE"/>
    <m/>
    <m/>
    <m/>
    <m/>
    <m/>
    <m/>
    <n v="4331"/>
    <n v="4557"/>
    <n v="342"/>
    <n v="8888"/>
    <n v="2"/>
    <s v="FLOW"/>
    <s v="UNPAID"/>
    <x v="8"/>
    <n v="44269.279999999999"/>
    <n v="116"/>
    <n v="0"/>
    <n v="900"/>
    <s v="FLOW"/>
    <n v="0.22033723343713457"/>
    <n v="8.2309989579092083E-3"/>
    <s v="FLOW"/>
    <s v="NC"/>
    <s v="NC"/>
    <s v="NC"/>
    <s v="Shifted"/>
    <m/>
    <s v="CNAVNA"/>
    <m/>
    <s v="-"/>
    <m/>
    <s v="SHIRGAON"/>
    <m/>
    <m/>
    <m/>
    <n v="4557"/>
    <n v="44269.279999999999"/>
    <n v="57"/>
    <n v="84"/>
    <s v="FLOW"/>
    <m/>
    <m/>
    <m/>
    <m/>
    <s v="NPA"/>
    <s v="MH14LD2346"/>
    <s v="HONDA UNICORN 160 BSVI"/>
    <d v="2023-10-20T00:00:00"/>
    <n v="42"/>
    <s v="02.07.26"/>
    <s v="VIJAY NIKAM"/>
    <m/>
    <m/>
    <m/>
    <m/>
    <m/>
    <m/>
    <m/>
    <m/>
    <m/>
    <m/>
    <m/>
    <m/>
    <m/>
    <m/>
    <m/>
    <m/>
    <m/>
    <m/>
    <m/>
    <n v="1"/>
    <m/>
    <m/>
    <n v="1"/>
    <m/>
    <m/>
    <m/>
    <m/>
    <m/>
    <m/>
    <m/>
    <m/>
    <m/>
    <m/>
    <m/>
    <m/>
    <m/>
    <m/>
    <m/>
    <m/>
    <m/>
    <m/>
    <m/>
    <m/>
    <m/>
    <m/>
    <m/>
    <m/>
    <m/>
    <m/>
    <m/>
    <m/>
    <m/>
    <m/>
    <m/>
    <m/>
    <m/>
    <m/>
    <m/>
    <m/>
    <m/>
    <m/>
    <m/>
    <m/>
    <m/>
    <m/>
    <m/>
    <m/>
    <m/>
    <m/>
    <m/>
    <m/>
    <m/>
    <m/>
    <m/>
    <m/>
    <m/>
    <m/>
    <m/>
    <m/>
    <m/>
    <m/>
    <m/>
    <m/>
    <m/>
    <m/>
    <m/>
    <m/>
    <m/>
    <m/>
    <m/>
    <m/>
    <m/>
    <m/>
    <m/>
    <n v="2"/>
    <n v="1"/>
    <s v="ZBHT0013"/>
    <s v="B68sNSK4Vm"/>
    <s v="Allocated"/>
    <s v="Shifted (NC_SFTD)"/>
    <s v="Ptp"/>
    <d v="2026-07-07T00:00:00"/>
    <m/>
    <m/>
    <m/>
    <x v="1"/>
    <m/>
    <n v="342"/>
    <n v="8888"/>
    <s v="B68sNSK4Vm"/>
    <s v="Allocated"/>
  </r>
  <r>
    <n v="459890368"/>
    <s v="RAMKRISHNA MADASU"/>
    <s v="BRANCH"/>
    <s v="15.07.26"/>
    <n v="6120"/>
    <m/>
    <m/>
    <m/>
    <n v="3002"/>
    <n v="3002"/>
    <n v="3046"/>
    <n v="-116"/>
    <n v="1"/>
    <s v="RB"/>
    <s v="PAID"/>
    <x v="6"/>
    <n v="44200"/>
    <n v="44"/>
    <n v="0"/>
    <n v="3401"/>
    <s v="-"/>
    <n v="3.0146989765096981E-2"/>
    <n v="2.3280011422248063E-3"/>
    <s v="STABLE "/>
    <s v="PAID"/>
    <s v="-"/>
    <s v="PTP"/>
    <m/>
    <n v="28"/>
    <s v="CAVA"/>
    <m/>
    <s v="-"/>
    <m/>
    <s v="WADGAON SHERI"/>
    <m/>
    <m/>
    <m/>
    <n v="6447"/>
    <n v="44200"/>
    <n v="26"/>
    <n v="0"/>
    <s v="RB"/>
    <m/>
    <m/>
    <m/>
    <m/>
    <s v="NPA"/>
    <s v="MH12VY1372"/>
    <s v="HONDA ACTIVA 6G H SMART"/>
    <d v="2023-09-25T00:00:00"/>
    <n v="48"/>
    <s v="10.07.26"/>
    <s v="VIJAY NIKAM"/>
    <m/>
    <m/>
    <m/>
    <m/>
    <m/>
    <m/>
    <m/>
    <m/>
    <m/>
    <m/>
    <m/>
    <m/>
    <m/>
    <m/>
    <m/>
    <m/>
    <m/>
    <m/>
    <m/>
    <m/>
    <m/>
    <m/>
    <m/>
    <m/>
    <m/>
    <m/>
    <m/>
    <m/>
    <m/>
    <m/>
    <m/>
    <m/>
    <m/>
    <m/>
    <m/>
    <m/>
    <m/>
    <n v="1"/>
    <m/>
    <m/>
    <m/>
    <m/>
    <m/>
    <m/>
    <m/>
    <m/>
    <m/>
    <m/>
    <m/>
    <m/>
    <m/>
    <m/>
    <m/>
    <m/>
    <m/>
    <m/>
    <m/>
    <m/>
    <m/>
    <m/>
    <m/>
    <m/>
    <m/>
    <m/>
    <m/>
    <m/>
    <m/>
    <m/>
    <m/>
    <m/>
    <m/>
    <m/>
    <m/>
    <m/>
    <m/>
    <m/>
    <m/>
    <m/>
    <m/>
    <m/>
    <m/>
    <m/>
    <m/>
    <m/>
    <m/>
    <m/>
    <m/>
    <m/>
    <m/>
    <m/>
    <m/>
    <m/>
    <m/>
    <m/>
    <n v="1"/>
    <n v="1"/>
    <s v="ZBHT0012"/>
    <m/>
    <m/>
    <m/>
    <m/>
    <m/>
    <m/>
    <m/>
    <m/>
    <x v="0"/>
    <m/>
    <n v="3046"/>
    <n v="6004"/>
    <s v="kovG4_bL_OJz"/>
    <s v="Allocated"/>
  </r>
  <r>
    <n v="462898206"/>
    <s v="FAIZAN AHMED MEMAN"/>
    <s v="ONLINE"/>
    <s v="02.07.26"/>
    <n v="4000"/>
    <m/>
    <m/>
    <m/>
    <n v="3689"/>
    <n v="9202"/>
    <n v="2335"/>
    <n v="8891"/>
    <n v="3"/>
    <s v="STABLE "/>
    <s v="PAID"/>
    <x v="3"/>
    <n v="44143"/>
    <n v="511"/>
    <n v="0"/>
    <n v="0"/>
    <s v="01.06.26"/>
    <n v="0.35107102390373512"/>
    <n v="1.4137809983446084E-2"/>
    <s v="STABLE "/>
    <s v="PAID"/>
    <s v="PAID"/>
    <s v="PAID"/>
    <m/>
    <m/>
    <m/>
    <m/>
    <s v="ELG"/>
    <m/>
    <s v="KHADAKI"/>
    <m/>
    <m/>
    <m/>
    <n v="9202"/>
    <n v="44143"/>
    <n v="87"/>
    <n v="84"/>
    <s v="STABLE"/>
    <m/>
    <m/>
    <m/>
    <m/>
    <s v="REGULAR"/>
    <s v="MH12WV0196"/>
    <s v="HONDA ACTIVA 125 SMART"/>
    <d v="2024-05-14T00:00:00"/>
    <n v="36"/>
    <s v="02.07.26"/>
    <s v="KAILASH ATKARI"/>
    <m/>
    <n v="1"/>
    <m/>
    <m/>
    <m/>
    <m/>
    <m/>
    <m/>
    <m/>
    <m/>
    <m/>
    <m/>
    <m/>
    <m/>
    <m/>
    <m/>
    <m/>
    <m/>
    <m/>
    <m/>
    <m/>
    <m/>
    <n v="1"/>
    <m/>
    <m/>
    <m/>
    <m/>
    <m/>
    <m/>
    <m/>
    <m/>
    <m/>
    <m/>
    <m/>
    <m/>
    <m/>
    <m/>
    <m/>
    <m/>
    <m/>
    <m/>
    <m/>
    <m/>
    <m/>
    <m/>
    <m/>
    <m/>
    <m/>
    <m/>
    <m/>
    <m/>
    <m/>
    <m/>
    <m/>
    <m/>
    <m/>
    <m/>
    <m/>
    <m/>
    <m/>
    <m/>
    <m/>
    <m/>
    <m/>
    <n v="1"/>
    <m/>
    <m/>
    <m/>
    <m/>
    <m/>
    <m/>
    <m/>
    <m/>
    <m/>
    <m/>
    <m/>
    <m/>
    <m/>
    <m/>
    <m/>
    <m/>
    <m/>
    <m/>
    <m/>
    <m/>
    <m/>
    <m/>
    <m/>
    <m/>
    <m/>
    <m/>
    <m/>
    <m/>
    <m/>
    <n v="3"/>
    <n v="1"/>
    <s v="DUWT0023"/>
    <s v="A63MygKF_z"/>
    <s v="Allocated"/>
    <s v="Promise To Pay (PTP)"/>
    <s v="Visited customer residential address customer said his salary not credited will try to arrange 1 emi till tomorrow"/>
    <d v="2026-07-02T00:00:00"/>
    <m/>
    <m/>
    <m/>
    <x v="0"/>
    <m/>
    <n v="2335"/>
    <n v="12891"/>
    <s v="A63MygKF_z"/>
    <s v="Allocated"/>
  </r>
  <r>
    <n v="466958013"/>
    <s v="PRAPHUL ASHOK JAIN"/>
    <m/>
    <m/>
    <m/>
    <m/>
    <m/>
    <m/>
    <n v="9332"/>
    <n v="9164"/>
    <n v="9461"/>
    <n v="18496"/>
    <n v="1"/>
    <s v="FLOW"/>
    <s v="UNPAID"/>
    <x v="9"/>
    <n v="43931"/>
    <n v="297"/>
    <n v="0"/>
    <n v="1800"/>
    <s v="25.06.26"/>
    <n v="2.7608480933692163E-2"/>
    <n v="2.3138329904768768E-3"/>
    <s v="STABLE "/>
    <s v="PTP"/>
    <s v="PTP"/>
    <s v="PTP"/>
    <m/>
    <n v="26"/>
    <s v="CAVA"/>
    <m/>
    <s v="-"/>
    <m/>
    <s v="SHIRUR"/>
    <m/>
    <m/>
    <m/>
    <n v="9164"/>
    <n v="43931"/>
    <n v="21"/>
    <n v="48"/>
    <s v="FLOW"/>
    <m/>
    <m/>
    <m/>
    <m/>
    <s v="REGULAR"/>
    <s v="MH12YT5870"/>
    <s v="TVS JUPITER 125 DISC"/>
    <d v="2025-09-27T00:00:00"/>
    <n v="12"/>
    <s v="02.07.26"/>
    <s v="KAILASH ATKARI"/>
    <m/>
    <m/>
    <m/>
    <m/>
    <m/>
    <m/>
    <m/>
    <m/>
    <m/>
    <m/>
    <m/>
    <m/>
    <m/>
    <m/>
    <m/>
    <m/>
    <m/>
    <m/>
    <m/>
    <n v="1"/>
    <m/>
    <m/>
    <n v="1"/>
    <m/>
    <m/>
    <m/>
    <m/>
    <m/>
    <m/>
    <m/>
    <m/>
    <m/>
    <m/>
    <m/>
    <m/>
    <m/>
    <m/>
    <m/>
    <m/>
    <m/>
    <m/>
    <m/>
    <m/>
    <m/>
    <m/>
    <m/>
    <m/>
    <m/>
    <m/>
    <m/>
    <m/>
    <m/>
    <m/>
    <m/>
    <m/>
    <m/>
    <m/>
    <m/>
    <m/>
    <m/>
    <m/>
    <m/>
    <m/>
    <m/>
    <m/>
    <m/>
    <m/>
    <m/>
    <m/>
    <m/>
    <m/>
    <m/>
    <m/>
    <m/>
    <m/>
    <m/>
    <m/>
    <m/>
    <m/>
    <m/>
    <m/>
    <m/>
    <m/>
    <m/>
    <m/>
    <m/>
    <m/>
    <m/>
    <m/>
    <m/>
    <m/>
    <m/>
    <m/>
    <m/>
    <n v="2"/>
    <n v="1"/>
    <s v="ZBHT0024"/>
    <s v="G6g44kUOC17"/>
    <s v="Allocated"/>
    <s v="Left Message (LMCB)"/>
    <s v="Meet wife "/>
    <d v="2026-07-07T00:00:00"/>
    <m/>
    <m/>
    <m/>
    <x v="0"/>
    <m/>
    <n v="9461"/>
    <n v="18496"/>
    <s v="G6g44kUOC17"/>
    <s v="Allocated"/>
  </r>
  <r>
    <n v="459307537"/>
    <s v="TEJASWINI ISHWAR NIKUMBH"/>
    <s v="ONLINE"/>
    <s v="18.07.26"/>
    <n v="3400"/>
    <m/>
    <m/>
    <m/>
    <n v="3270"/>
    <n v="2862"/>
    <n v="2938"/>
    <n v="2732"/>
    <n v="1"/>
    <s v="STABLE "/>
    <s v="PAID"/>
    <x v="7"/>
    <n v="43908.92"/>
    <n v="76"/>
    <n v="0"/>
    <n v="6035.5"/>
    <s v="17.06.26"/>
    <n v="3.6858976538294043E-2"/>
    <n v="2.3126700432999463E-3"/>
    <s v="STABLE "/>
    <s v="PAID"/>
    <s v="PTP"/>
    <s v="PAID"/>
    <m/>
    <m/>
    <m/>
    <m/>
    <s v="-"/>
    <m/>
    <s v="BHOSARI"/>
    <m/>
    <m/>
    <m/>
    <n v="2862"/>
    <n v="43908.92"/>
    <n v="26"/>
    <n v="23"/>
    <s v="STABLE"/>
    <m/>
    <m/>
    <m/>
    <m/>
    <s v="NPA"/>
    <s v="MH19EE8529"/>
    <s v="TVS RAIDER DISC"/>
    <d v="2023-08-08T00:00:00"/>
    <n v="48"/>
    <s v="02.07.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 room owner they told customer shifted from residence add "/>
    <d v="2026-07-03T00:00:00"/>
    <m/>
    <m/>
    <m/>
    <x v="1"/>
    <m/>
    <n v="2938"/>
    <n v="6132"/>
    <s v="AP7dHwWjYm"/>
    <s v="Allocated"/>
  </r>
  <r>
    <n v="467704441"/>
    <s v="ASHISH PRAVIN SAMUDRE"/>
    <m/>
    <m/>
    <m/>
    <m/>
    <m/>
    <m/>
    <n v="2923"/>
    <n v="11900"/>
    <n v="3502"/>
    <n v="14823"/>
    <n v="4"/>
    <s v="FLOW"/>
    <s v="UNPAID"/>
    <x v="15"/>
    <n v="43660"/>
    <n v="371"/>
    <n v="0"/>
    <n v="1800"/>
    <s v="-"/>
    <n v="0.21601456589285362"/>
    <n v="1.6820209314290686E-2"/>
    <s v="FLOW"/>
    <s v="NC"/>
    <s v="-"/>
    <s v="NC"/>
    <s v="Shifted"/>
    <m/>
    <s v="CNAVNA"/>
    <m/>
    <s v="ELG"/>
    <m/>
    <s v="RAHATANI"/>
    <m/>
    <m/>
    <m/>
    <n v="14071"/>
    <n v="43660"/>
    <n v="113"/>
    <n v="140"/>
    <s v="FLOW"/>
    <m/>
    <m/>
    <m/>
    <m/>
    <s v="-"/>
    <s v="MH14KX8926"/>
    <s v="HONDA SP 125 BS VI DISC"/>
    <d v="2026-02-03T00:00:00"/>
    <n v="18"/>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3502"/>
    <n v="14823"/>
    <e v="#N/A"/>
    <e v="#N/A"/>
  </r>
  <r>
    <n v="463868517"/>
    <s v="ABHISHEK DATTU DEVADE"/>
    <s v="ONLINE"/>
    <s v="17.07.26"/>
    <n v="4800"/>
    <m/>
    <m/>
    <s v="BANK RB 27"/>
    <n v="4760"/>
    <n v="3952"/>
    <n v="4058"/>
    <n v="3912"/>
    <n v="1"/>
    <s v="RB"/>
    <s v="PAID"/>
    <x v="11"/>
    <n v="43347"/>
    <n v="106"/>
    <n v="0"/>
    <n v="3150"/>
    <s v="17.06.26"/>
    <n v="3.4706868996762348E-2"/>
    <n v="2.2830738803624132E-3"/>
    <s v="RB"/>
    <s v="PAID"/>
    <s v="PAID"/>
    <s v="PAID"/>
    <m/>
    <m/>
    <s v="CAVA"/>
    <m/>
    <s v="-"/>
    <m/>
    <s v="RAJGURU NAGAR"/>
    <m/>
    <m/>
    <m/>
    <n v="3952"/>
    <n v="43347"/>
    <n v="26"/>
    <n v="0"/>
    <s v="RB"/>
    <m/>
    <m/>
    <m/>
    <m/>
    <s v="REGULAR"/>
    <s v="MH14LT7446"/>
    <s v="HONDA UNICORN 160 BSVI"/>
    <d v="2024-08-26T00:00:00"/>
    <n v="30"/>
    <s v="02.07.26"/>
    <s v="KAILASH ATKARI"/>
    <m/>
    <m/>
    <m/>
    <m/>
    <m/>
    <m/>
    <m/>
    <n v="1"/>
    <m/>
    <m/>
    <m/>
    <m/>
    <m/>
    <m/>
    <m/>
    <m/>
    <m/>
    <m/>
    <m/>
    <m/>
    <m/>
    <m/>
    <m/>
    <m/>
    <m/>
    <m/>
    <m/>
    <m/>
    <m/>
    <m/>
    <m/>
    <m/>
    <m/>
    <m/>
    <m/>
    <m/>
    <m/>
    <m/>
    <m/>
    <m/>
    <m/>
    <m/>
    <m/>
    <m/>
    <m/>
    <m/>
    <m/>
    <m/>
    <m/>
    <m/>
    <m/>
    <m/>
    <m/>
    <m/>
    <m/>
    <m/>
    <m/>
    <m/>
    <m/>
    <m/>
    <m/>
    <m/>
    <m/>
    <m/>
    <m/>
    <m/>
    <m/>
    <m/>
    <m/>
    <m/>
    <m/>
    <m/>
    <m/>
    <m/>
    <m/>
    <m/>
    <m/>
    <m/>
    <m/>
    <m/>
    <m/>
    <m/>
    <m/>
    <m/>
    <m/>
    <m/>
    <m/>
    <m/>
    <m/>
    <m/>
    <m/>
    <m/>
    <m/>
    <m/>
    <n v="1"/>
    <n v="1"/>
    <s v="ZBHT0010"/>
    <s v="A6iMTkFeWez"/>
    <s v="Allocated"/>
    <s v="Promise To Pay (PTP)"/>
    <s v="Ptp "/>
    <d v="2026-07-10T00:00:00"/>
    <m/>
    <m/>
    <m/>
    <x v="0"/>
    <m/>
    <n v="4058"/>
    <n v="8712"/>
    <s v="A6iMTkFeWez"/>
    <s v="Allocated"/>
  </r>
  <r>
    <n v="463121248"/>
    <s v="PREETI SANTOSH GHAITADKE"/>
    <m/>
    <m/>
    <m/>
    <m/>
    <m/>
    <m/>
    <n v="3787"/>
    <n v="3646"/>
    <n v="3730"/>
    <n v="7433"/>
    <n v="1"/>
    <s v="FLOW"/>
    <s v="UNPAID"/>
    <x v="3"/>
    <n v="43326"/>
    <n v="84"/>
    <n v="0"/>
    <n v="4688"/>
    <s v="23.06.26"/>
    <n v="4.6102267973864478E-2"/>
    <n v="2.2819678164713109E-3"/>
    <s v="FLOW"/>
    <s v="RTP"/>
    <s v="PTP"/>
    <s v="RTP"/>
    <s v="Financail problem"/>
    <n v="28"/>
    <s v="CAVA"/>
    <m/>
    <s v="-"/>
    <m/>
    <s v="KHADKI"/>
    <m/>
    <m/>
    <m/>
    <n v="3646"/>
    <n v="43326"/>
    <n v="26"/>
    <n v="53"/>
    <s v="FLOW"/>
    <m/>
    <m/>
    <m/>
    <m/>
    <s v="REGULAR"/>
    <s v="MH12WV8868"/>
    <s v="HONDA ACTIVA 125 SMART"/>
    <d v="2024-06-05T00:00:00"/>
    <n v="36"/>
    <s v="02.07.26"/>
    <s v="KAILASH ATKARI"/>
    <m/>
    <m/>
    <m/>
    <m/>
    <m/>
    <m/>
    <m/>
    <m/>
    <m/>
    <m/>
    <m/>
    <m/>
    <m/>
    <m/>
    <m/>
    <m/>
    <n v="1"/>
    <m/>
    <m/>
    <m/>
    <m/>
    <m/>
    <m/>
    <m/>
    <m/>
    <m/>
    <m/>
    <m/>
    <m/>
    <m/>
    <m/>
    <m/>
    <m/>
    <m/>
    <m/>
    <m/>
    <m/>
    <m/>
    <m/>
    <m/>
    <m/>
    <m/>
    <m/>
    <m/>
    <m/>
    <m/>
    <m/>
    <m/>
    <m/>
    <m/>
    <m/>
    <m/>
    <m/>
    <m/>
    <m/>
    <m/>
    <m/>
    <m/>
    <m/>
    <m/>
    <m/>
    <m/>
    <m/>
    <m/>
    <m/>
    <m/>
    <m/>
    <m/>
    <m/>
    <m/>
    <m/>
    <m/>
    <m/>
    <m/>
    <m/>
    <m/>
    <m/>
    <m/>
    <m/>
    <m/>
    <m/>
    <m/>
    <m/>
    <m/>
    <m/>
    <m/>
    <m/>
    <m/>
    <m/>
    <m/>
    <m/>
    <m/>
    <m/>
    <m/>
    <n v="1"/>
    <n v="1"/>
    <s v="DUWT0023"/>
    <s v="G2EEIcJaWc"/>
    <s v="Allocated"/>
    <s v="Refuse To Pay (RTP)"/>
    <s v="Customer RTP financial problem "/>
    <d v="2026-07-06T00:00:00"/>
    <m/>
    <m/>
    <m/>
    <x v="0"/>
    <m/>
    <n v="3730"/>
    <n v="7433"/>
    <s v="G2EEIcJaWc"/>
    <s v="Allocated"/>
  </r>
  <r>
    <n v="462401584"/>
    <s v="AKASH BHOJLING SHINDE"/>
    <s v="ONLINE"/>
    <s v="06.07.26"/>
    <n v="4003"/>
    <m/>
    <m/>
    <m/>
    <n v="3771"/>
    <n v="10364"/>
    <n v="3354"/>
    <n v="10132"/>
    <n v="3"/>
    <s v="STABLE "/>
    <s v="PAID"/>
    <x v="0"/>
    <n v="43315"/>
    <n v="532"/>
    <n v="0"/>
    <n v="5216"/>
    <s v="03.06.26"/>
    <n v="0.13514989266636712"/>
    <n v="1.3872623959245342E-2"/>
    <s v="STABLE "/>
    <s v="PAID"/>
    <s v="PAID"/>
    <s v="PAID"/>
    <m/>
    <m/>
    <s v="CAVNA"/>
    <m/>
    <s v="ELG"/>
    <m/>
    <s v="CHIKHALI"/>
    <m/>
    <m/>
    <m/>
    <n v="10364"/>
    <n v="43315"/>
    <n v="87"/>
    <n v="84"/>
    <s v="STABLE"/>
    <m/>
    <m/>
    <m/>
    <m/>
    <s v="NPA"/>
    <s v="MH14LM3157"/>
    <s v="TVS JUPITER 125 DISC"/>
    <d v="2024-03-30T00:00:00"/>
    <n v="36"/>
    <s v="02.07.26"/>
    <s v="KAILASH ATKARI"/>
    <m/>
    <m/>
    <m/>
    <m/>
    <m/>
    <m/>
    <m/>
    <m/>
    <m/>
    <m/>
    <m/>
    <m/>
    <m/>
    <m/>
    <m/>
    <m/>
    <m/>
    <m/>
    <m/>
    <n v="1"/>
    <m/>
    <m/>
    <n v="1"/>
    <m/>
    <m/>
    <m/>
    <m/>
    <m/>
    <m/>
    <m/>
    <m/>
    <m/>
    <m/>
    <m/>
    <m/>
    <m/>
    <m/>
    <m/>
    <m/>
    <m/>
    <m/>
    <m/>
    <m/>
    <m/>
    <m/>
    <m/>
    <m/>
    <m/>
    <m/>
    <m/>
    <m/>
    <m/>
    <m/>
    <m/>
    <m/>
    <m/>
    <m/>
    <m/>
    <m/>
    <m/>
    <m/>
    <m/>
    <m/>
    <m/>
    <m/>
    <m/>
    <m/>
    <m/>
    <m/>
    <m/>
    <m/>
    <m/>
    <m/>
    <m/>
    <m/>
    <m/>
    <m/>
    <m/>
    <m/>
    <m/>
    <m/>
    <m/>
    <m/>
    <m/>
    <m/>
    <m/>
    <m/>
    <m/>
    <m/>
    <m/>
    <m/>
    <m/>
    <m/>
    <m/>
    <n v="2"/>
    <n v="1"/>
    <s v="ZBHT0011"/>
    <s v="Aofhjx3kD7"/>
    <s v="Allocated"/>
    <s v="Address Not Found (NC_ANF)"/>
    <s v="Visit cm residence address cm residence address not found short address "/>
    <d v="2026-07-07T00:00:00"/>
    <m/>
    <m/>
    <m/>
    <x v="0"/>
    <m/>
    <n v="3354"/>
    <n v="14135"/>
    <s v="Aofhjx3kD7"/>
    <s v="Allocated"/>
  </r>
  <r>
    <n v="463198993"/>
    <s v="SAURABH CHANDRAKANT DESHPANDE"/>
    <s v="ONLINE"/>
    <s v="23.07.26"/>
    <n v="3900"/>
    <m/>
    <m/>
    <m/>
    <n v="3768"/>
    <n v="3768"/>
    <n v="3785"/>
    <n v="3636"/>
    <n v="1"/>
    <s v="STABLE "/>
    <s v="PAID"/>
    <x v="4"/>
    <n v="43106"/>
    <n v="17"/>
    <n v="0"/>
    <n v="6185"/>
    <s v="-"/>
    <n v="3.6787844120620874E-2"/>
    <n v="2.270380480469287E-3"/>
    <s v="STABLE "/>
    <s v="PTP"/>
    <s v="-"/>
    <s v="PTP"/>
    <m/>
    <n v="23"/>
    <s v="CAVA"/>
    <m/>
    <s v="-"/>
    <m/>
    <s v="BHOR"/>
    <m/>
    <m/>
    <m/>
    <n v="9970"/>
    <n v="43106"/>
    <n v="26"/>
    <n v="23"/>
    <s v="STABLE"/>
    <m/>
    <m/>
    <m/>
    <m/>
    <s v="REGULAR"/>
    <s v="MH12WW2475"/>
    <s v="ACCESS 125 BT CONNECT ED DISC"/>
    <d v="2024-06-13T00:00:00"/>
    <n v="36"/>
    <s v="10.07.26"/>
    <s v="VIJAY NIKAM"/>
    <m/>
    <m/>
    <m/>
    <m/>
    <m/>
    <m/>
    <m/>
    <m/>
    <m/>
    <m/>
    <m/>
    <m/>
    <m/>
    <m/>
    <m/>
    <m/>
    <m/>
    <m/>
    <m/>
    <m/>
    <m/>
    <m/>
    <m/>
    <m/>
    <m/>
    <m/>
    <m/>
    <m/>
    <m/>
    <m/>
    <m/>
    <m/>
    <m/>
    <m/>
    <m/>
    <m/>
    <m/>
    <n v="1"/>
    <m/>
    <m/>
    <m/>
    <m/>
    <m/>
    <m/>
    <m/>
    <m/>
    <m/>
    <m/>
    <m/>
    <m/>
    <m/>
    <m/>
    <m/>
    <m/>
    <m/>
    <m/>
    <m/>
    <m/>
    <m/>
    <m/>
    <m/>
    <m/>
    <m/>
    <m/>
    <m/>
    <m/>
    <m/>
    <m/>
    <m/>
    <m/>
    <m/>
    <m/>
    <m/>
    <m/>
    <m/>
    <m/>
    <m/>
    <m/>
    <m/>
    <m/>
    <m/>
    <m/>
    <m/>
    <m/>
    <m/>
    <m/>
    <m/>
    <m/>
    <m/>
    <m/>
    <m/>
    <m/>
    <m/>
    <m/>
    <n v="1"/>
    <n v="1"/>
    <s v="DUWT0011"/>
    <m/>
    <m/>
    <m/>
    <m/>
    <m/>
    <m/>
    <m/>
    <m/>
    <x v="0"/>
    <m/>
    <n v="3785"/>
    <n v="7536"/>
    <s v="kodMNQnDxv9"/>
    <s v="Allocated"/>
  </r>
  <r>
    <n v="466024248"/>
    <s v="SIDDHARTH AUDUMBAR LOKHANDE"/>
    <m/>
    <m/>
    <m/>
    <m/>
    <m/>
    <m/>
    <n v="3886"/>
    <n v="3982"/>
    <n v="200"/>
    <n v="7868"/>
    <n v="2"/>
    <s v="FLOW"/>
    <s v="UNPAID"/>
    <x v="13"/>
    <n v="42930"/>
    <n v="104"/>
    <n v="0"/>
    <n v="1800"/>
    <s v="-"/>
    <n v="0.2406930344680499"/>
    <n v="7.981986272716483E-3"/>
    <s v="FLOW"/>
    <s v="-"/>
    <s v="-"/>
    <s v="-"/>
    <m/>
    <m/>
    <m/>
    <m/>
    <s v="-"/>
    <m/>
    <s v="DHANKWADI"/>
    <m/>
    <m/>
    <m/>
    <n v="5886"/>
    <n v="42930"/>
    <n v="56"/>
    <n v="83"/>
    <s v="FLOW"/>
    <m/>
    <m/>
    <m/>
    <m/>
    <s v="REGULAR"/>
    <s v="MH12VK8181"/>
    <s v="HIMALAYAN SLEET BLACK"/>
    <d v="2025-04-30T00:00:00"/>
    <n v="24"/>
    <s v="10.07.26"/>
    <s v="VIJAY NIKAM"/>
    <m/>
    <m/>
    <m/>
    <m/>
    <m/>
    <m/>
    <m/>
    <m/>
    <m/>
    <m/>
    <m/>
    <m/>
    <m/>
    <m/>
    <m/>
    <m/>
    <m/>
    <m/>
    <m/>
    <m/>
    <m/>
    <m/>
    <m/>
    <m/>
    <m/>
    <m/>
    <m/>
    <m/>
    <m/>
    <m/>
    <m/>
    <m/>
    <m/>
    <m/>
    <m/>
    <m/>
    <m/>
    <m/>
    <m/>
    <m/>
    <n v="1"/>
    <m/>
    <m/>
    <m/>
    <m/>
    <m/>
    <m/>
    <m/>
    <m/>
    <m/>
    <m/>
    <m/>
    <m/>
    <m/>
    <m/>
    <m/>
    <m/>
    <m/>
    <m/>
    <m/>
    <m/>
    <m/>
    <m/>
    <m/>
    <m/>
    <m/>
    <m/>
    <m/>
    <m/>
    <m/>
    <m/>
    <m/>
    <m/>
    <m/>
    <m/>
    <m/>
    <m/>
    <m/>
    <m/>
    <m/>
    <m/>
    <m/>
    <m/>
    <m/>
    <m/>
    <m/>
    <m/>
    <m/>
    <m/>
    <m/>
    <m/>
    <m/>
    <m/>
    <m/>
    <n v="1"/>
    <n v="1"/>
    <s v="DUWT0031"/>
    <m/>
    <m/>
    <m/>
    <m/>
    <m/>
    <m/>
    <m/>
    <m/>
    <x v="0"/>
    <m/>
    <n v="200"/>
    <n v="7868"/>
    <s v="B6trRekUjm"/>
    <s v="Allocated"/>
  </r>
  <r>
    <n v="463072757"/>
    <s v="RUSHIKESH DAULAT GAIKWAD"/>
    <m/>
    <m/>
    <m/>
    <m/>
    <m/>
    <m/>
    <n v="3444"/>
    <n v="6849"/>
    <n v="3692"/>
    <n v="10293"/>
    <n v="2"/>
    <s v="FLOW"/>
    <s v="UNPAID"/>
    <x v="4"/>
    <n v="42691"/>
    <n v="287"/>
    <n v="0"/>
    <n v="6292"/>
    <s v="25.06.26"/>
    <n v="0.19301315962646295"/>
    <n v="7.9375489394022669E-3"/>
    <s v="STABLE "/>
    <s v="PTP"/>
    <s v="PTP"/>
    <s v="PTP"/>
    <m/>
    <n v="28"/>
    <s v="CAVA"/>
    <m/>
    <s v="-"/>
    <m/>
    <s v="BHOR"/>
    <m/>
    <m/>
    <m/>
    <n v="6849"/>
    <n v="42691"/>
    <n v="57"/>
    <n v="84"/>
    <s v="FLOW"/>
    <m/>
    <m/>
    <m/>
    <m/>
    <s v="NPA"/>
    <s v="MH12WV7789"/>
    <s v="SPLENDOR PLUS I3S DRSC FI"/>
    <d v="2024-06-01T00:00:00"/>
    <n v="36"/>
    <s v="02.07.26"/>
    <s v="VIJAY NIKAM"/>
    <m/>
    <m/>
    <m/>
    <m/>
    <m/>
    <m/>
    <m/>
    <m/>
    <m/>
    <m/>
    <m/>
    <m/>
    <m/>
    <m/>
    <m/>
    <m/>
    <n v="1"/>
    <m/>
    <m/>
    <m/>
    <m/>
    <m/>
    <m/>
    <m/>
    <m/>
    <m/>
    <m/>
    <m/>
    <m/>
    <m/>
    <m/>
    <m/>
    <m/>
    <m/>
    <m/>
    <m/>
    <m/>
    <m/>
    <m/>
    <m/>
    <m/>
    <m/>
    <m/>
    <m/>
    <m/>
    <m/>
    <m/>
    <m/>
    <m/>
    <m/>
    <m/>
    <m/>
    <m/>
    <m/>
    <m/>
    <m/>
    <m/>
    <m/>
    <m/>
    <m/>
    <m/>
    <m/>
    <m/>
    <m/>
    <m/>
    <m/>
    <m/>
    <m/>
    <m/>
    <m/>
    <m/>
    <m/>
    <m/>
    <m/>
    <m/>
    <m/>
    <m/>
    <m/>
    <m/>
    <m/>
    <m/>
    <m/>
    <m/>
    <m/>
    <m/>
    <m/>
    <m/>
    <m/>
    <m/>
    <m/>
    <m/>
    <m/>
    <m/>
    <m/>
    <n v="1"/>
    <n v="1"/>
    <s v="DUWT0011"/>
    <s v="GPPLtjdBim"/>
    <s v="Allocated"/>
    <s v="Promise To Pay (PTP)"/>
    <s v="Customer home visit promise to pay amount 4000 PTP date 20.07.2026 "/>
    <d v="2026-07-20T00:00:00"/>
    <m/>
    <m/>
    <m/>
    <x v="1"/>
    <m/>
    <n v="3692"/>
    <n v="10293"/>
    <s v="GPPLtjdBim"/>
    <s v="Allocated"/>
  </r>
  <r>
    <n v="461184027"/>
    <s v="GANESH BABASAHEB BANE"/>
    <m/>
    <m/>
    <m/>
    <m/>
    <m/>
    <m/>
    <n v="5104"/>
    <n v="14688"/>
    <n v="5084"/>
    <n v="19792"/>
    <n v="3"/>
    <s v="FLOW"/>
    <s v="UNPAID"/>
    <x v="7"/>
    <n v="42629.599999999999"/>
    <n v="604"/>
    <n v="0"/>
    <n v="2250"/>
    <s v="-"/>
    <n v="0.52448144378805395"/>
    <n v="1.3653108861434726E-2"/>
    <s v="FLOW"/>
    <s v="RTP"/>
    <s v="-"/>
    <s v="RTP"/>
    <s v="Financail problem"/>
    <m/>
    <s v="CNAVNA"/>
    <m/>
    <s v="ELG"/>
    <m/>
    <s v="KASARWADI"/>
    <m/>
    <m/>
    <m/>
    <n v="17542"/>
    <n v="42629.599999999999"/>
    <n v="87"/>
    <n v="114"/>
    <s v="FLOW"/>
    <m/>
    <m/>
    <m/>
    <m/>
    <s v="-"/>
    <s v="MH14LG1435"/>
    <s v="BAJAJ PULSAR 220 ABS"/>
    <d v="2023-12-20T00:00:00"/>
    <n v="36"/>
    <s v="06.07.26"/>
    <s v="VIJAY NIKAM"/>
    <m/>
    <m/>
    <m/>
    <m/>
    <m/>
    <m/>
    <m/>
    <m/>
    <m/>
    <m/>
    <m/>
    <m/>
    <m/>
    <m/>
    <m/>
    <m/>
    <m/>
    <m/>
    <m/>
    <m/>
    <m/>
    <m/>
    <m/>
    <m/>
    <m/>
    <m/>
    <m/>
    <m/>
    <m/>
    <m/>
    <m/>
    <m/>
    <m/>
    <m/>
    <m/>
    <m/>
    <m/>
    <m/>
    <m/>
    <m/>
    <m/>
    <m/>
    <m/>
    <m/>
    <m/>
    <m/>
    <m/>
    <m/>
    <m/>
    <m/>
    <m/>
    <m/>
    <m/>
    <m/>
    <m/>
    <m/>
    <m/>
    <m/>
    <m/>
    <m/>
    <m/>
    <m/>
    <m/>
    <m/>
    <m/>
    <m/>
    <m/>
    <m/>
    <m/>
    <m/>
    <m/>
    <m/>
    <m/>
    <m/>
    <m/>
    <m/>
    <m/>
    <m/>
    <m/>
    <m/>
    <m/>
    <m/>
    <m/>
    <m/>
    <m/>
    <m/>
    <m/>
    <m/>
    <m/>
    <m/>
    <m/>
    <n v="1"/>
    <m/>
    <m/>
    <n v="1"/>
    <n v="1"/>
    <s v="DUWT0025"/>
    <e v="#N/A"/>
    <s v="Allocated"/>
    <s v="No Intention to pay (NITP)"/>
    <s v="Visited customer office address customer said his brother is admit in hospital due to kidney stone operation. Customer said due to medical problem facing financial issue not able to make the payment"/>
    <d v="2026-07-01T00:00:00"/>
    <m/>
    <m/>
    <m/>
    <x v="0"/>
    <m/>
    <n v="5084"/>
    <n v="19792"/>
    <e v="#N/A"/>
    <e v="#N/A"/>
  </r>
  <r>
    <n v="461404386"/>
    <s v="ASHOK DADASAHEB SABLE"/>
    <m/>
    <m/>
    <m/>
    <m/>
    <m/>
    <m/>
    <n v="3667"/>
    <n v="21997"/>
    <n v="4614"/>
    <n v="25664"/>
    <n v="6"/>
    <s v="FLOW"/>
    <s v="UNPAID"/>
    <x v="9"/>
    <n v="42600.59"/>
    <n v="952"/>
    <n v="0"/>
    <n v="2700"/>
    <s v="FLOW"/>
    <n v="7.3362137619092341E-2"/>
    <n v="1.8620818196424159E-2"/>
    <s v="FLOW"/>
    <s v="NC"/>
    <s v="NC"/>
    <s v="NC"/>
    <s v="Shifted"/>
    <m/>
    <s v="CNAVNA"/>
    <m/>
    <s v="ELG"/>
    <m/>
    <s v="SHIRUR"/>
    <m/>
    <m/>
    <m/>
    <n v="21997"/>
    <n v="42600.59"/>
    <n v="177"/>
    <n v="204"/>
    <s v="FLOW"/>
    <m/>
    <m/>
    <m/>
    <m/>
    <s v="NPA"/>
    <s v="MH12WH3414"/>
    <s v="SPLENDOR PLUS I3S BS6 FI DRUM SELF"/>
    <d v="2024-01-06T00:00:00"/>
    <n v="36"/>
    <s v="02.07.26"/>
    <s v="KAILASH ATKARI"/>
    <m/>
    <m/>
    <m/>
    <m/>
    <m/>
    <m/>
    <m/>
    <m/>
    <m/>
    <m/>
    <n v="1"/>
    <m/>
    <m/>
    <m/>
    <m/>
    <m/>
    <m/>
    <m/>
    <m/>
    <m/>
    <m/>
    <m/>
    <m/>
    <m/>
    <m/>
    <m/>
    <m/>
    <m/>
    <m/>
    <m/>
    <m/>
    <m/>
    <m/>
    <m/>
    <m/>
    <m/>
    <m/>
    <m/>
    <m/>
    <m/>
    <m/>
    <m/>
    <m/>
    <m/>
    <m/>
    <m/>
    <m/>
    <m/>
    <m/>
    <m/>
    <m/>
    <m/>
    <m/>
    <m/>
    <m/>
    <m/>
    <m/>
    <m/>
    <m/>
    <m/>
    <m/>
    <m/>
    <m/>
    <m/>
    <m/>
    <m/>
    <m/>
    <m/>
    <m/>
    <m/>
    <m/>
    <m/>
    <m/>
    <m/>
    <m/>
    <m/>
    <m/>
    <m/>
    <m/>
    <m/>
    <m/>
    <m/>
    <m/>
    <m/>
    <m/>
    <m/>
    <m/>
    <m/>
    <m/>
    <m/>
    <m/>
    <m/>
    <m/>
    <m/>
    <n v="1"/>
    <n v="1"/>
    <s v="ZBHT0024"/>
    <s v="A2gFwOLSDz"/>
    <s v="Allocated"/>
    <s v="Door Locked (NC_DL)"/>
    <s v="Door lock "/>
    <d v="2026-07-04T00:00:00"/>
    <m/>
    <m/>
    <m/>
    <x v="1"/>
    <m/>
    <n v="4614"/>
    <n v="25664"/>
    <s v="A2gFwOLSDz"/>
    <s v="Allocated"/>
  </r>
  <r>
    <n v="464961061"/>
    <s v="MOHD FAIZUR RAHMAN SHAIKH JAMALODDIN"/>
    <m/>
    <m/>
    <m/>
    <m/>
    <m/>
    <m/>
    <n v="5725"/>
    <n v="9907.35"/>
    <n v="4465.3500000000004"/>
    <n v="15632.35"/>
    <n v="2"/>
    <s v="FLOW"/>
    <s v="UNPAID"/>
    <x v="4"/>
    <n v="41804.35"/>
    <n v="283"/>
    <n v="0"/>
    <n v="1800"/>
    <s v="20.06.26"/>
    <n v="0.18900446650653596"/>
    <n v="7.7726938700171267E-3"/>
    <s v="FLOW"/>
    <s v="NC"/>
    <s v="NC"/>
    <s v="NC"/>
    <s v="Shifted"/>
    <m/>
    <s v="CNAVNA"/>
    <m/>
    <s v="-"/>
    <m/>
    <s v="KHED SHIVAPUR"/>
    <m/>
    <m/>
    <m/>
    <n v="9907.35"/>
    <n v="41804.35"/>
    <n v="56"/>
    <n v="83"/>
    <s v="FLOW"/>
    <m/>
    <m/>
    <m/>
    <m/>
    <s v="REGULAR"/>
    <s v="MH37AG0854"/>
    <s v="HUNTER 350 DAPPER WHITE"/>
    <d v="2024-12-16T00:00:00"/>
    <n v="24"/>
    <s v="02.07.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company address company name fabrication welding Technology "/>
    <d v="2026-07-04T00:00:00"/>
    <m/>
    <m/>
    <m/>
    <x v="0"/>
    <m/>
    <n v="4465.3500000000004"/>
    <n v="15632.35"/>
    <s v="GosgGm2xbc"/>
    <s v="Allocated"/>
  </r>
  <r>
    <n v="463648401"/>
    <s v="SUSLADE AKSHAY RAKHMAJI"/>
    <m/>
    <m/>
    <m/>
    <m/>
    <m/>
    <m/>
    <n v="6271"/>
    <n v="30787"/>
    <n v="6612"/>
    <n v="37058"/>
    <n v="5"/>
    <s v="FLOW"/>
    <s v="UNPAID"/>
    <x v="9"/>
    <n v="41411"/>
    <n v="909"/>
    <n v="0"/>
    <n v="2697"/>
    <s v="-"/>
    <n v="0.89865320289107176"/>
    <n v="1.851100002911802E-2"/>
    <s v="FLOW"/>
    <s v="RTP"/>
    <s v="-"/>
    <s v="RTP"/>
    <s v="Vehicle stolen"/>
    <m/>
    <s v="CAVNA"/>
    <m/>
    <s v="ELG"/>
    <m/>
    <s v="RANJAN GAON"/>
    <m/>
    <m/>
    <m/>
    <n v="30787"/>
    <n v="41411"/>
    <n v="146"/>
    <n v="173"/>
    <s v="FLOW"/>
    <m/>
    <m/>
    <m/>
    <m/>
    <s v="NPA"/>
    <s v="MH16DL8169"/>
    <s v="HONDA UNICORN 160 BS6"/>
    <d v="2024-08-03T00:00:00"/>
    <n v="24"/>
    <s v="02.07.26"/>
    <s v="KAILASH ATKARI"/>
    <m/>
    <m/>
    <m/>
    <m/>
    <m/>
    <m/>
    <m/>
    <m/>
    <m/>
    <m/>
    <m/>
    <m/>
    <m/>
    <m/>
    <m/>
    <m/>
    <m/>
    <m/>
    <m/>
    <n v="1"/>
    <m/>
    <m/>
    <n v="1"/>
    <m/>
    <m/>
    <m/>
    <m/>
    <m/>
    <m/>
    <m/>
    <m/>
    <m/>
    <m/>
    <m/>
    <m/>
    <m/>
    <m/>
    <m/>
    <m/>
    <m/>
    <m/>
    <m/>
    <m/>
    <m/>
    <m/>
    <m/>
    <m/>
    <m/>
    <m/>
    <m/>
    <m/>
    <m/>
    <m/>
    <m/>
    <m/>
    <m/>
    <m/>
    <m/>
    <m/>
    <m/>
    <m/>
    <m/>
    <m/>
    <m/>
    <m/>
    <m/>
    <m/>
    <m/>
    <m/>
    <m/>
    <m/>
    <m/>
    <m/>
    <m/>
    <m/>
    <m/>
    <m/>
    <m/>
    <m/>
    <m/>
    <m/>
    <m/>
    <m/>
    <m/>
    <m/>
    <m/>
    <m/>
    <m/>
    <m/>
    <m/>
    <m/>
    <m/>
    <m/>
    <m/>
    <n v="2"/>
    <n v="1"/>
    <s v="ZBHT0024"/>
    <s v="k2sr_HTZjc"/>
    <s v="Allocated"/>
    <s v="Address Not Found (NC_ANF)"/>
    <s v="Address not found "/>
    <d v="2026-07-07T00:00:00"/>
    <m/>
    <m/>
    <m/>
    <x v="0"/>
    <m/>
    <n v="6612"/>
    <n v="37058"/>
    <s v="k2sr_HTZjc"/>
    <s v="Allocated"/>
  </r>
  <r>
    <n v="463069843"/>
    <s v="DEEPAK"/>
    <s v="ONLINE"/>
    <s v="28.07.26"/>
    <n v="3630"/>
    <m/>
    <m/>
    <m/>
    <n v="3528"/>
    <n v="3401"/>
    <n v="3498"/>
    <n v="3299"/>
    <n v="1"/>
    <s v="STABLE "/>
    <s v="PAID"/>
    <x v="6"/>
    <n v="41212"/>
    <n v="97"/>
    <n v="0"/>
    <n v="0"/>
    <s v="29.06.26"/>
    <n v="2.8108998692289066E-2"/>
    <n v="2.170624051433681E-3"/>
    <s v="STABLE "/>
    <s v="PTP"/>
    <s v="PTP"/>
    <s v="PTP"/>
    <m/>
    <n v="29"/>
    <s v="CAVNA"/>
    <m/>
    <s v="-"/>
    <m/>
    <s v="YERWADA"/>
    <m/>
    <m/>
    <m/>
    <n v="3498"/>
    <n v="41212"/>
    <n v="26"/>
    <n v="23"/>
    <s v="STABLE"/>
    <m/>
    <m/>
    <m/>
    <m/>
    <s v="-"/>
    <s v="MH12WV9538"/>
    <s v="HONDA ACTIVA 125 SMART"/>
    <d v="2024-05-31T00:00:00"/>
    <n v="36"/>
    <s v="06.07.26"/>
    <s v="VIJAY NIKAM"/>
    <m/>
    <m/>
    <m/>
    <m/>
    <m/>
    <m/>
    <m/>
    <m/>
    <m/>
    <m/>
    <m/>
    <m/>
    <m/>
    <m/>
    <m/>
    <m/>
    <m/>
    <m/>
    <m/>
    <m/>
    <m/>
    <m/>
    <m/>
    <m/>
    <m/>
    <m/>
    <m/>
    <m/>
    <m/>
    <m/>
    <m/>
    <m/>
    <m/>
    <m/>
    <m/>
    <m/>
    <m/>
    <m/>
    <m/>
    <m/>
    <m/>
    <m/>
    <m/>
    <m/>
    <m/>
    <m/>
    <m/>
    <m/>
    <m/>
    <m/>
    <m/>
    <m/>
    <m/>
    <m/>
    <m/>
    <m/>
    <m/>
    <m/>
    <m/>
    <m/>
    <m/>
    <m/>
    <m/>
    <m/>
    <m/>
    <m/>
    <m/>
    <m/>
    <m/>
    <m/>
    <m/>
    <m/>
    <m/>
    <m/>
    <m/>
    <m/>
    <m/>
    <m/>
    <m/>
    <m/>
    <m/>
    <m/>
    <m/>
    <m/>
    <m/>
    <m/>
    <m/>
    <m/>
    <m/>
    <m/>
    <m/>
    <n v="1"/>
    <m/>
    <m/>
    <n v="1"/>
    <n v="1"/>
    <s v="ZBHT0012"/>
    <e v="#N/A"/>
    <s v="Allocated"/>
    <e v="#N/A"/>
    <e v="#N/A"/>
    <e v="#N/A"/>
    <m/>
    <m/>
    <m/>
    <x v="0"/>
    <m/>
    <n v="3498"/>
    <n v="6929"/>
    <e v="#N/A"/>
    <e v="#N/A"/>
  </r>
  <r>
    <n v="136775582"/>
    <s v="ATUL RAOSAHEB NANAVARE"/>
    <s v="ONLINE"/>
    <s v="21.07.26"/>
    <n v="6200"/>
    <m/>
    <m/>
    <m/>
    <n v="6125"/>
    <n v="6003"/>
    <n v="6097"/>
    <n v="5928"/>
    <n v="1"/>
    <s v="STABLE "/>
    <s v="PAID"/>
    <x v="13"/>
    <n v="41142.400000000001"/>
    <n v="94"/>
    <n v="0"/>
    <n v="1350"/>
    <s v="30.06.26"/>
    <n v="3.5456062069756759E-2"/>
    <n v="2.1669582396803139E-3"/>
    <s v="STABLE "/>
    <s v="MPTP"/>
    <s v="MPTP"/>
    <s v="MPTP"/>
    <s v="Shifted"/>
    <n v="27"/>
    <s v="CNAVNA"/>
    <m/>
    <s v="-"/>
    <m/>
    <s v="AMBEGAON BK"/>
    <m/>
    <m/>
    <m/>
    <n v="6003"/>
    <n v="41142.400000000001"/>
    <n v="25"/>
    <n v="22"/>
    <s v="STABLE"/>
    <m/>
    <m/>
    <m/>
    <m/>
    <s v="NPA"/>
    <s v="MH12UY0202"/>
    <s v="CLASSIC SIGNALS 350 MARSH GREY"/>
    <d v="2022-12-14T00:00:00"/>
    <n v="48"/>
    <s v="02.07.26"/>
    <s v="VIJAY NIKAM"/>
    <m/>
    <m/>
    <m/>
    <m/>
    <m/>
    <m/>
    <m/>
    <m/>
    <m/>
    <m/>
    <m/>
    <m/>
    <m/>
    <m/>
    <m/>
    <m/>
    <n v="1"/>
    <m/>
    <m/>
    <m/>
    <m/>
    <m/>
    <m/>
    <m/>
    <m/>
    <m/>
    <m/>
    <m/>
    <m/>
    <m/>
    <m/>
    <m/>
    <m/>
    <m/>
    <m/>
    <m/>
    <m/>
    <m/>
    <m/>
    <m/>
    <m/>
    <m/>
    <m/>
    <m/>
    <m/>
    <m/>
    <m/>
    <m/>
    <m/>
    <m/>
    <m/>
    <m/>
    <m/>
    <m/>
    <m/>
    <m/>
    <m/>
    <m/>
    <m/>
    <m/>
    <m/>
    <m/>
    <m/>
    <m/>
    <m/>
    <m/>
    <m/>
    <m/>
    <m/>
    <m/>
    <m/>
    <m/>
    <m/>
    <m/>
    <m/>
    <m/>
    <m/>
    <m/>
    <m/>
    <m/>
    <m/>
    <m/>
    <m/>
    <m/>
    <m/>
    <m/>
    <m/>
    <m/>
    <m/>
    <m/>
    <m/>
    <m/>
    <m/>
    <m/>
    <n v="1"/>
    <n v="1"/>
    <s v="DUWT0031"/>
    <s v="A6hq4at7Lm"/>
    <s v="Allocated"/>
    <s v="Shifted (NC_SFTD)"/>
    <s v="Customer shifted at residence address "/>
    <d v="2026-07-06T00:00:00"/>
    <m/>
    <m/>
    <m/>
    <x v="0"/>
    <m/>
    <n v="6097"/>
    <n v="12128"/>
    <s v="A6hq4at7Lm"/>
    <s v="Allocated"/>
  </r>
  <r>
    <n v="465282350"/>
    <s v="ADITYA MARUTI KHAWALE"/>
    <m/>
    <m/>
    <m/>
    <m/>
    <m/>
    <m/>
    <n v="4043"/>
    <n v="12129"/>
    <n v="4205"/>
    <n v="16172"/>
    <n v="3"/>
    <s v="FLOW"/>
    <s v="UNPAID"/>
    <x v="0"/>
    <n v="41113"/>
    <n v="162"/>
    <n v="0"/>
    <n v="1800"/>
    <s v="FLOW"/>
    <n v="0.12827929209724925"/>
    <n v="1.316738286589989E-2"/>
    <s v="FLOW"/>
    <s v="NC"/>
    <s v="NC"/>
    <s v="NC"/>
    <s v="Shifted"/>
    <m/>
    <s v="CNAVNA"/>
    <m/>
    <s v="ELG"/>
    <m/>
    <s v="CHINCHWAD GAON"/>
    <m/>
    <m/>
    <m/>
    <n v="12129"/>
    <n v="41113"/>
    <n v="86"/>
    <n v="113"/>
    <s v="FLOW"/>
    <m/>
    <m/>
    <m/>
    <m/>
    <s v="REGULAR"/>
    <s v="MH14LN8288"/>
    <s v="BULLET 350 BLACK GOLD"/>
    <d v="2025-01-21T00:00:00"/>
    <n v="24"/>
    <s v="02.07.26"/>
    <s v="KAILASH ATKARI"/>
    <m/>
    <m/>
    <m/>
    <m/>
    <n v="1"/>
    <m/>
    <m/>
    <m/>
    <m/>
    <m/>
    <m/>
    <m/>
    <m/>
    <m/>
    <m/>
    <m/>
    <m/>
    <m/>
    <m/>
    <m/>
    <m/>
    <m/>
    <m/>
    <m/>
    <m/>
    <m/>
    <m/>
    <m/>
    <m/>
    <m/>
    <m/>
    <m/>
    <m/>
    <m/>
    <m/>
    <m/>
    <m/>
    <m/>
    <m/>
    <m/>
    <m/>
    <m/>
    <m/>
    <m/>
    <m/>
    <m/>
    <m/>
    <m/>
    <m/>
    <m/>
    <m/>
    <m/>
    <m/>
    <m/>
    <m/>
    <m/>
    <m/>
    <m/>
    <m/>
    <m/>
    <m/>
    <m/>
    <m/>
    <m/>
    <m/>
    <m/>
    <m/>
    <m/>
    <m/>
    <m/>
    <m/>
    <m/>
    <m/>
    <m/>
    <m/>
    <m/>
    <m/>
    <m/>
    <m/>
    <m/>
    <m/>
    <m/>
    <m/>
    <m/>
    <m/>
    <m/>
    <m/>
    <m/>
    <m/>
    <m/>
    <m/>
    <m/>
    <m/>
    <m/>
    <n v="1"/>
    <n v="1"/>
    <s v="ZBHT0011"/>
    <s v="k2uLHz2x1m"/>
    <s v="Allocated"/>
    <s v="Shifted (NC_SFTD)"/>
    <s v="Visit cm residence address cm shifted "/>
    <d v="2026-07-02T00:00:00"/>
    <m/>
    <m/>
    <m/>
    <x v="1"/>
    <m/>
    <n v="4205"/>
    <n v="16172"/>
    <s v="k2uLHz2x1m"/>
    <s v="Allocated"/>
  </r>
  <r>
    <n v="462307995"/>
    <s v="PRADNYA VIKAS PAWAR"/>
    <m/>
    <m/>
    <m/>
    <m/>
    <m/>
    <m/>
    <n v="3777"/>
    <n v="7548.99"/>
    <n v="4074.99"/>
    <n v="11325.99"/>
    <n v="2"/>
    <s v="FLOW"/>
    <s v="UNPAID"/>
    <x v="9"/>
    <n v="40777"/>
    <n v="303"/>
    <n v="0"/>
    <n v="6750"/>
    <s v="30.06.26"/>
    <n v="6.1892592514452408E-2"/>
    <n v="7.5816784123587232E-3"/>
    <s v="STABLE "/>
    <s v="MPTP"/>
    <s v="MPTP"/>
    <s v="MPTP"/>
    <s v="Shifted to pune"/>
    <n v="30"/>
    <s v="CAVNA"/>
    <m/>
    <s v="-"/>
    <m/>
    <s v="SHIRUR"/>
    <m/>
    <m/>
    <m/>
    <n v="7548.99"/>
    <n v="40777"/>
    <n v="57"/>
    <n v="84"/>
    <s v="FLOW"/>
    <m/>
    <m/>
    <m/>
    <m/>
    <s v="REGULAR"/>
    <m/>
    <s v="HONDA ACTIVA 125 DRUM ALLOY BSVI"/>
    <d v="2024-03-21T00:00:00"/>
    <n v="36"/>
    <s v="02.07.26"/>
    <s v="KAILASH ATKARI"/>
    <m/>
    <m/>
    <m/>
    <m/>
    <m/>
    <m/>
    <m/>
    <m/>
    <m/>
    <m/>
    <n v="1"/>
    <m/>
    <m/>
    <m/>
    <m/>
    <m/>
    <m/>
    <m/>
    <m/>
    <m/>
    <m/>
    <m/>
    <m/>
    <m/>
    <m/>
    <m/>
    <m/>
    <m/>
    <m/>
    <m/>
    <m/>
    <m/>
    <m/>
    <m/>
    <m/>
    <m/>
    <m/>
    <m/>
    <m/>
    <m/>
    <m/>
    <m/>
    <m/>
    <m/>
    <m/>
    <m/>
    <m/>
    <m/>
    <m/>
    <m/>
    <m/>
    <m/>
    <m/>
    <m/>
    <m/>
    <m/>
    <m/>
    <m/>
    <m/>
    <m/>
    <m/>
    <m/>
    <m/>
    <m/>
    <m/>
    <m/>
    <m/>
    <m/>
    <m/>
    <m/>
    <m/>
    <m/>
    <m/>
    <m/>
    <m/>
    <m/>
    <m/>
    <m/>
    <m/>
    <m/>
    <m/>
    <m/>
    <m/>
    <m/>
    <m/>
    <m/>
    <m/>
    <m/>
    <m/>
    <m/>
    <m/>
    <m/>
    <m/>
    <m/>
    <n v="1"/>
    <n v="1"/>
    <s v="ZBHT0024"/>
    <s v="k2pMnnV_OMm"/>
    <s v="Allocated"/>
    <s v="Left Message (LMCB)"/>
    <s v="Meet father in law "/>
    <d v="2026-07-04T00:00:00"/>
    <m/>
    <m/>
    <m/>
    <x v="0"/>
    <m/>
    <n v="4074.99"/>
    <n v="11325.99"/>
    <s v="k2pMnnV_OMm"/>
    <s v="Allocated"/>
  </r>
  <r>
    <n v="465527769"/>
    <s v="SAHIL ARVIND KHANDARE"/>
    <m/>
    <m/>
    <m/>
    <m/>
    <m/>
    <m/>
    <n v="4912"/>
    <n v="4907"/>
    <n v="5066"/>
    <n v="9819"/>
    <n v="1"/>
    <s v="FLOW"/>
    <s v="UNPAID"/>
    <x v="5"/>
    <n v="40552"/>
    <n v="159"/>
    <n v="0"/>
    <n v="4387"/>
    <s v="FLOW"/>
    <n v="4.8900880596909092E-2"/>
    <n v="2.1358620434276093E-3"/>
    <s v="STABLE "/>
    <s v="MPTP"/>
    <s v="NC"/>
    <s v="MPTP"/>
    <s v="Shifted"/>
    <n v="26"/>
    <s v="CAVNA"/>
    <m/>
    <s v="-"/>
    <m/>
    <s v="MEDANKAR WADI"/>
    <m/>
    <m/>
    <m/>
    <n v="9453"/>
    <n v="40552"/>
    <n v="26"/>
    <n v="53"/>
    <s v="FLOW"/>
    <m/>
    <m/>
    <m/>
    <m/>
    <s v="REGULAR"/>
    <s v="MH38AH9206"/>
    <s v="HONDA ACTIVA DLX 2B"/>
    <d v="2025-02-18T00:00:00"/>
    <n v="24"/>
    <s v="10.07.26"/>
    <s v="KAILASH ATKARI"/>
    <m/>
    <m/>
    <m/>
    <m/>
    <m/>
    <m/>
    <m/>
    <m/>
    <m/>
    <m/>
    <m/>
    <m/>
    <m/>
    <m/>
    <m/>
    <m/>
    <m/>
    <m/>
    <m/>
    <m/>
    <m/>
    <m/>
    <m/>
    <m/>
    <m/>
    <m/>
    <m/>
    <m/>
    <m/>
    <m/>
    <m/>
    <n v="1"/>
    <m/>
    <m/>
    <m/>
    <m/>
    <m/>
    <m/>
    <m/>
    <m/>
    <m/>
    <m/>
    <m/>
    <m/>
    <m/>
    <m/>
    <m/>
    <m/>
    <m/>
    <m/>
    <m/>
    <m/>
    <m/>
    <m/>
    <m/>
    <m/>
    <m/>
    <m/>
    <m/>
    <m/>
    <m/>
    <m/>
    <m/>
    <m/>
    <m/>
    <m/>
    <m/>
    <m/>
    <m/>
    <m/>
    <m/>
    <m/>
    <m/>
    <m/>
    <m/>
    <m/>
    <m/>
    <m/>
    <m/>
    <m/>
    <m/>
    <m/>
    <m/>
    <m/>
    <m/>
    <m/>
    <m/>
    <m/>
    <m/>
    <m/>
    <m/>
    <m/>
    <m/>
    <m/>
    <n v="1"/>
    <n v="1"/>
    <s v="DUWT0017"/>
    <m/>
    <m/>
    <m/>
    <m/>
    <m/>
    <m/>
    <m/>
    <m/>
    <x v="0"/>
    <m/>
    <n v="5066"/>
    <n v="9819"/>
    <s v="ko8OlqNYkZc"/>
    <s v="Allocated"/>
  </r>
  <r>
    <n v="462383949"/>
    <s v="RAVINDRA KHANDU JADHAV"/>
    <m/>
    <m/>
    <m/>
    <m/>
    <m/>
    <m/>
    <n v="3281"/>
    <n v="13099"/>
    <n v="4164"/>
    <n v="16380"/>
    <n v="4"/>
    <s v="FLOW"/>
    <s v="UNPAID"/>
    <x v="2"/>
    <n v="40068"/>
    <n v="908"/>
    <n v="0"/>
    <n v="0"/>
    <s v="29.06.26"/>
    <n v="0.36370419487965711"/>
    <n v="1.5436375327645423E-2"/>
    <s v="FLOW"/>
    <s v="-"/>
    <s v="BPTP"/>
    <s v="-"/>
    <m/>
    <m/>
    <m/>
    <m/>
    <s v="ELG"/>
    <m/>
    <s v="BOPODI"/>
    <m/>
    <m/>
    <m/>
    <n v="13099"/>
    <n v="40068"/>
    <n v="118"/>
    <n v="145"/>
    <s v="FLOW"/>
    <m/>
    <m/>
    <m/>
    <m/>
    <s v="NPA"/>
    <s v="MH12WQ4856"/>
    <s v="HONDA ACTIVA 6G H SMART"/>
    <d v="2024-03-29T00:00:00"/>
    <n v="36"/>
    <s v="02.07.26"/>
    <s v="VIJAY NIKAM"/>
    <m/>
    <m/>
    <m/>
    <m/>
    <m/>
    <m/>
    <m/>
    <m/>
    <m/>
    <m/>
    <n v="1"/>
    <m/>
    <m/>
    <m/>
    <m/>
    <m/>
    <m/>
    <m/>
    <m/>
    <m/>
    <m/>
    <m/>
    <m/>
    <m/>
    <m/>
    <m/>
    <m/>
    <m/>
    <m/>
    <m/>
    <m/>
    <m/>
    <m/>
    <m/>
    <m/>
    <m/>
    <m/>
    <m/>
    <m/>
    <m/>
    <n v="2"/>
    <m/>
    <m/>
    <m/>
    <m/>
    <m/>
    <m/>
    <m/>
    <m/>
    <m/>
    <m/>
    <m/>
    <m/>
    <m/>
    <m/>
    <m/>
    <m/>
    <m/>
    <m/>
    <m/>
    <m/>
    <m/>
    <m/>
    <m/>
    <m/>
    <m/>
    <m/>
    <n v="1"/>
    <m/>
    <m/>
    <m/>
    <m/>
    <m/>
    <m/>
    <m/>
    <m/>
    <m/>
    <m/>
    <m/>
    <m/>
    <m/>
    <m/>
    <m/>
    <m/>
    <m/>
    <m/>
    <m/>
    <m/>
    <m/>
    <m/>
    <m/>
    <m/>
    <m/>
    <m/>
    <n v="4"/>
    <n v="1"/>
    <s v="ZBHT0009"/>
    <s v="k6-taz-q_OI7"/>
    <s v="Allocated"/>
    <s v="Promise To Pay (PTP)"/>
    <s v="Customer promise pay online 3500 on 09/07"/>
    <d v="2026-07-09T00:00:00"/>
    <m/>
    <m/>
    <m/>
    <x v="0"/>
    <m/>
    <n v="4164"/>
    <n v="16380"/>
    <s v="k6-taz-q_OI7"/>
    <s v="Allocated"/>
  </r>
  <r>
    <n v="136615657"/>
    <s v="NIKITA SHIVAJI DHUMAL"/>
    <m/>
    <m/>
    <m/>
    <m/>
    <m/>
    <m/>
    <n v="2461"/>
    <n v="2371"/>
    <n v="2412"/>
    <n v="4832"/>
    <n v="1"/>
    <s v="FLOW"/>
    <s v="UNPAID"/>
    <x v="3"/>
    <n v="39875.449999999997"/>
    <n v="41"/>
    <n v="0"/>
    <n v="1350"/>
    <s v="25.06.26"/>
    <n v="4.2430611676093667E-2"/>
    <n v="2.1002283517359307E-3"/>
    <s v="STABLE "/>
    <s v="PTP"/>
    <s v="PTP"/>
    <s v="PTP"/>
    <m/>
    <n v="25"/>
    <s v="CAVA"/>
    <m/>
    <s v="-"/>
    <m/>
    <s v="BANNER"/>
    <m/>
    <m/>
    <m/>
    <n v="2371"/>
    <n v="39875.449999999997"/>
    <n v="25"/>
    <n v="52"/>
    <s v="FLOW"/>
    <m/>
    <m/>
    <m/>
    <m/>
    <s v="NPA"/>
    <s v="MH12UX9648"/>
    <s v="JUPITER BASIC"/>
    <d v="2022-12-07T00:00:00"/>
    <n v="60"/>
    <s v="02.07.26"/>
    <s v="KAILASH ATKARI"/>
    <m/>
    <m/>
    <m/>
    <m/>
    <m/>
    <m/>
    <m/>
    <m/>
    <m/>
    <m/>
    <n v="1"/>
    <m/>
    <m/>
    <m/>
    <m/>
    <m/>
    <m/>
    <m/>
    <m/>
    <m/>
    <m/>
    <m/>
    <m/>
    <m/>
    <m/>
    <m/>
    <m/>
    <m/>
    <m/>
    <m/>
    <m/>
    <n v="1"/>
    <m/>
    <m/>
    <m/>
    <m/>
    <m/>
    <m/>
    <m/>
    <m/>
    <m/>
    <m/>
    <m/>
    <m/>
    <m/>
    <m/>
    <n v="1"/>
    <m/>
    <m/>
    <m/>
    <m/>
    <m/>
    <n v="1"/>
    <m/>
    <m/>
    <n v="1"/>
    <m/>
    <m/>
    <m/>
    <m/>
    <m/>
    <m/>
    <m/>
    <m/>
    <m/>
    <m/>
    <m/>
    <m/>
    <m/>
    <m/>
    <m/>
    <m/>
    <m/>
    <n v="1"/>
    <m/>
    <m/>
    <m/>
    <m/>
    <m/>
    <m/>
    <m/>
    <m/>
    <m/>
    <m/>
    <m/>
    <m/>
    <m/>
    <m/>
    <m/>
    <m/>
    <m/>
    <m/>
    <m/>
    <m/>
    <n v="6"/>
    <n v="1"/>
    <s v="DUWT0023"/>
    <s v="G2bAOLwFkF8m"/>
    <s v="Allocated"/>
    <s v="Left Message (LMCB)"/>
    <s v="Customer not available lm with relatives husband "/>
    <d v="2026-07-04T00:00:00"/>
    <m/>
    <m/>
    <m/>
    <x v="0"/>
    <m/>
    <n v="2412"/>
    <n v="4832"/>
    <s v="G2bAOLwFkF8m"/>
    <s v="Allocated"/>
  </r>
  <r>
    <n v="464301174"/>
    <s v="SADIK IBRAHIM MULLA"/>
    <s v="ONLINE"/>
    <s v="10.07.26"/>
    <n v="4020"/>
    <m/>
    <m/>
    <m/>
    <n v="3976"/>
    <n v="3882"/>
    <n v="4008"/>
    <n v="3838"/>
    <n v="1"/>
    <s v="STABLE "/>
    <s v="PAID"/>
    <x v="7"/>
    <n v="39874"/>
    <n v="126"/>
    <n v="0"/>
    <n v="2700"/>
    <s v="05.06.26 06.06.26"/>
    <n v="3.3471896609799025E-2"/>
    <n v="2.1001519806577358E-3"/>
    <s v="STABLE "/>
    <s v="PAID"/>
    <s v="PAID"/>
    <s v="PAID"/>
    <m/>
    <m/>
    <m/>
    <m/>
    <s v="-"/>
    <m/>
    <s v="BHOSARI"/>
    <m/>
    <m/>
    <m/>
    <n v="3882"/>
    <n v="39874"/>
    <n v="26"/>
    <n v="23"/>
    <s v="STABLE"/>
    <m/>
    <m/>
    <m/>
    <m/>
    <s v="REGULAR"/>
    <s v="MH14LW5192"/>
    <s v="PASSION PLUS DRUM FI I3S"/>
    <d v="2024-10-13T00:00:00"/>
    <n v="30"/>
    <s v="02.07.26"/>
    <s v="VIJAY NIKAM"/>
    <m/>
    <m/>
    <m/>
    <m/>
    <m/>
    <m/>
    <m/>
    <n v="1"/>
    <m/>
    <m/>
    <m/>
    <m/>
    <m/>
    <m/>
    <m/>
    <m/>
    <m/>
    <m/>
    <m/>
    <m/>
    <m/>
    <m/>
    <m/>
    <m/>
    <m/>
    <m/>
    <m/>
    <m/>
    <m/>
    <m/>
    <m/>
    <m/>
    <m/>
    <m/>
    <m/>
    <m/>
    <m/>
    <m/>
    <m/>
    <m/>
    <m/>
    <m/>
    <m/>
    <m/>
    <m/>
    <m/>
    <m/>
    <m/>
    <m/>
    <m/>
    <m/>
    <m/>
    <m/>
    <m/>
    <m/>
    <m/>
    <m/>
    <m/>
    <m/>
    <m/>
    <m/>
    <m/>
    <m/>
    <m/>
    <m/>
    <m/>
    <m/>
    <m/>
    <m/>
    <m/>
    <m/>
    <m/>
    <m/>
    <m/>
    <m/>
    <m/>
    <m/>
    <m/>
    <m/>
    <m/>
    <m/>
    <m/>
    <m/>
    <m/>
    <m/>
    <m/>
    <m/>
    <m/>
    <m/>
    <m/>
    <m/>
    <m/>
    <m/>
    <m/>
    <n v="1"/>
    <n v="1"/>
    <s v="DUWT0025"/>
    <s v="GPtD0cKdLc"/>
    <s v="Allocated"/>
    <s v="Promise To Pay (PTP)"/>
    <s v="Customer given ptp to online payment "/>
    <d v="2026-07-09T00:00:00"/>
    <m/>
    <m/>
    <m/>
    <x v="0"/>
    <m/>
    <n v="4008"/>
    <n v="7858"/>
    <s v="GPtD0cKdLc"/>
    <s v="Allocated"/>
  </r>
  <r>
    <n v="462801904"/>
    <s v="BHARATIBAI LIMBRAJ BHONG"/>
    <s v="ONLINE"/>
    <s v="07.07.26"/>
    <n v="3500"/>
    <m/>
    <m/>
    <m/>
    <n v="3303"/>
    <n v="8545"/>
    <n v="2272"/>
    <n v="8348"/>
    <n v="3"/>
    <s v="STABLE "/>
    <s v="PAID"/>
    <x v="9"/>
    <n v="39832"/>
    <n v="333"/>
    <n v="0"/>
    <n v="6750"/>
    <s v="FLOW"/>
    <n v="5.2011151163649613E-2"/>
    <n v="1.275711318353135E-2"/>
    <s v="STABLE "/>
    <s v="PAID"/>
    <s v="RTP"/>
    <s v="PAID"/>
    <m/>
    <m/>
    <m/>
    <m/>
    <s v="ELG"/>
    <m/>
    <s v="ALEGAON PAGA"/>
    <m/>
    <m/>
    <m/>
    <n v="8545"/>
    <n v="39832"/>
    <n v="87"/>
    <n v="84"/>
    <s v="STABLE"/>
    <m/>
    <m/>
    <m/>
    <m/>
    <s v="NPA"/>
    <s v="MH12YE1688"/>
    <s v="SPLENDOR PLUS I3S XTEC"/>
    <d v="2024-05-04T00:00:00"/>
    <n v="36"/>
    <s v="02.07.26"/>
    <s v="KAILASH ATKARI"/>
    <m/>
    <m/>
    <m/>
    <m/>
    <m/>
    <m/>
    <m/>
    <m/>
    <m/>
    <m/>
    <n v="1"/>
    <m/>
    <m/>
    <m/>
    <m/>
    <m/>
    <m/>
    <m/>
    <m/>
    <m/>
    <m/>
    <m/>
    <m/>
    <m/>
    <m/>
    <m/>
    <m/>
    <m/>
    <m/>
    <m/>
    <m/>
    <m/>
    <m/>
    <m/>
    <m/>
    <m/>
    <m/>
    <m/>
    <m/>
    <m/>
    <m/>
    <m/>
    <m/>
    <m/>
    <m/>
    <m/>
    <m/>
    <m/>
    <m/>
    <m/>
    <m/>
    <m/>
    <m/>
    <m/>
    <m/>
    <m/>
    <m/>
    <m/>
    <m/>
    <m/>
    <m/>
    <m/>
    <m/>
    <m/>
    <m/>
    <m/>
    <m/>
    <m/>
    <m/>
    <m/>
    <m/>
    <m/>
    <m/>
    <m/>
    <m/>
    <m/>
    <m/>
    <m/>
    <m/>
    <m/>
    <m/>
    <m/>
    <m/>
    <m/>
    <m/>
    <m/>
    <m/>
    <m/>
    <m/>
    <m/>
    <m/>
    <m/>
    <m/>
    <m/>
    <n v="1"/>
    <n v="1"/>
    <s v="ZBHT0024"/>
    <s v="B6fAgKv3sDM7"/>
    <s v="Allocated"/>
    <s v="Left Message (LMCB)"/>
    <s v="Meet son"/>
    <d v="2026-07-04T00:00:00"/>
    <m/>
    <m/>
    <m/>
    <x v="0"/>
    <m/>
    <n v="2272"/>
    <n v="11848"/>
    <s v="B6fAgKv3sDM7"/>
    <s v="Allocated"/>
  </r>
  <r>
    <n v="461922570"/>
    <s v="SHRADDHA SURESH NAWGHIRE"/>
    <m/>
    <m/>
    <m/>
    <m/>
    <m/>
    <m/>
    <n v="3464"/>
    <n v="17318"/>
    <n v="4124"/>
    <n v="20782"/>
    <n v="5"/>
    <s v="FLOW"/>
    <s v="UNPAID"/>
    <x v="18"/>
    <n v="39804.07"/>
    <n v="662"/>
    <n v="0"/>
    <n v="2250"/>
    <s v="-"/>
    <n v="0.65918163515642458"/>
    <n v="1.7792691336336135E-2"/>
    <s v="FLOW"/>
    <s v="NC"/>
    <s v="-"/>
    <s v="NC"/>
    <s v="Entry restricted"/>
    <m/>
    <s v="CNAVNA"/>
    <m/>
    <s v="ELG"/>
    <m/>
    <s v="WAGHOLI"/>
    <m/>
    <m/>
    <m/>
    <n v="17318"/>
    <n v="39804.07"/>
    <n v="146"/>
    <n v="173"/>
    <s v="FLOW"/>
    <m/>
    <m/>
    <m/>
    <m/>
    <s v="NPA"/>
    <s v="MH12WM1855"/>
    <s v="HONDA SHINE DRUM BSVI"/>
    <d v="2024-02-15T00:00:00"/>
    <n v="36"/>
    <s v="02.07.26"/>
    <s v="VIJAY NIKAM"/>
    <m/>
    <m/>
    <m/>
    <m/>
    <m/>
    <m/>
    <m/>
    <n v="1"/>
    <m/>
    <m/>
    <m/>
    <m/>
    <m/>
    <m/>
    <m/>
    <m/>
    <m/>
    <m/>
    <m/>
    <m/>
    <m/>
    <m/>
    <m/>
    <m/>
    <m/>
    <m/>
    <m/>
    <m/>
    <m/>
    <m/>
    <m/>
    <m/>
    <m/>
    <m/>
    <m/>
    <m/>
    <m/>
    <m/>
    <m/>
    <m/>
    <m/>
    <m/>
    <m/>
    <m/>
    <m/>
    <m/>
    <m/>
    <m/>
    <m/>
    <m/>
    <m/>
    <m/>
    <m/>
    <m/>
    <m/>
    <m/>
    <m/>
    <m/>
    <m/>
    <m/>
    <m/>
    <m/>
    <m/>
    <m/>
    <m/>
    <m/>
    <m/>
    <m/>
    <m/>
    <m/>
    <m/>
    <m/>
    <m/>
    <m/>
    <m/>
    <m/>
    <m/>
    <m/>
    <m/>
    <m/>
    <m/>
    <m/>
    <m/>
    <m/>
    <m/>
    <m/>
    <m/>
    <m/>
    <m/>
    <m/>
    <m/>
    <m/>
    <m/>
    <m/>
    <n v="1"/>
    <n v="1"/>
    <s v="DUWT0021"/>
    <s v="A6kkb2sbKfOc"/>
    <s v="Allocated"/>
    <s v="Entry Restricted (NC_ER)"/>
    <s v="Customer residence gate entry not allowed "/>
    <d v="2026-07-03T00:00:00"/>
    <m/>
    <m/>
    <m/>
    <x v="0"/>
    <m/>
    <n v="4124"/>
    <n v="20782"/>
    <s v="A6kkb2sbKfOc"/>
    <s v="Allocated"/>
  </r>
  <r>
    <n v="466279858"/>
    <s v="HARSHA SEETARAM BADADE"/>
    <m/>
    <m/>
    <m/>
    <m/>
    <m/>
    <m/>
    <n v="6072"/>
    <n v="6066"/>
    <n v="6172"/>
    <n v="12138"/>
    <n v="1"/>
    <s v="FLOW"/>
    <s v="UNPAID"/>
    <x v="6"/>
    <n v="39695"/>
    <n v="106"/>
    <n v="0"/>
    <n v="1167"/>
    <s v="10.06.26"/>
    <n v="2.7074315808269789E-2"/>
    <n v="2.0907241027288163E-3"/>
    <s v="FLOW"/>
    <s v="RTP"/>
    <s v="PAID"/>
    <s v="RTP"/>
    <s v="Financail problem"/>
    <m/>
    <s v="CAVA"/>
    <m/>
    <s v="-"/>
    <m/>
    <s v="WADGAON SHERI"/>
    <m/>
    <m/>
    <m/>
    <n v="6066"/>
    <n v="39695"/>
    <n v="26"/>
    <n v="53"/>
    <s v="FLOW"/>
    <m/>
    <m/>
    <m/>
    <m/>
    <s v="REGULAR"/>
    <s v="MH12YF4974"/>
    <s v="HONDA ACTIVA STD 2B"/>
    <d v="2025-06-06T00:00:00"/>
    <n v="18"/>
    <s v="02.07.26"/>
    <s v="VIJAY NIKAM"/>
    <m/>
    <m/>
    <m/>
    <m/>
    <m/>
    <m/>
    <m/>
    <m/>
    <m/>
    <m/>
    <m/>
    <m/>
    <m/>
    <m/>
    <m/>
    <m/>
    <m/>
    <m/>
    <m/>
    <m/>
    <m/>
    <m/>
    <m/>
    <m/>
    <m/>
    <m/>
    <m/>
    <m/>
    <n v="1"/>
    <m/>
    <m/>
    <m/>
    <m/>
    <m/>
    <m/>
    <m/>
    <m/>
    <m/>
    <m/>
    <m/>
    <m/>
    <m/>
    <m/>
    <m/>
    <m/>
    <m/>
    <m/>
    <m/>
    <m/>
    <m/>
    <m/>
    <m/>
    <m/>
    <m/>
    <m/>
    <m/>
    <m/>
    <m/>
    <m/>
    <m/>
    <m/>
    <m/>
    <m/>
    <m/>
    <m/>
    <m/>
    <m/>
    <m/>
    <m/>
    <m/>
    <m/>
    <m/>
    <m/>
    <m/>
    <m/>
    <m/>
    <m/>
    <m/>
    <m/>
    <m/>
    <m/>
    <m/>
    <m/>
    <m/>
    <m/>
    <m/>
    <m/>
    <m/>
    <m/>
    <m/>
    <m/>
    <m/>
    <m/>
    <m/>
    <n v="1"/>
    <n v="1"/>
    <s v="ZBHT0012"/>
    <s v="Aoj0ddo6EF7"/>
    <s v="Allocated"/>
    <e v="#N/A"/>
    <e v="#N/A"/>
    <e v="#N/A"/>
    <m/>
    <m/>
    <m/>
    <x v="1"/>
    <m/>
    <n v="6172"/>
    <n v="12138"/>
    <s v="Aoj0ddo6EF7"/>
    <s v="Allocated"/>
  </r>
  <r>
    <n v="466462040"/>
    <s v="ANIL MARUTI MANJARE"/>
    <s v="ONLINE"/>
    <s v="18.07.26"/>
    <n v="5400"/>
    <m/>
    <m/>
    <m/>
    <n v="5326"/>
    <n v="5317"/>
    <n v="5317"/>
    <n v="5243"/>
    <n v="1"/>
    <s v="STABLE "/>
    <s v="PAID"/>
    <x v="2"/>
    <n v="39690"/>
    <n v="0"/>
    <n v="0"/>
    <n v="450"/>
    <s v="-"/>
    <n v="4.2884386783414483E-2"/>
    <n v="2.0904607541833158E-3"/>
    <s v="STABLE "/>
    <s v="PTP"/>
    <s v="-"/>
    <s v="PTP"/>
    <m/>
    <n v="20"/>
    <s v="CAVA"/>
    <m/>
    <s v="-"/>
    <m/>
    <s v="CHARHOLI"/>
    <m/>
    <m/>
    <m/>
    <n v="5767"/>
    <n v="39690"/>
    <n v="26"/>
    <n v="22"/>
    <s v="STABLE"/>
    <m/>
    <m/>
    <m/>
    <m/>
    <m/>
    <s v="MH14LV8556"/>
    <s v="CLASSIC 350 REDDITCH GREY"/>
    <d v="2025-07-05T00:00:00"/>
    <n v="18"/>
    <s v="10.07.26"/>
    <s v="VIJAY NIKAM"/>
    <m/>
    <m/>
    <m/>
    <m/>
    <m/>
    <m/>
    <m/>
    <m/>
    <m/>
    <m/>
    <m/>
    <m/>
    <m/>
    <m/>
    <m/>
    <m/>
    <m/>
    <m/>
    <m/>
    <m/>
    <m/>
    <m/>
    <m/>
    <m/>
    <m/>
    <m/>
    <m/>
    <m/>
    <m/>
    <m/>
    <m/>
    <n v="1"/>
    <m/>
    <m/>
    <m/>
    <m/>
    <m/>
    <m/>
    <m/>
    <m/>
    <m/>
    <m/>
    <m/>
    <n v="1"/>
    <m/>
    <m/>
    <m/>
    <m/>
    <m/>
    <m/>
    <m/>
    <m/>
    <m/>
    <m/>
    <m/>
    <m/>
    <m/>
    <m/>
    <m/>
    <m/>
    <m/>
    <m/>
    <m/>
    <m/>
    <m/>
    <m/>
    <m/>
    <m/>
    <m/>
    <m/>
    <m/>
    <m/>
    <m/>
    <m/>
    <m/>
    <m/>
    <m/>
    <m/>
    <m/>
    <m/>
    <m/>
    <m/>
    <m/>
    <m/>
    <m/>
    <m/>
    <m/>
    <m/>
    <m/>
    <m/>
    <m/>
    <m/>
    <m/>
    <m/>
    <n v="2"/>
    <n v="1"/>
    <s v="ZBHT0009"/>
    <m/>
    <m/>
    <m/>
    <m/>
    <m/>
    <m/>
    <m/>
    <m/>
    <x v="0"/>
    <m/>
    <n v="5317"/>
    <n v="10643"/>
    <e v="#N/A"/>
    <e v="#N/A"/>
  </r>
  <r>
    <n v="139851810"/>
    <s v="ALKA KAILAS MEDANKAR"/>
    <s v="ONLINE"/>
    <s v="11.07.26"/>
    <n v="4027"/>
    <m/>
    <m/>
    <m/>
    <n v="3901"/>
    <n v="3604"/>
    <n v="3658"/>
    <n v="3478"/>
    <n v="1"/>
    <s v="STABLE "/>
    <s v="PAID"/>
    <x v="5"/>
    <n v="39523.660000000003"/>
    <n v="54"/>
    <n v="0"/>
    <n v="1253"/>
    <s v="FLOW"/>
    <n v="4.7660825074295525E-2"/>
    <n v="2.0816996747716038E-3"/>
    <s v="STABLE "/>
    <s v="PAID"/>
    <s v="PTP"/>
    <s v="PAID"/>
    <m/>
    <m/>
    <m/>
    <m/>
    <s v="-"/>
    <m/>
    <s v="CHAKAN"/>
    <m/>
    <m/>
    <m/>
    <n v="4911"/>
    <n v="39523.660000000003"/>
    <n v="25"/>
    <n v="22"/>
    <s v="STABLE"/>
    <m/>
    <m/>
    <m/>
    <m/>
    <s v="REGULAR"/>
    <s v="MH14KT0041"/>
    <s v="PIAGGIO VESPA SXL 125 CBS"/>
    <d v="2023-03-28T00:00:00"/>
    <n v="48"/>
    <s v="10.07.26"/>
    <s v="KAILASH ATKARI"/>
    <m/>
    <m/>
    <m/>
    <m/>
    <m/>
    <m/>
    <m/>
    <m/>
    <m/>
    <m/>
    <m/>
    <m/>
    <m/>
    <m/>
    <m/>
    <m/>
    <m/>
    <m/>
    <m/>
    <m/>
    <m/>
    <m/>
    <m/>
    <m/>
    <m/>
    <m/>
    <m/>
    <m/>
    <m/>
    <m/>
    <m/>
    <n v="1"/>
    <m/>
    <m/>
    <m/>
    <m/>
    <m/>
    <m/>
    <m/>
    <m/>
    <m/>
    <m/>
    <m/>
    <m/>
    <m/>
    <m/>
    <m/>
    <m/>
    <m/>
    <m/>
    <m/>
    <m/>
    <m/>
    <m/>
    <m/>
    <m/>
    <m/>
    <m/>
    <m/>
    <m/>
    <m/>
    <m/>
    <m/>
    <m/>
    <m/>
    <m/>
    <m/>
    <m/>
    <m/>
    <m/>
    <m/>
    <m/>
    <m/>
    <m/>
    <m/>
    <m/>
    <m/>
    <m/>
    <m/>
    <m/>
    <m/>
    <m/>
    <m/>
    <m/>
    <m/>
    <m/>
    <m/>
    <m/>
    <m/>
    <m/>
    <m/>
    <m/>
    <m/>
    <m/>
    <n v="1"/>
    <n v="1"/>
    <s v="DUWT0017"/>
    <m/>
    <m/>
    <m/>
    <m/>
    <m/>
    <m/>
    <m/>
    <m/>
    <x v="0"/>
    <m/>
    <n v="3658"/>
    <n v="7505"/>
    <s v="kPOokQa_yS"/>
    <s v="Allocated"/>
  </r>
  <r>
    <n v="464864353"/>
    <s v="MADHURI SWAMI BHAGWAT"/>
    <m/>
    <m/>
    <m/>
    <m/>
    <m/>
    <m/>
    <n v="3500"/>
    <n v="3500"/>
    <n v="3500"/>
    <n v="7000"/>
    <n v="1"/>
    <s v="FLOW"/>
    <s v="UNPAID"/>
    <x v="11"/>
    <n v="39478"/>
    <n v="0"/>
    <n v="0"/>
    <n v="450"/>
    <s v="-"/>
    <n v="3.160905654956938E-2"/>
    <n v="2.0792947758540925E-3"/>
    <s v="FLOW"/>
    <s v="PTP"/>
    <s v="-"/>
    <s v="PTP"/>
    <m/>
    <n v="28"/>
    <s v="CNAVNA"/>
    <m/>
    <s v="-"/>
    <m/>
    <s v="WADA"/>
    <m/>
    <m/>
    <m/>
    <n v="3950"/>
    <n v="39478"/>
    <n v="26"/>
    <n v="53"/>
    <s v="FLOW"/>
    <m/>
    <m/>
    <m/>
    <m/>
    <s v="REGULAR"/>
    <s v="MH14MB3629"/>
    <s v="HONDA ACTIVA 125 DISC BSVI"/>
    <d v="2024-12-05T00:00:00"/>
    <n v="30"/>
    <s v="10.07.26"/>
    <s v="KAILASH ATKARI"/>
    <m/>
    <m/>
    <m/>
    <m/>
    <m/>
    <m/>
    <m/>
    <m/>
    <m/>
    <m/>
    <m/>
    <m/>
    <m/>
    <m/>
    <m/>
    <m/>
    <m/>
    <m/>
    <m/>
    <m/>
    <m/>
    <m/>
    <m/>
    <m/>
    <m/>
    <m/>
    <m/>
    <m/>
    <m/>
    <m/>
    <m/>
    <m/>
    <m/>
    <m/>
    <m/>
    <m/>
    <m/>
    <m/>
    <m/>
    <m/>
    <m/>
    <m/>
    <m/>
    <m/>
    <m/>
    <m/>
    <m/>
    <m/>
    <m/>
    <m/>
    <m/>
    <m/>
    <m/>
    <m/>
    <m/>
    <m/>
    <m/>
    <m/>
    <m/>
    <m/>
    <m/>
    <m/>
    <m/>
    <m/>
    <m/>
    <m/>
    <m/>
    <m/>
    <m/>
    <m/>
    <m/>
    <m/>
    <m/>
    <m/>
    <m/>
    <m/>
    <m/>
    <m/>
    <m/>
    <m/>
    <m/>
    <m/>
    <m/>
    <m/>
    <m/>
    <m/>
    <m/>
    <m/>
    <m/>
    <m/>
    <m/>
    <m/>
    <m/>
    <m/>
    <n v="0"/>
    <s v=""/>
    <s v="ZBHT0010"/>
    <m/>
    <m/>
    <m/>
    <m/>
    <m/>
    <m/>
    <m/>
    <m/>
    <x v="0"/>
    <m/>
    <n v="3500"/>
    <n v="7000"/>
    <s v="A668ls6PJ1"/>
    <s v="Allocated"/>
  </r>
  <r>
    <n v="462856016"/>
    <s v="SANTOSH BABU LABADE"/>
    <s v="COLLECT"/>
    <s v="07.07.26"/>
    <n v="3500"/>
    <m/>
    <m/>
    <m/>
    <n v="3235"/>
    <n v="9253"/>
    <n v="3424"/>
    <n v="8988"/>
    <n v="3"/>
    <s v="STABLE "/>
    <s v="PAID"/>
    <x v="1"/>
    <n v="39392"/>
    <n v="641"/>
    <n v="0"/>
    <n v="6750"/>
    <s v="12.06.26"/>
    <n v="0.41354259618917644"/>
    <n v="1.2616193074052696E-2"/>
    <s v="STABLE "/>
    <s v="PAID"/>
    <s v="PAID"/>
    <s v="PAID"/>
    <m/>
    <m/>
    <m/>
    <m/>
    <s v="ELG"/>
    <m/>
    <s v="AMBEGAON"/>
    <m/>
    <m/>
    <m/>
    <n v="9253"/>
    <n v="39392"/>
    <n v="87"/>
    <n v="84"/>
    <s v="STABLE"/>
    <m/>
    <m/>
    <m/>
    <m/>
    <s v="NPA"/>
    <s v="MH14LQ3190"/>
    <s v="SPLENDOR PLUS DRS CAST FI BLACK"/>
    <d v="2024-05-10T00:00:00"/>
    <n v="36"/>
    <s v="02.07.26"/>
    <s v="VIJAY NIKAM"/>
    <m/>
    <m/>
    <m/>
    <m/>
    <m/>
    <m/>
    <m/>
    <m/>
    <m/>
    <m/>
    <m/>
    <m/>
    <m/>
    <m/>
    <m/>
    <m/>
    <m/>
    <m/>
    <m/>
    <n v="2"/>
    <m/>
    <m/>
    <n v="2"/>
    <m/>
    <m/>
    <m/>
    <m/>
    <m/>
    <m/>
    <m/>
    <m/>
    <m/>
    <m/>
    <m/>
    <m/>
    <m/>
    <m/>
    <m/>
    <m/>
    <m/>
    <m/>
    <m/>
    <m/>
    <m/>
    <m/>
    <m/>
    <m/>
    <m/>
    <m/>
    <m/>
    <m/>
    <m/>
    <m/>
    <m/>
    <m/>
    <m/>
    <m/>
    <m/>
    <m/>
    <m/>
    <m/>
    <m/>
    <m/>
    <m/>
    <m/>
    <m/>
    <m/>
    <m/>
    <m/>
    <m/>
    <m/>
    <m/>
    <m/>
    <m/>
    <m/>
    <m/>
    <m/>
    <m/>
    <m/>
    <m/>
    <m/>
    <m/>
    <m/>
    <m/>
    <m/>
    <m/>
    <m/>
    <m/>
    <m/>
    <m/>
    <m/>
    <m/>
    <m/>
    <m/>
    <n v="4"/>
    <n v="1"/>
    <s v="DUWT0029"/>
    <s v="A2Y1YA3pNIc"/>
    <s v="Allocated"/>
    <s v="Payment (PAID)"/>
    <s v="Payment (PAID)"/>
    <d v="2026-07-07T00:00:00"/>
    <m/>
    <m/>
    <m/>
    <x v="0"/>
    <m/>
    <n v="3424"/>
    <n v="12488"/>
    <s v="A2Y1YA3pNIc"/>
    <s v="Allocated"/>
  </r>
  <r>
    <n v="462821869"/>
    <s v="SANGITA DILIP FAKATKAR"/>
    <s v="ONLINE"/>
    <s v="09.07.26"/>
    <n v="3819"/>
    <m/>
    <m/>
    <m/>
    <n v="3696"/>
    <n v="2515"/>
    <n v="2579"/>
    <n v="2392"/>
    <n v="1"/>
    <s v="STABLE "/>
    <s v="PAID"/>
    <x v="8"/>
    <n v="39163"/>
    <n v="64"/>
    <n v="0"/>
    <n v="6622"/>
    <s v="19.06.26"/>
    <n v="4.0399163083415394E-2"/>
    <n v="2.0627038174875585E-3"/>
    <s v="STABLE "/>
    <s v="PAID"/>
    <s v="PAID"/>
    <s v="PAID"/>
    <m/>
    <m/>
    <s v="CAVA"/>
    <m/>
    <s v="-"/>
    <m/>
    <s v="KARLA"/>
    <m/>
    <m/>
    <m/>
    <n v="2515"/>
    <n v="39163"/>
    <n v="26"/>
    <n v="23"/>
    <s v="STABLE"/>
    <m/>
    <m/>
    <m/>
    <m/>
    <s v="REGULAR"/>
    <s v="MH14LN8745"/>
    <s v="HONDA ACTIVA DLX"/>
    <d v="2024-05-07T00:00:00"/>
    <n v="36"/>
    <s v="02.07.26"/>
    <s v="VIJAY NIKAM"/>
    <m/>
    <m/>
    <m/>
    <m/>
    <m/>
    <m/>
    <m/>
    <m/>
    <m/>
    <m/>
    <m/>
    <m/>
    <m/>
    <m/>
    <m/>
    <m/>
    <m/>
    <m/>
    <m/>
    <n v="1"/>
    <m/>
    <m/>
    <n v="1"/>
    <m/>
    <m/>
    <m/>
    <m/>
    <m/>
    <m/>
    <m/>
    <m/>
    <m/>
    <m/>
    <m/>
    <m/>
    <m/>
    <m/>
    <m/>
    <m/>
    <m/>
    <m/>
    <m/>
    <m/>
    <m/>
    <m/>
    <m/>
    <m/>
    <m/>
    <m/>
    <m/>
    <m/>
    <m/>
    <m/>
    <m/>
    <m/>
    <m/>
    <m/>
    <m/>
    <m/>
    <m/>
    <m/>
    <m/>
    <m/>
    <m/>
    <m/>
    <m/>
    <m/>
    <m/>
    <m/>
    <m/>
    <m/>
    <m/>
    <m/>
    <m/>
    <m/>
    <m/>
    <m/>
    <m/>
    <m/>
    <m/>
    <m/>
    <m/>
    <m/>
    <m/>
    <m/>
    <m/>
    <m/>
    <m/>
    <m/>
    <m/>
    <m/>
    <m/>
    <m/>
    <m/>
    <n v="2"/>
    <n v="1"/>
    <s v="ZBHT0013"/>
    <s v="A69as-LBNz"/>
    <s v="Allocated"/>
    <s v="Promise To Pay (PTP)"/>
    <s v="Ptp"/>
    <d v="2026-07-13T00:00:00"/>
    <m/>
    <m/>
    <m/>
    <x v="0"/>
    <m/>
    <n v="2579"/>
    <n v="6211"/>
    <s v="A69as-LBNz"/>
    <s v="Allocated"/>
  </r>
  <r>
    <n v="460545508"/>
    <s v="JYOTSNA RAJENDRA AMALE"/>
    <s v="COLLECT"/>
    <s v="16.07.26"/>
    <n v="4760"/>
    <m/>
    <m/>
    <m/>
    <n v="2380"/>
    <n v="4748"/>
    <n v="2506"/>
    <n v="2368"/>
    <n v="2"/>
    <s v="STABLE "/>
    <s v="PAID"/>
    <x v="10"/>
    <n v="38937.9"/>
    <n v="138"/>
    <n v="0"/>
    <n v="6396"/>
    <s v="FLOW"/>
    <n v="6.2751796298553111E-2"/>
    <n v="7.239734062157166E-3"/>
    <s v="STABLE "/>
    <s v="BPTP"/>
    <s v="BPTP"/>
    <s v="BPTP"/>
    <m/>
    <m/>
    <s v="CAVNA"/>
    <m/>
    <s v="-"/>
    <m/>
    <s v="JUNNAR"/>
    <m/>
    <m/>
    <m/>
    <n v="4748"/>
    <n v="38937.9"/>
    <n v="57"/>
    <n v="53"/>
    <s v="STABLE"/>
    <m/>
    <m/>
    <m/>
    <m/>
    <s v="NPA"/>
    <s v="MH14LG1669"/>
    <s v="HONDA SHINE 100 OBD2"/>
    <d v="2023-11-08T00:00:00"/>
    <n v="48"/>
    <s v="02.07.26"/>
    <s v="KAILASH ATKARI"/>
    <m/>
    <m/>
    <m/>
    <m/>
    <m/>
    <m/>
    <m/>
    <m/>
    <m/>
    <m/>
    <m/>
    <m/>
    <m/>
    <m/>
    <m/>
    <m/>
    <m/>
    <m/>
    <m/>
    <n v="1"/>
    <m/>
    <m/>
    <n v="1"/>
    <m/>
    <m/>
    <m/>
    <m/>
    <m/>
    <m/>
    <m/>
    <m/>
    <m/>
    <m/>
    <m/>
    <m/>
    <m/>
    <m/>
    <m/>
    <m/>
    <m/>
    <m/>
    <m/>
    <m/>
    <m/>
    <m/>
    <m/>
    <n v="2"/>
    <m/>
    <m/>
    <m/>
    <m/>
    <m/>
    <m/>
    <m/>
    <m/>
    <m/>
    <m/>
    <m/>
    <m/>
    <m/>
    <m/>
    <m/>
    <m/>
    <m/>
    <m/>
    <m/>
    <m/>
    <m/>
    <m/>
    <m/>
    <m/>
    <m/>
    <m/>
    <m/>
    <m/>
    <m/>
    <m/>
    <m/>
    <m/>
    <m/>
    <m/>
    <m/>
    <m/>
    <m/>
    <m/>
    <m/>
    <m/>
    <m/>
    <m/>
    <m/>
    <m/>
    <m/>
    <m/>
    <m/>
    <n v="4"/>
    <n v="1"/>
    <s v="ZBHT0021"/>
    <s v="B6-8azk7sDgc"/>
    <s v="Allocated"/>
    <s v="Shifted (NC_SFTD)"/>
    <s v="Shifted "/>
    <d v="2026-07-07T00:00:00"/>
    <m/>
    <m/>
    <m/>
    <x v="0"/>
    <m/>
    <n v="2506"/>
    <n v="7128"/>
    <s v="B6-8azk7sDgc"/>
    <s v="Allocated"/>
  </r>
  <r>
    <n v="461511012"/>
    <s v="NANDA SHANKAR MANJULE"/>
    <m/>
    <m/>
    <m/>
    <m/>
    <m/>
    <s v="BANK RB 08"/>
    <n v="4467"/>
    <n v="10390.89"/>
    <n v="1766.8899999999994"/>
    <n v="14857.89"/>
    <n v="3"/>
    <s v="RB"/>
    <s v="UNPAID"/>
    <x v="7"/>
    <n v="38649.919999999998"/>
    <n v="310"/>
    <n v="0"/>
    <n v="1350"/>
    <s v="FLOW"/>
    <n v="0.47551855621194616"/>
    <n v="1.2378524903957421E-2"/>
    <s v="RB"/>
    <s v="PAID"/>
    <s v="NC"/>
    <s v="PAID"/>
    <m/>
    <m/>
    <m/>
    <m/>
    <s v="ELG"/>
    <m/>
    <s v="BHOSARI"/>
    <m/>
    <m/>
    <m/>
    <n v="12050.89"/>
    <n v="38649.919999999998"/>
    <n v="87"/>
    <n v="0"/>
    <s v="RB"/>
    <m/>
    <m/>
    <m/>
    <m/>
    <s v="-"/>
    <s v="MH14LH0427"/>
    <s v="HONDA UNICORN 160 BSVI"/>
    <d v="2024-01-15T00:00:00"/>
    <n v="36"/>
    <s v="06.07.26"/>
    <s v="VIJAY NIKAM"/>
    <m/>
    <m/>
    <m/>
    <m/>
    <m/>
    <m/>
    <m/>
    <m/>
    <m/>
    <m/>
    <m/>
    <m/>
    <m/>
    <m/>
    <m/>
    <m/>
    <m/>
    <m/>
    <m/>
    <m/>
    <m/>
    <m/>
    <m/>
    <m/>
    <m/>
    <m/>
    <m/>
    <m/>
    <m/>
    <m/>
    <m/>
    <m/>
    <m/>
    <m/>
    <m/>
    <m/>
    <m/>
    <m/>
    <m/>
    <m/>
    <m/>
    <m/>
    <m/>
    <m/>
    <m/>
    <m/>
    <m/>
    <m/>
    <m/>
    <m/>
    <m/>
    <m/>
    <m/>
    <m/>
    <m/>
    <m/>
    <m/>
    <m/>
    <m/>
    <m/>
    <m/>
    <m/>
    <m/>
    <m/>
    <m/>
    <m/>
    <m/>
    <m/>
    <m/>
    <m/>
    <m/>
    <m/>
    <m/>
    <m/>
    <m/>
    <m/>
    <m/>
    <m/>
    <m/>
    <m/>
    <m/>
    <m/>
    <m/>
    <m/>
    <m/>
    <m/>
    <m/>
    <m/>
    <m/>
    <m/>
    <m/>
    <n v="1"/>
    <m/>
    <m/>
    <n v="1"/>
    <n v="1"/>
    <s v="DUWT0025"/>
    <e v="#N/A"/>
    <s v="Allocated"/>
    <e v="#N/A"/>
    <e v="#N/A"/>
    <e v="#N/A"/>
    <m/>
    <m/>
    <m/>
    <x v="0"/>
    <m/>
    <n v="1766.8899999999994"/>
    <n v="14857.89"/>
    <e v="#N/A"/>
    <e v="#N/A"/>
  </r>
  <r>
    <n v="462194461"/>
    <s v="MAHMEDRAFEEK HAJINMLANG MOMIN"/>
    <s v="COLLECT"/>
    <s v="20.07.26"/>
    <n v="4000"/>
    <m/>
    <m/>
    <m/>
    <n v="3869"/>
    <n v="7738"/>
    <n v="4069"/>
    <n v="7607"/>
    <n v="2"/>
    <s v="STABLE "/>
    <s v="PAID"/>
    <x v="18"/>
    <n v="38592"/>
    <n v="200"/>
    <n v="0"/>
    <n v="6750"/>
    <s v="-"/>
    <n v="0.25988928845609921"/>
    <n v="7.1754207835237477E-3"/>
    <s v="STABLE "/>
    <s v="PTP"/>
    <s v="-"/>
    <s v="PTP"/>
    <m/>
    <n v="25"/>
    <s v="CAVA"/>
    <m/>
    <s v="-"/>
    <m/>
    <s v="LOHEGAON"/>
    <m/>
    <m/>
    <m/>
    <n v="7738"/>
    <n v="38592"/>
    <n v="57"/>
    <n v="53"/>
    <s v="STABLE"/>
    <m/>
    <m/>
    <m/>
    <m/>
    <s v="NPA"/>
    <s v="MH12WN9421"/>
    <s v="HONDA SHINE DISC BSVI"/>
    <d v="2024-03-11T00:00:00"/>
    <n v="36"/>
    <s v="02.07.26"/>
    <s v="VIJAY NIKAM"/>
    <m/>
    <m/>
    <m/>
    <m/>
    <m/>
    <m/>
    <m/>
    <n v="1"/>
    <m/>
    <m/>
    <m/>
    <m/>
    <m/>
    <m/>
    <m/>
    <m/>
    <m/>
    <m/>
    <m/>
    <m/>
    <m/>
    <m/>
    <m/>
    <m/>
    <m/>
    <m/>
    <m/>
    <m/>
    <m/>
    <m/>
    <m/>
    <n v="1"/>
    <m/>
    <m/>
    <m/>
    <m/>
    <m/>
    <m/>
    <m/>
    <m/>
    <m/>
    <m/>
    <m/>
    <m/>
    <m/>
    <m/>
    <m/>
    <m/>
    <m/>
    <m/>
    <m/>
    <m/>
    <n v="1"/>
    <m/>
    <m/>
    <m/>
    <m/>
    <m/>
    <n v="2"/>
    <m/>
    <m/>
    <m/>
    <m/>
    <m/>
    <m/>
    <m/>
    <m/>
    <m/>
    <m/>
    <m/>
    <m/>
    <m/>
    <m/>
    <m/>
    <m/>
    <m/>
    <m/>
    <m/>
    <m/>
    <m/>
    <m/>
    <m/>
    <m/>
    <m/>
    <m/>
    <m/>
    <m/>
    <m/>
    <m/>
    <m/>
    <m/>
    <m/>
    <m/>
    <m/>
    <n v="5"/>
    <n v="1"/>
    <s v="DUWT0021"/>
    <s v="k6Uvrqow_EIz"/>
    <s v="Allocated"/>
    <s v="Promise To Pay (PTP)"/>
    <s v="Customer promise to pay rs 4000"/>
    <d v="2026-07-15T00:00:00"/>
    <m/>
    <m/>
    <m/>
    <x v="0"/>
    <m/>
    <n v="4069"/>
    <n v="11607"/>
    <s v="k6Uvrqow_EIz"/>
    <s v="Allocated"/>
  </r>
  <r>
    <n v="462702660"/>
    <s v="SHAMRAO BHIKAJI ZENDE"/>
    <s v="ONLINE"/>
    <s v="02.07.26"/>
    <n v="3200"/>
    <m/>
    <m/>
    <m/>
    <n v="3151"/>
    <n v="9329"/>
    <n v="3348"/>
    <n v="9280"/>
    <n v="3"/>
    <s v="STABLE "/>
    <s v="PAID"/>
    <x v="9"/>
    <n v="38588"/>
    <n v="321"/>
    <n v="0"/>
    <n v="0"/>
    <s v="FLOW"/>
    <n v="5.0386782012023283E-2"/>
    <n v="1.2358693601278063E-2"/>
    <s v="STABLE "/>
    <s v="PAID"/>
    <s v="BPTP"/>
    <s v="PAID"/>
    <m/>
    <m/>
    <m/>
    <m/>
    <s v="ELG"/>
    <m/>
    <s v="AMBALE"/>
    <m/>
    <m/>
    <m/>
    <n v="9329"/>
    <n v="38588"/>
    <n v="87"/>
    <n v="84"/>
    <s v="STABLE"/>
    <m/>
    <m/>
    <m/>
    <m/>
    <s v="REGULAR"/>
    <s v="MH12XL2984"/>
    <s v="SPLENDOR PLUS I3S XTEC"/>
    <d v="2024-04-26T00:00:00"/>
    <n v="36"/>
    <s v="02.07.26"/>
    <s v="KAILASH ATKARI"/>
    <m/>
    <n v="1"/>
    <m/>
    <m/>
    <m/>
    <m/>
    <m/>
    <m/>
    <m/>
    <m/>
    <m/>
    <m/>
    <m/>
    <m/>
    <m/>
    <m/>
    <m/>
    <m/>
    <m/>
    <m/>
    <m/>
    <m/>
    <m/>
    <m/>
    <m/>
    <m/>
    <m/>
    <m/>
    <m/>
    <m/>
    <m/>
    <m/>
    <m/>
    <m/>
    <m/>
    <m/>
    <m/>
    <m/>
    <m/>
    <m/>
    <m/>
    <m/>
    <m/>
    <m/>
    <m/>
    <m/>
    <m/>
    <m/>
    <m/>
    <m/>
    <m/>
    <m/>
    <m/>
    <m/>
    <m/>
    <m/>
    <m/>
    <m/>
    <m/>
    <m/>
    <m/>
    <m/>
    <m/>
    <m/>
    <m/>
    <m/>
    <m/>
    <m/>
    <m/>
    <m/>
    <m/>
    <m/>
    <m/>
    <m/>
    <m/>
    <m/>
    <m/>
    <m/>
    <m/>
    <m/>
    <m/>
    <m/>
    <m/>
    <m/>
    <m/>
    <m/>
    <m/>
    <m/>
    <m/>
    <m/>
    <m/>
    <m/>
    <m/>
    <m/>
    <n v="1"/>
    <n v="1"/>
    <s v="ZBHT0024"/>
    <s v="BPg7sTLkEc"/>
    <s v="Allocated"/>
    <s v="Left Message (LMCB)"/>
    <s v="Meet mother"/>
    <d v="2026-07-01T00:00:00"/>
    <m/>
    <m/>
    <m/>
    <x v="0"/>
    <m/>
    <n v="3348"/>
    <n v="12480"/>
    <s v="BPg7sTLkEc"/>
    <s v="Allocated"/>
  </r>
  <r>
    <n v="461100108"/>
    <s v="MADHAV KISHANRAO HULGUNDE"/>
    <m/>
    <m/>
    <m/>
    <m/>
    <m/>
    <m/>
    <n v="3822"/>
    <n v="20134"/>
    <n v="2520"/>
    <n v="23956"/>
    <n v="6"/>
    <s v="FLOW"/>
    <s v="UNPAID"/>
    <x v="5"/>
    <n v="38518"/>
    <n v="1496"/>
    <n v="0"/>
    <n v="6750"/>
    <s v="FLOW"/>
    <n v="0.63645076007931267"/>
    <n v="1.6836308494550565E-2"/>
    <s v="FLOW"/>
    <s v="OS"/>
    <s v="OS"/>
    <s v="OS"/>
    <s v="Cust at village"/>
    <m/>
    <s v="CNAVNA"/>
    <m/>
    <s v="ELG"/>
    <m/>
    <s v="KURULI"/>
    <m/>
    <m/>
    <m/>
    <n v="20134"/>
    <n v="38518"/>
    <n v="177"/>
    <n v="204"/>
    <s v="FLOW"/>
    <m/>
    <m/>
    <m/>
    <m/>
    <s v="NPA"/>
    <s v="MH26CL1468"/>
    <s v="BAJAJ PULSAR 125 NEONDISC SPLIT CBS"/>
    <d v="2023-12-12T00:00:00"/>
    <n v="36"/>
    <s v="02.07.26"/>
    <s v="KAILASH ATKARI"/>
    <m/>
    <m/>
    <m/>
    <m/>
    <m/>
    <m/>
    <m/>
    <m/>
    <m/>
    <m/>
    <m/>
    <m/>
    <m/>
    <m/>
    <m/>
    <m/>
    <m/>
    <m/>
    <m/>
    <m/>
    <m/>
    <m/>
    <m/>
    <m/>
    <m/>
    <m/>
    <m/>
    <m/>
    <m/>
    <m/>
    <m/>
    <m/>
    <m/>
    <m/>
    <m/>
    <m/>
    <m/>
    <m/>
    <m/>
    <m/>
    <m/>
    <m/>
    <m/>
    <m/>
    <m/>
    <m/>
    <m/>
    <m/>
    <m/>
    <m/>
    <m/>
    <m/>
    <m/>
    <m/>
    <m/>
    <m/>
    <m/>
    <m/>
    <m/>
    <m/>
    <m/>
    <m/>
    <m/>
    <m/>
    <m/>
    <m/>
    <m/>
    <m/>
    <m/>
    <m/>
    <m/>
    <m/>
    <m/>
    <m/>
    <m/>
    <m/>
    <m/>
    <m/>
    <m/>
    <m/>
    <m/>
    <m/>
    <m/>
    <m/>
    <m/>
    <m/>
    <m/>
    <m/>
    <m/>
    <m/>
    <m/>
    <n v="1"/>
    <m/>
    <m/>
    <n v="1"/>
    <n v="1"/>
    <s v="DUWT0017"/>
    <s v="GP_kQXiwsDgz"/>
    <s v="Allocated"/>
    <e v="#N/A"/>
    <e v="#N/A"/>
    <e v="#N/A"/>
    <m/>
    <m/>
    <m/>
    <x v="0"/>
    <m/>
    <n v="2520"/>
    <n v="23956"/>
    <s v="GP_kQXiwsDgz"/>
    <s v="Allocated"/>
  </r>
  <r>
    <n v="462435808"/>
    <s v="RAGINI DIPAK THORAT"/>
    <s v="COLLECT"/>
    <s v="16.07.26"/>
    <n v="3850"/>
    <m/>
    <m/>
    <m/>
    <n v="3850"/>
    <n v="3756"/>
    <n v="3766"/>
    <n v="3756"/>
    <n v="1"/>
    <s v="STABLE "/>
    <s v="PAID"/>
    <x v="13"/>
    <n v="38267"/>
    <n v="10"/>
    <n v="0"/>
    <n v="450"/>
    <s v="-"/>
    <n v="3.297807437639471E-2"/>
    <n v="2.015511758133861E-3"/>
    <s v="STABLE "/>
    <s v="PAID"/>
    <s v="-"/>
    <s v="PAID"/>
    <m/>
    <m/>
    <m/>
    <m/>
    <s v="-"/>
    <m/>
    <s v="HINGANE"/>
    <m/>
    <m/>
    <m/>
    <n v="4216"/>
    <n v="38267"/>
    <n v="26"/>
    <n v="23"/>
    <s v="STABLE"/>
    <m/>
    <m/>
    <m/>
    <m/>
    <s v="REGULAR"/>
    <s v="MH12WS2818"/>
    <s v="ACCESS 125 BT CONNECT ED DISC"/>
    <d v="2024-04-02T00:00:00"/>
    <n v="36"/>
    <s v="10.07.26"/>
    <s v="VIJAY NIKAM"/>
    <m/>
    <m/>
    <m/>
    <m/>
    <m/>
    <m/>
    <m/>
    <m/>
    <m/>
    <m/>
    <m/>
    <m/>
    <m/>
    <m/>
    <m/>
    <m/>
    <m/>
    <m/>
    <m/>
    <m/>
    <m/>
    <m/>
    <m/>
    <m/>
    <m/>
    <m/>
    <m/>
    <m/>
    <m/>
    <m/>
    <m/>
    <m/>
    <m/>
    <m/>
    <m/>
    <m/>
    <m/>
    <m/>
    <m/>
    <m/>
    <m/>
    <m/>
    <m/>
    <n v="1"/>
    <m/>
    <m/>
    <n v="1"/>
    <m/>
    <m/>
    <m/>
    <m/>
    <m/>
    <m/>
    <m/>
    <m/>
    <m/>
    <m/>
    <m/>
    <m/>
    <m/>
    <m/>
    <m/>
    <m/>
    <m/>
    <m/>
    <m/>
    <m/>
    <m/>
    <m/>
    <m/>
    <m/>
    <m/>
    <m/>
    <m/>
    <m/>
    <m/>
    <m/>
    <m/>
    <m/>
    <m/>
    <m/>
    <m/>
    <m/>
    <m/>
    <m/>
    <m/>
    <m/>
    <m/>
    <m/>
    <m/>
    <m/>
    <m/>
    <m/>
    <m/>
    <n v="2"/>
    <n v="1"/>
    <s v="DUWT0031"/>
    <m/>
    <m/>
    <m/>
    <m/>
    <m/>
    <m/>
    <m/>
    <m/>
    <x v="0"/>
    <m/>
    <n v="3766"/>
    <n v="7606"/>
    <s v="G6-hFB2O97"/>
    <s v="Allocated"/>
  </r>
  <r>
    <n v="460835887"/>
    <s v="JANARDHAN PRAKASH BORAWADE"/>
    <m/>
    <m/>
    <m/>
    <m/>
    <m/>
    <m/>
    <n v="3573"/>
    <n v="20356"/>
    <n v="3858"/>
    <n v="23929"/>
    <n v="6"/>
    <s v="FLOW"/>
    <s v="UNPAID"/>
    <x v="9"/>
    <n v="38211"/>
    <n v="1367"/>
    <n v="0"/>
    <n v="6300"/>
    <s v="STABLE"/>
    <n v="6.5802859551079868E-2"/>
    <n v="1.6702118071687824E-2"/>
    <s v="FLOW"/>
    <s v="NC"/>
    <s v="NC"/>
    <s v="NC"/>
    <s v="Shifted"/>
    <m/>
    <s v="CNAVNA"/>
    <m/>
    <s v="ELG"/>
    <m/>
    <s v="DUMLA"/>
    <m/>
    <m/>
    <m/>
    <n v="20356"/>
    <n v="38211"/>
    <n v="177"/>
    <n v="204"/>
    <s v="FLOW"/>
    <m/>
    <m/>
    <m/>
    <m/>
    <s v="NPA"/>
    <s v="MH12WL6692"/>
    <s v="DESTINI 125 XTEC"/>
    <d v="2023-11-22T00:00:00"/>
    <n v="36"/>
    <s v="02.07.26"/>
    <s v="KAILASH ATKARI"/>
    <m/>
    <m/>
    <m/>
    <m/>
    <m/>
    <m/>
    <m/>
    <m/>
    <m/>
    <m/>
    <n v="1"/>
    <m/>
    <m/>
    <m/>
    <m/>
    <m/>
    <m/>
    <m/>
    <m/>
    <m/>
    <m/>
    <m/>
    <m/>
    <m/>
    <m/>
    <m/>
    <m/>
    <m/>
    <m/>
    <m/>
    <m/>
    <m/>
    <m/>
    <m/>
    <m/>
    <m/>
    <m/>
    <m/>
    <m/>
    <m/>
    <m/>
    <m/>
    <m/>
    <m/>
    <m/>
    <m/>
    <m/>
    <m/>
    <m/>
    <m/>
    <m/>
    <m/>
    <m/>
    <m/>
    <m/>
    <m/>
    <m/>
    <m/>
    <m/>
    <m/>
    <m/>
    <m/>
    <m/>
    <m/>
    <m/>
    <m/>
    <m/>
    <m/>
    <m/>
    <m/>
    <m/>
    <m/>
    <m/>
    <m/>
    <m/>
    <m/>
    <m/>
    <m/>
    <m/>
    <m/>
    <m/>
    <m/>
    <m/>
    <m/>
    <m/>
    <m/>
    <m/>
    <m/>
    <m/>
    <m/>
    <m/>
    <m/>
    <m/>
    <m/>
    <n v="1"/>
    <n v="1"/>
    <s v="ZBHT0024"/>
    <s v="A2aH74-Repc"/>
    <s v="Allocated"/>
    <s v="Shifted (NC_SFTD)"/>
    <s v="Customer shifted "/>
    <d v="2026-07-04T00:00:00"/>
    <m/>
    <m/>
    <m/>
    <x v="0"/>
    <m/>
    <n v="3858"/>
    <n v="23929"/>
    <s v="A2aH74-Repc"/>
    <s v="Allocated"/>
  </r>
  <r>
    <n v="460723500"/>
    <s v="ARJUN ROHIDAS BHISE"/>
    <s v="ONLINE"/>
    <s v="17.07.26"/>
    <n v="2434"/>
    <m/>
    <m/>
    <m/>
    <n v="2431"/>
    <n v="2189"/>
    <n v="2243"/>
    <n v="2186"/>
    <n v="1"/>
    <s v="STABLE "/>
    <s v="PAID"/>
    <x v="12"/>
    <n v="37948.080000000002"/>
    <n v="54"/>
    <n v="0"/>
    <n v="6336"/>
    <s v="18.06.26"/>
    <n v="5.4898119919849615E-2"/>
    <n v="1.9987143345076542E-3"/>
    <s v="STABLE "/>
    <s v="PTP"/>
    <s v="PTP"/>
    <s v="PTP"/>
    <m/>
    <n v="15"/>
    <s v="CAVA"/>
    <m/>
    <s v="-"/>
    <m/>
    <s v="HINJEWADI"/>
    <m/>
    <m/>
    <m/>
    <n v="2189"/>
    <n v="37948.080000000002"/>
    <n v="26"/>
    <n v="23"/>
    <s v="STABLE"/>
    <m/>
    <m/>
    <m/>
    <m/>
    <s v="REGULAR"/>
    <s v="MH14LF4565"/>
    <s v="SPLENDOR PLUS I3S BS6 FI DRUM SELF"/>
    <d v="2023-11-16T00:00:00"/>
    <n v="48"/>
    <s v="02.07.26"/>
    <s v="KAILASH ATKARI"/>
    <m/>
    <m/>
    <m/>
    <m/>
    <m/>
    <m/>
    <m/>
    <n v="1"/>
    <m/>
    <m/>
    <m/>
    <m/>
    <m/>
    <m/>
    <m/>
    <m/>
    <m/>
    <m/>
    <m/>
    <m/>
    <m/>
    <m/>
    <m/>
    <m/>
    <m/>
    <m/>
    <m/>
    <m/>
    <m/>
    <m/>
    <m/>
    <m/>
    <m/>
    <m/>
    <m/>
    <m/>
    <m/>
    <m/>
    <m/>
    <m/>
    <m/>
    <m/>
    <m/>
    <m/>
    <m/>
    <m/>
    <m/>
    <m/>
    <m/>
    <m/>
    <m/>
    <m/>
    <m/>
    <m/>
    <m/>
    <m/>
    <m/>
    <m/>
    <m/>
    <m/>
    <m/>
    <m/>
    <m/>
    <m/>
    <m/>
    <m/>
    <m/>
    <m/>
    <m/>
    <m/>
    <m/>
    <m/>
    <m/>
    <m/>
    <m/>
    <m/>
    <m/>
    <m/>
    <m/>
    <m/>
    <m/>
    <m/>
    <m/>
    <m/>
    <m/>
    <m/>
    <m/>
    <m/>
    <m/>
    <m/>
    <m/>
    <m/>
    <m/>
    <m/>
    <n v="1"/>
    <n v="1"/>
    <s v="DUWT0030"/>
    <s v="G2hG_M-LpNMm"/>
    <s v="Allocated"/>
    <s v="Door Locked (NC_DL)"/>
    <s v="Door lock "/>
    <d v="2026-07-03T00:00:00"/>
    <m/>
    <m/>
    <m/>
    <x v="0"/>
    <m/>
    <n v="2243"/>
    <n v="4620"/>
    <s v="G2hG_M-LpNMm"/>
    <s v="Allocated"/>
  </r>
  <r>
    <n v="462516053"/>
    <s v="SACHIN ARJUN LONDHE"/>
    <s v="ONLINE"/>
    <s v="02.07.26"/>
    <n v="3490"/>
    <m/>
    <m/>
    <m/>
    <n v="3305"/>
    <n v="9898"/>
    <n v="3847"/>
    <n v="9713"/>
    <n v="3"/>
    <s v="STABLE "/>
    <s v="PAID"/>
    <x v="12"/>
    <n v="37658"/>
    <n v="559"/>
    <n v="0"/>
    <n v="4500"/>
    <s v="02.06.26"/>
    <n v="0.23108171129820082"/>
    <n v="1.2060839733516359E-2"/>
    <s v="STABLE "/>
    <s v="PAID"/>
    <s v="PAID"/>
    <s v="PAID"/>
    <s v="Add not found"/>
    <m/>
    <s v="CAVNA"/>
    <m/>
    <s v="ELG"/>
    <m/>
    <s v="WAKAD"/>
    <m/>
    <m/>
    <m/>
    <n v="9898"/>
    <n v="37658"/>
    <n v="87"/>
    <n v="84"/>
    <s v="STABLE"/>
    <m/>
    <m/>
    <m/>
    <m/>
    <s v="REGULAR"/>
    <s v="MH14LM6573"/>
    <s v="SPLENDOR PLUS I3S BS6 FI DRUM SELF"/>
    <d v="2024-04-10T00:00:00"/>
    <n v="36"/>
    <s v="02.07.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7-01T00:00:00"/>
    <m/>
    <m/>
    <m/>
    <x v="0"/>
    <m/>
    <n v="3847"/>
    <n v="13203"/>
    <s v="A67XMq0GZ7"/>
    <s v="Allocated"/>
  </r>
  <r>
    <n v="466804889"/>
    <s v="SWATANTRA TIWARI"/>
    <m/>
    <m/>
    <m/>
    <m/>
    <m/>
    <s v="BANK RB 28"/>
    <n v="2678"/>
    <n v="2678"/>
    <n v="2679"/>
    <n v="5356"/>
    <n v="1"/>
    <s v="RB"/>
    <s v="UNPAID"/>
    <x v="11"/>
    <n v="37530"/>
    <n v="1"/>
    <n v="0"/>
    <n v="450"/>
    <s v="-"/>
    <n v="3.0049341210429577E-2"/>
    <n v="1.9766941825270809E-3"/>
    <s v="RB"/>
    <s v="PAID"/>
    <s v="-"/>
    <s v="PTP"/>
    <m/>
    <m/>
    <s v="CNAVNA"/>
    <m/>
    <s v="-"/>
    <m/>
    <s v="SAVARDHARI"/>
    <m/>
    <m/>
    <m/>
    <n v="3129"/>
    <n v="37530"/>
    <n v="25"/>
    <n v="0"/>
    <s v="RB"/>
    <m/>
    <m/>
    <m/>
    <m/>
    <s v="REGULAR"/>
    <s v="MH14MD2942"/>
    <s v="SUZUKI GIXXER 150 SF"/>
    <d v="2025-09-02T00:00:00"/>
    <n v="24"/>
    <s v="10.07.26"/>
    <s v="KAILASH ATKARI"/>
    <m/>
    <m/>
    <m/>
    <m/>
    <m/>
    <m/>
    <m/>
    <m/>
    <m/>
    <m/>
    <m/>
    <m/>
    <m/>
    <m/>
    <m/>
    <m/>
    <m/>
    <m/>
    <m/>
    <m/>
    <m/>
    <m/>
    <m/>
    <m/>
    <m/>
    <m/>
    <m/>
    <m/>
    <m/>
    <m/>
    <m/>
    <m/>
    <m/>
    <m/>
    <m/>
    <m/>
    <m/>
    <m/>
    <m/>
    <m/>
    <m/>
    <m/>
    <m/>
    <m/>
    <m/>
    <m/>
    <m/>
    <m/>
    <m/>
    <m/>
    <m/>
    <m/>
    <m/>
    <m/>
    <m/>
    <m/>
    <m/>
    <m/>
    <m/>
    <m/>
    <m/>
    <m/>
    <m/>
    <m/>
    <m/>
    <m/>
    <m/>
    <m/>
    <m/>
    <m/>
    <m/>
    <m/>
    <m/>
    <m/>
    <m/>
    <m/>
    <m/>
    <m/>
    <m/>
    <m/>
    <m/>
    <m/>
    <m/>
    <m/>
    <m/>
    <m/>
    <m/>
    <m/>
    <m/>
    <m/>
    <m/>
    <m/>
    <m/>
    <m/>
    <n v="0"/>
    <s v=""/>
    <s v="ZBHT0010"/>
    <m/>
    <m/>
    <m/>
    <m/>
    <m/>
    <m/>
    <m/>
    <m/>
    <x v="0"/>
    <m/>
    <n v="2679"/>
    <n v="5356"/>
    <s v="Bogkq8ZGRf9"/>
    <s v="Allocated"/>
  </r>
  <r>
    <n v="458417053"/>
    <s v="PRASHANT GHONGANE"/>
    <s v="ONLINE"/>
    <s v="18.07.26"/>
    <n v="3000"/>
    <m/>
    <m/>
    <m/>
    <n v="2686"/>
    <n v="10699.09"/>
    <n v="3128.09"/>
    <n v="10385.09"/>
    <n v="4"/>
    <s v="STABLE "/>
    <s v="PAID"/>
    <x v="2"/>
    <n v="37517"/>
    <n v="487"/>
    <n v="0"/>
    <n v="6750"/>
    <s v="FLOW"/>
    <n v="0.3405483248302909"/>
    <n v="1.4453591224100863E-2"/>
    <s v="STABLE "/>
    <s v="PAID"/>
    <s v="PTP"/>
    <s v="PAID"/>
    <m/>
    <m/>
    <m/>
    <m/>
    <s v="ELG"/>
    <m/>
    <s v="ALANDI DEVACHI "/>
    <m/>
    <m/>
    <m/>
    <n v="10699.09"/>
    <n v="37517"/>
    <n v="118"/>
    <n v="114"/>
    <s v="STABLE"/>
    <m/>
    <m/>
    <m/>
    <m/>
    <s v="NPA"/>
    <s v="MH14KX3901"/>
    <s v="SPLENDOR PLUS BS6 I3S DRS CAST FI"/>
    <d v="2023-06-05T00:00:00"/>
    <n v="48"/>
    <s v="02.07.26"/>
    <s v="VIJAY NIKAM"/>
    <m/>
    <m/>
    <m/>
    <m/>
    <m/>
    <m/>
    <m/>
    <m/>
    <m/>
    <m/>
    <m/>
    <m/>
    <m/>
    <m/>
    <m/>
    <m/>
    <m/>
    <m/>
    <m/>
    <m/>
    <m/>
    <m/>
    <m/>
    <m/>
    <m/>
    <m/>
    <m/>
    <m/>
    <m/>
    <m/>
    <m/>
    <n v="1"/>
    <m/>
    <m/>
    <m/>
    <m/>
    <m/>
    <m/>
    <m/>
    <m/>
    <m/>
    <m/>
    <m/>
    <n v="1"/>
    <m/>
    <m/>
    <m/>
    <m/>
    <m/>
    <m/>
    <m/>
    <m/>
    <m/>
    <m/>
    <m/>
    <m/>
    <m/>
    <m/>
    <m/>
    <m/>
    <m/>
    <m/>
    <m/>
    <m/>
    <m/>
    <m/>
    <m/>
    <m/>
    <m/>
    <m/>
    <m/>
    <m/>
    <m/>
    <m/>
    <m/>
    <m/>
    <m/>
    <m/>
    <m/>
    <m/>
    <m/>
    <m/>
    <m/>
    <m/>
    <m/>
    <m/>
    <m/>
    <m/>
    <m/>
    <m/>
    <m/>
    <m/>
    <m/>
    <m/>
    <n v="2"/>
    <n v="1"/>
    <s v="ZBHT0009"/>
    <s v="A6tvfGz7sNJm"/>
    <e v="#N/A"/>
    <e v="#N/A"/>
    <e v="#N/A"/>
    <e v="#N/A"/>
    <m/>
    <m/>
    <m/>
    <x v="0"/>
    <m/>
    <n v="3128.09"/>
    <n v="13385.09"/>
    <s v="A6tvfGz7sNJm"/>
    <s v="Allocated"/>
  </r>
  <r>
    <n v="464559429"/>
    <s v="MAYUR NABAJI BOTKAR"/>
    <m/>
    <m/>
    <m/>
    <m/>
    <m/>
    <m/>
    <n v="5629"/>
    <n v="11187"/>
    <n v="5791"/>
    <n v="16816"/>
    <n v="2"/>
    <s v="FLOW"/>
    <s v="UNPAID"/>
    <x v="17"/>
    <n v="37199"/>
    <n v="233"/>
    <n v="0"/>
    <n v="2250"/>
    <s v="FLOW"/>
    <n v="1"/>
    <n v="6.9164199244998933E-3"/>
    <s v="FLOW"/>
    <s v="NC"/>
    <s v="NC"/>
    <s v="NC"/>
    <s v="Shifted"/>
    <m/>
    <s v="CNAVNA"/>
    <m/>
    <s v="-"/>
    <m/>
    <s v="NARAYAN GAON"/>
    <m/>
    <m/>
    <m/>
    <n v="11187"/>
    <n v="37199"/>
    <n v="57"/>
    <n v="84"/>
    <s v="FLOW"/>
    <m/>
    <m/>
    <m/>
    <m/>
    <s v="REGULAR"/>
    <s v="MH14LZ7244"/>
    <s v="ACCESS SPL ED DISC CBS BT BSVI"/>
    <d v="2024-11-04T00:00:00"/>
    <n v="24"/>
    <s v="02.07.26"/>
    <s v="KAILASH ATKARI"/>
    <m/>
    <m/>
    <m/>
    <m/>
    <m/>
    <m/>
    <m/>
    <n v="1"/>
    <m/>
    <m/>
    <m/>
    <m/>
    <m/>
    <m/>
    <m/>
    <m/>
    <m/>
    <m/>
    <m/>
    <m/>
    <m/>
    <m/>
    <m/>
    <m/>
    <m/>
    <m/>
    <m/>
    <m/>
    <m/>
    <m/>
    <m/>
    <m/>
    <m/>
    <m/>
    <m/>
    <m/>
    <m/>
    <m/>
    <m/>
    <m/>
    <m/>
    <m/>
    <m/>
    <m/>
    <m/>
    <m/>
    <m/>
    <m/>
    <m/>
    <m/>
    <m/>
    <m/>
    <m/>
    <m/>
    <m/>
    <m/>
    <m/>
    <m/>
    <m/>
    <m/>
    <m/>
    <m/>
    <m/>
    <m/>
    <m/>
    <m/>
    <m/>
    <m/>
    <m/>
    <m/>
    <m/>
    <m/>
    <m/>
    <m/>
    <m/>
    <m/>
    <m/>
    <m/>
    <m/>
    <m/>
    <m/>
    <m/>
    <m/>
    <m/>
    <m/>
    <m/>
    <m/>
    <m/>
    <m/>
    <m/>
    <m/>
    <m/>
    <m/>
    <m/>
    <n v="1"/>
    <n v="1"/>
    <s v="DUWT0015"/>
    <s v="kP8Z7ChM0qz"/>
    <s v="Allocated"/>
    <s v="Shifted (NC_SFTD)"/>
    <s v="Customer shifted "/>
    <d v="2026-07-03T00:00:00"/>
    <m/>
    <m/>
    <m/>
    <x v="2"/>
    <m/>
    <n v="5791"/>
    <n v="16816"/>
    <s v="kP8Z7ChM0qz"/>
    <s v="Allocated"/>
  </r>
  <r>
    <n v="468012757"/>
    <s v="ANWAR SUBHAN ANSARI"/>
    <s v="ONLINE"/>
    <s v="15.07.26"/>
    <n v="8000"/>
    <m/>
    <m/>
    <m/>
    <n v="3753"/>
    <n v="3748"/>
    <n v="3830"/>
    <n v="-499"/>
    <n v="1"/>
    <s v="RB"/>
    <s v="PAID"/>
    <x v="12"/>
    <n v="36646"/>
    <n v="82"/>
    <n v="0"/>
    <n v="900"/>
    <s v="30.06.26"/>
    <n v="5.3014447702829995E-2"/>
    <n v="1.9301341596825847E-3"/>
    <s v="RB"/>
    <s v="PAID"/>
    <s v="NC"/>
    <s v="PTP"/>
    <m/>
    <n v="16"/>
    <s v="CAVA"/>
    <m/>
    <s v="-"/>
    <m/>
    <s v="MARUNJI"/>
    <m/>
    <m/>
    <m/>
    <n v="3748"/>
    <n v="36646"/>
    <n v="21"/>
    <n v="0"/>
    <s v="RB"/>
    <m/>
    <m/>
    <m/>
    <m/>
    <s v="REGULAR"/>
    <s v="MH14LM5338"/>
    <s v="SPLENDOR PLUS I3S BS6 FI DRUM SELF"/>
    <d v="2026-04-01T00:00:00"/>
    <n v="12"/>
    <s v="02.07.26"/>
    <s v="KAILASH ATKARI"/>
    <m/>
    <m/>
    <m/>
    <m/>
    <m/>
    <m/>
    <m/>
    <n v="1"/>
    <m/>
    <m/>
    <m/>
    <m/>
    <m/>
    <m/>
    <m/>
    <m/>
    <m/>
    <m/>
    <m/>
    <m/>
    <m/>
    <m/>
    <m/>
    <m/>
    <m/>
    <m/>
    <m/>
    <m/>
    <m/>
    <m/>
    <m/>
    <m/>
    <m/>
    <m/>
    <m/>
    <m/>
    <m/>
    <m/>
    <m/>
    <m/>
    <m/>
    <m/>
    <m/>
    <n v="2"/>
    <m/>
    <m/>
    <m/>
    <m/>
    <m/>
    <m/>
    <m/>
    <m/>
    <m/>
    <m/>
    <m/>
    <m/>
    <m/>
    <m/>
    <m/>
    <m/>
    <m/>
    <m/>
    <m/>
    <m/>
    <m/>
    <m/>
    <m/>
    <m/>
    <m/>
    <m/>
    <m/>
    <m/>
    <m/>
    <m/>
    <m/>
    <m/>
    <m/>
    <m/>
    <m/>
    <m/>
    <m/>
    <m/>
    <m/>
    <m/>
    <m/>
    <m/>
    <m/>
    <m/>
    <m/>
    <m/>
    <m/>
    <m/>
    <m/>
    <m/>
    <n v="3"/>
    <n v="1"/>
    <s v="DUWT0030"/>
    <s v="BowtrqQzGB1"/>
    <s v="Allocated"/>
    <s v="Left Message (LMCB)"/>
    <s v="Left message to sister"/>
    <d v="2026-07-03T00:00:00"/>
    <m/>
    <m/>
    <m/>
    <x v="0"/>
    <m/>
    <n v="3830"/>
    <n v="7501"/>
    <s v="BowtrqQzGB1"/>
    <s v="Allocated"/>
  </r>
  <r>
    <n v="461763753"/>
    <s v="SATISH MOHAN SONWANE"/>
    <m/>
    <m/>
    <m/>
    <m/>
    <m/>
    <m/>
    <n v="2949"/>
    <n v="17688"/>
    <n v="3913"/>
    <n v="20637"/>
    <n v="6"/>
    <s v="FLOW"/>
    <s v="UNPAID"/>
    <x v="13"/>
    <n v="36603"/>
    <n v="970"/>
    <n v="0"/>
    <n v="3600"/>
    <s v="-"/>
    <n v="0.52504797125038527"/>
    <n v="1.5999257485488194E-2"/>
    <s v="FLOW"/>
    <s v="-"/>
    <s v="-"/>
    <s v="-"/>
    <m/>
    <m/>
    <m/>
    <m/>
    <s v="-"/>
    <m/>
    <s v="DHAYARI"/>
    <m/>
    <m/>
    <m/>
    <n v="17688"/>
    <n v="36603"/>
    <n v="177"/>
    <n v="204"/>
    <s v="FLOW"/>
    <m/>
    <m/>
    <m/>
    <m/>
    <s v="NPA"/>
    <m/>
    <s v="SPLENDOR PLUS I3S XTEC"/>
    <d v="2024-02-02T00:00:00"/>
    <n v="36"/>
    <s v="02.07.26"/>
    <s v="VIJAY NIKAM"/>
    <m/>
    <m/>
    <m/>
    <m/>
    <m/>
    <m/>
    <m/>
    <m/>
    <m/>
    <m/>
    <m/>
    <m/>
    <m/>
    <m/>
    <m/>
    <m/>
    <m/>
    <m/>
    <m/>
    <m/>
    <m/>
    <m/>
    <n v="1"/>
    <m/>
    <m/>
    <m/>
    <m/>
    <m/>
    <m/>
    <m/>
    <m/>
    <m/>
    <m/>
    <m/>
    <m/>
    <m/>
    <m/>
    <m/>
    <m/>
    <m/>
    <m/>
    <m/>
    <m/>
    <m/>
    <m/>
    <m/>
    <m/>
    <m/>
    <m/>
    <m/>
    <m/>
    <m/>
    <m/>
    <m/>
    <m/>
    <m/>
    <m/>
    <m/>
    <m/>
    <m/>
    <m/>
    <m/>
    <m/>
    <m/>
    <m/>
    <m/>
    <m/>
    <m/>
    <m/>
    <m/>
    <m/>
    <m/>
    <m/>
    <m/>
    <m/>
    <m/>
    <m/>
    <m/>
    <m/>
    <m/>
    <m/>
    <m/>
    <m/>
    <m/>
    <m/>
    <m/>
    <m/>
    <m/>
    <m/>
    <m/>
    <m/>
    <m/>
    <m/>
    <m/>
    <n v="1"/>
    <n v="1"/>
    <s v="DUWT0021"/>
    <s v="A2RuwC7K4z"/>
    <s v="Allocated"/>
    <s v="Shifted (NC_SFTD)"/>
    <s v="Customer shifted at residence address "/>
    <d v="2026-07-08T00:00:00"/>
    <m/>
    <m/>
    <m/>
    <x v="0"/>
    <m/>
    <n v="3913"/>
    <n v="20637"/>
    <s v="A2RuwC7K4z"/>
    <s v="Allocated"/>
  </r>
  <r>
    <n v="458806785"/>
    <s v="SNEHAL NAMDEV KHANDARE"/>
    <m/>
    <m/>
    <m/>
    <m/>
    <m/>
    <m/>
    <n v="4591"/>
    <n v="6081"/>
    <n v="1731"/>
    <n v="10672"/>
    <n v="2"/>
    <s v="FLOW"/>
    <s v="UNPAID"/>
    <x v="11"/>
    <n v="35954"/>
    <n v="241"/>
    <n v="0"/>
    <n v="5850"/>
    <s v="13.06.26"/>
    <n v="0.11561552759561024"/>
    <n v="6.6849367446831683E-3"/>
    <s v="FLOW"/>
    <s v="PTP"/>
    <s v="PAID"/>
    <s v="PTP"/>
    <m/>
    <m/>
    <m/>
    <m/>
    <s v="-"/>
    <m/>
    <s v="AMBETHAN"/>
    <m/>
    <m/>
    <m/>
    <n v="6081"/>
    <n v="35954"/>
    <n v="57"/>
    <n v="84"/>
    <s v="FLOW"/>
    <m/>
    <m/>
    <m/>
    <m/>
    <s v="NPA"/>
    <s v="MH14KX7966"/>
    <s v="YAMAHA FZX"/>
    <d v="2023-07-03T00:00:00"/>
    <n v="42"/>
    <s v="02.07.26"/>
    <s v="KAILASH ATKARI"/>
    <m/>
    <m/>
    <m/>
    <m/>
    <m/>
    <m/>
    <m/>
    <m/>
    <m/>
    <m/>
    <m/>
    <m/>
    <m/>
    <m/>
    <m/>
    <m/>
    <m/>
    <m/>
    <m/>
    <m/>
    <m/>
    <m/>
    <m/>
    <m/>
    <m/>
    <n v="1"/>
    <m/>
    <m/>
    <m/>
    <m/>
    <m/>
    <m/>
    <m/>
    <m/>
    <m/>
    <m/>
    <m/>
    <m/>
    <m/>
    <m/>
    <m/>
    <m/>
    <m/>
    <m/>
    <m/>
    <m/>
    <m/>
    <m/>
    <m/>
    <m/>
    <m/>
    <m/>
    <m/>
    <m/>
    <m/>
    <m/>
    <m/>
    <m/>
    <m/>
    <m/>
    <m/>
    <m/>
    <m/>
    <m/>
    <m/>
    <m/>
    <m/>
    <m/>
    <m/>
    <m/>
    <m/>
    <m/>
    <m/>
    <m/>
    <m/>
    <m/>
    <m/>
    <m/>
    <m/>
    <m/>
    <m/>
    <m/>
    <m/>
    <m/>
    <m/>
    <m/>
    <m/>
    <m/>
    <m/>
    <m/>
    <m/>
    <m/>
    <m/>
    <m/>
    <n v="1"/>
    <n v="1"/>
    <s v="ZBHT0010"/>
    <s v="kP2bb4nepm"/>
    <s v="Allocated"/>
    <e v="#N/A"/>
    <e v="#N/A"/>
    <e v="#N/A"/>
    <m/>
    <m/>
    <m/>
    <x v="0"/>
    <m/>
    <n v="1731"/>
    <n v="10672"/>
    <s v="kP2bb4nepm"/>
    <s v="Allocated"/>
  </r>
  <r>
    <n v="462670036"/>
    <s v="SAKSHI RAJKUMAR CHINTALWAR"/>
    <s v="ONLINE"/>
    <s v="14.07.26"/>
    <n v="3456"/>
    <m/>
    <m/>
    <m/>
    <n v="3356"/>
    <n v="3356"/>
    <n v="3395"/>
    <n v="3256"/>
    <n v="1"/>
    <s v="STABLE "/>
    <s v="PAID"/>
    <x v="7"/>
    <n v="35761"/>
    <n v="39"/>
    <n v="0"/>
    <n v="450"/>
    <s v="-"/>
    <n v="3.0019273076767394E-2"/>
    <n v="1.8835214671289885E-3"/>
    <s v="STABLE "/>
    <s v="PAID"/>
    <s v="-"/>
    <s v="PAID"/>
    <m/>
    <m/>
    <m/>
    <m/>
    <s v="-"/>
    <m/>
    <s v="KASARWADI"/>
    <m/>
    <m/>
    <m/>
    <n v="3845"/>
    <n v="35761"/>
    <n v="26"/>
    <n v="23"/>
    <s v="STABLE"/>
    <m/>
    <m/>
    <m/>
    <m/>
    <s v="REGULAR"/>
    <s v="MH14LN2145"/>
    <s v="HONDA ACTIVA 125 SMART"/>
    <d v="2024-04-23T00:00:00"/>
    <n v="36"/>
    <s v="10.07.26"/>
    <s v="VIJAY NIKAM"/>
    <m/>
    <m/>
    <m/>
    <m/>
    <m/>
    <m/>
    <m/>
    <m/>
    <m/>
    <m/>
    <m/>
    <m/>
    <m/>
    <m/>
    <m/>
    <m/>
    <m/>
    <m/>
    <m/>
    <m/>
    <m/>
    <m/>
    <m/>
    <m/>
    <m/>
    <m/>
    <m/>
    <m/>
    <m/>
    <m/>
    <m/>
    <m/>
    <m/>
    <m/>
    <m/>
    <m/>
    <m/>
    <n v="1"/>
    <m/>
    <m/>
    <m/>
    <m/>
    <m/>
    <m/>
    <m/>
    <m/>
    <m/>
    <m/>
    <m/>
    <m/>
    <m/>
    <m/>
    <m/>
    <m/>
    <m/>
    <m/>
    <m/>
    <m/>
    <m/>
    <m/>
    <m/>
    <m/>
    <m/>
    <m/>
    <m/>
    <m/>
    <m/>
    <m/>
    <m/>
    <m/>
    <m/>
    <m/>
    <m/>
    <m/>
    <m/>
    <m/>
    <m/>
    <m/>
    <m/>
    <m/>
    <m/>
    <m/>
    <m/>
    <m/>
    <m/>
    <m/>
    <m/>
    <m/>
    <m/>
    <m/>
    <m/>
    <m/>
    <m/>
    <m/>
    <n v="1"/>
    <n v="1"/>
    <s v="DUWT0025"/>
    <m/>
    <m/>
    <m/>
    <m/>
    <m/>
    <m/>
    <m/>
    <m/>
    <x v="0"/>
    <m/>
    <n v="3395"/>
    <n v="6712"/>
    <s v="B2M41-LBEz"/>
    <s v="Allocated"/>
  </r>
  <r>
    <n v="461265756"/>
    <s v="RAHILA RAFIK SHAIKH"/>
    <m/>
    <m/>
    <m/>
    <m/>
    <m/>
    <m/>
    <n v="3909"/>
    <n v="11727"/>
    <n v="4124"/>
    <n v="15636"/>
    <n v="3"/>
    <s v="FLOW"/>
    <s v="UNPAID"/>
    <x v="13"/>
    <n v="35419"/>
    <n v="215"/>
    <n v="0"/>
    <n v="1350"/>
    <s v="FLOW"/>
    <n v="0.28457466937547837"/>
    <n v="1.1343748540055657E-2"/>
    <s v="FLOW"/>
    <s v="-"/>
    <s v="NC"/>
    <s v="-"/>
    <m/>
    <m/>
    <m/>
    <m/>
    <s v="ELG"/>
    <m/>
    <s v="NAHRE"/>
    <m/>
    <m/>
    <m/>
    <n v="11727"/>
    <n v="35419"/>
    <n v="87"/>
    <e v="#N/A"/>
    <e v="#N/A"/>
    <m/>
    <m/>
    <m/>
    <m/>
    <s v="REGULAR"/>
    <s v="MH12WG5912"/>
    <s v="ACCESS SPL ED DISC CBS BT BSVI"/>
    <d v="2023-12-27T00:00:00"/>
    <n v="36"/>
    <s v="02.07.26"/>
    <s v="VIJAY NIKAM"/>
    <m/>
    <m/>
    <m/>
    <m/>
    <m/>
    <m/>
    <m/>
    <m/>
    <m/>
    <m/>
    <m/>
    <m/>
    <m/>
    <m/>
    <m/>
    <m/>
    <m/>
    <m/>
    <m/>
    <m/>
    <m/>
    <m/>
    <m/>
    <m/>
    <m/>
    <m/>
    <m/>
    <m/>
    <m/>
    <m/>
    <m/>
    <m/>
    <m/>
    <m/>
    <m/>
    <m/>
    <m/>
    <m/>
    <m/>
    <m/>
    <m/>
    <m/>
    <m/>
    <m/>
    <m/>
    <m/>
    <m/>
    <m/>
    <m/>
    <m/>
    <m/>
    <m/>
    <m/>
    <m/>
    <m/>
    <m/>
    <m/>
    <m/>
    <m/>
    <m/>
    <m/>
    <m/>
    <m/>
    <m/>
    <m/>
    <m/>
    <m/>
    <m/>
    <m/>
    <m/>
    <m/>
    <m/>
    <m/>
    <m/>
    <m/>
    <m/>
    <m/>
    <m/>
    <m/>
    <m/>
    <m/>
    <m/>
    <m/>
    <m/>
    <m/>
    <m/>
    <m/>
    <m/>
    <m/>
    <m/>
    <m/>
    <n v="1"/>
    <m/>
    <m/>
    <n v="1"/>
    <n v="1"/>
    <s v="DUWT0031"/>
    <s v="APEWF1ga57"/>
    <s v="Allocated"/>
    <s v="Left Message (LMCB)"/>
    <s v="Left message with daughter "/>
    <d v="2026-07-02T00:00:00"/>
    <m/>
    <m/>
    <m/>
    <x v="0"/>
    <m/>
    <n v="4124"/>
    <n v="15636"/>
    <e v="#N/A"/>
    <e v="#N/A"/>
  </r>
  <r>
    <n v="463491160"/>
    <s v="BHAUSAHEB LAXMAN KHARADE"/>
    <s v="COLLECT"/>
    <s v="04.07.26"/>
    <n v="3000"/>
    <m/>
    <m/>
    <m/>
    <n v="2617"/>
    <n v="7315"/>
    <n v="2430"/>
    <n v="6932"/>
    <n v="3"/>
    <s v="STABLE "/>
    <s v="PAID"/>
    <x v="9"/>
    <n v="35289"/>
    <n v="349"/>
    <n v="0"/>
    <n v="6184"/>
    <s v="FLOW"/>
    <n v="4.60790699290528E-2"/>
    <n v="1.1302113053164236E-2"/>
    <s v="STABLE "/>
    <s v="PAID"/>
    <s v="PTP"/>
    <s v="PAID"/>
    <m/>
    <m/>
    <m/>
    <m/>
    <s v="ELG"/>
    <m/>
    <s v="CHINCHANI"/>
    <m/>
    <m/>
    <m/>
    <n v="7315"/>
    <n v="35289"/>
    <n v="87"/>
    <n v="84"/>
    <s v="STABLE"/>
    <m/>
    <m/>
    <m/>
    <m/>
    <s v="REGULAR"/>
    <s v="MH12XC8849"/>
    <s v="HF DELUXE DRUM SELF CAST ALL BLACK"/>
    <d v="2024-07-16T00:00:00"/>
    <n v="36"/>
    <s v="02.07.26"/>
    <s v="KAILASH ATKARI"/>
    <m/>
    <n v="1"/>
    <m/>
    <m/>
    <m/>
    <m/>
    <m/>
    <m/>
    <m/>
    <m/>
    <n v="2"/>
    <m/>
    <m/>
    <m/>
    <m/>
    <m/>
    <m/>
    <m/>
    <m/>
    <m/>
    <m/>
    <m/>
    <m/>
    <m/>
    <m/>
    <m/>
    <m/>
    <m/>
    <m/>
    <m/>
    <m/>
    <m/>
    <m/>
    <m/>
    <m/>
    <m/>
    <m/>
    <m/>
    <m/>
    <m/>
    <m/>
    <m/>
    <m/>
    <m/>
    <m/>
    <m/>
    <m/>
    <m/>
    <m/>
    <m/>
    <m/>
    <m/>
    <m/>
    <m/>
    <m/>
    <m/>
    <m/>
    <m/>
    <m/>
    <m/>
    <m/>
    <m/>
    <m/>
    <m/>
    <m/>
    <m/>
    <m/>
    <m/>
    <m/>
    <m/>
    <m/>
    <m/>
    <m/>
    <m/>
    <m/>
    <m/>
    <m/>
    <m/>
    <m/>
    <m/>
    <m/>
    <m/>
    <m/>
    <m/>
    <m/>
    <m/>
    <m/>
    <m/>
    <m/>
    <m/>
    <m/>
    <m/>
    <m/>
    <m/>
    <n v="3"/>
    <n v="1"/>
    <s v="ZBHT0024"/>
    <s v="k2h089bKhEz"/>
    <s v="Allocated"/>
    <s v="Payment (PAID)"/>
    <s v="Payment (PAID)"/>
    <d v="2026-07-04T00:00:00"/>
    <m/>
    <m/>
    <m/>
    <x v="0"/>
    <m/>
    <n v="2430"/>
    <n v="9932"/>
    <s v="k2h089bKhEz"/>
    <s v="Allocated"/>
  </r>
  <r>
    <n v="135050716"/>
    <s v="KARUNA MHATU GHOLAP"/>
    <s v="ONLINE"/>
    <s v="26.07.26"/>
    <n v="6143"/>
    <m/>
    <m/>
    <s v="BANK STABLE 27"/>
    <n v="6140"/>
    <n v="5547"/>
    <n v="5656"/>
    <n v="5544"/>
    <n v="1"/>
    <s v="STABLE "/>
    <s v="PAID"/>
    <x v="6"/>
    <n v="35074"/>
    <n v="109"/>
    <n v="0"/>
    <n v="6750"/>
    <s v="18.06.26"/>
    <n v="2.3922523054774016E-2"/>
    <n v="1.8473373769772137E-3"/>
    <s v="STABLE "/>
    <s v="PTP"/>
    <s v="PTP"/>
    <s v="PTP"/>
    <m/>
    <n v="21"/>
    <s v="CAVA"/>
    <m/>
    <s v="-"/>
    <m/>
    <s v="VIMAN NAGAR"/>
    <m/>
    <m/>
    <m/>
    <n v="5547"/>
    <n v="35074"/>
    <n v="26"/>
    <n v="23"/>
    <s v="STABLE"/>
    <m/>
    <m/>
    <m/>
    <m/>
    <s v="NPA"/>
    <s v="MH12UV1996"/>
    <s v="BAJAJ KTM RC 200"/>
    <d v="2022-10-28T00:00:00"/>
    <n v="48"/>
    <s v="02.07.26"/>
    <s v="VIJAY NIKAM"/>
    <m/>
    <m/>
    <m/>
    <m/>
    <m/>
    <m/>
    <m/>
    <m/>
    <m/>
    <m/>
    <m/>
    <m/>
    <m/>
    <m/>
    <m/>
    <m/>
    <m/>
    <m/>
    <m/>
    <n v="2"/>
    <m/>
    <m/>
    <n v="2"/>
    <m/>
    <m/>
    <m/>
    <m/>
    <m/>
    <m/>
    <m/>
    <m/>
    <m/>
    <m/>
    <m/>
    <m/>
    <m/>
    <m/>
    <m/>
    <m/>
    <m/>
    <m/>
    <m/>
    <m/>
    <m/>
    <m/>
    <m/>
    <m/>
    <m/>
    <m/>
    <m/>
    <m/>
    <m/>
    <m/>
    <m/>
    <m/>
    <m/>
    <m/>
    <m/>
    <m/>
    <m/>
    <m/>
    <m/>
    <m/>
    <m/>
    <m/>
    <m/>
    <m/>
    <m/>
    <m/>
    <m/>
    <m/>
    <m/>
    <m/>
    <m/>
    <m/>
    <m/>
    <m/>
    <m/>
    <m/>
    <m/>
    <m/>
    <m/>
    <m/>
    <m/>
    <m/>
    <m/>
    <m/>
    <m/>
    <m/>
    <m/>
    <m/>
    <m/>
    <m/>
    <m/>
    <n v="4"/>
    <n v="1"/>
    <s v="ZBHT0012"/>
    <s v="kPYtzLseGX87"/>
    <s v="Allocated"/>
    <s v="Promise To Pay (PTP)"/>
    <s v="Ptp"/>
    <d v="2026-07-15T00:00:00"/>
    <m/>
    <m/>
    <m/>
    <x v="0"/>
    <m/>
    <n v="5656"/>
    <n v="11687"/>
    <s v="kPYtzLseGX87"/>
    <s v="Allocated"/>
  </r>
  <r>
    <n v="462727954"/>
    <s v="PALLAVI SANGAM PETHSANGAVE"/>
    <s v="ONLINE"/>
    <s v="22.07.26"/>
    <n v="58"/>
    <m/>
    <m/>
    <m/>
    <n v="3254"/>
    <n v="0"/>
    <n v="58"/>
    <n v="3196"/>
    <n v="1"/>
    <s v="STABLE "/>
    <s v="PAID"/>
    <x v="0"/>
    <n v="34852"/>
    <n v="58"/>
    <n v="0"/>
    <n v="450"/>
    <s v="19.06.26"/>
    <n v="1.2005920022294387E-2"/>
    <n v="1.8356447015569896E-3"/>
    <s v="STABLE "/>
    <s v="NC"/>
    <s v="NC"/>
    <s v="NC"/>
    <s v="Add not found"/>
    <m/>
    <s v="CNAVNA"/>
    <m/>
    <s v="-"/>
    <m/>
    <s v="THERGAON"/>
    <m/>
    <m/>
    <m/>
    <n v="3755"/>
    <n v="34852"/>
    <n v="26"/>
    <n v="23"/>
    <s v="STABLE"/>
    <m/>
    <m/>
    <m/>
    <m/>
    <s v="REGULAR"/>
    <s v="MH42BM6521"/>
    <s v="HONDA ACTIVA 6G H SMART"/>
    <d v="2024-04-29T00:00:00"/>
    <n v="36"/>
    <s v="10.07.26"/>
    <s v="KAILASH ATKARI"/>
    <m/>
    <m/>
    <m/>
    <m/>
    <m/>
    <m/>
    <m/>
    <m/>
    <m/>
    <m/>
    <m/>
    <m/>
    <m/>
    <m/>
    <m/>
    <m/>
    <m/>
    <m/>
    <m/>
    <m/>
    <m/>
    <m/>
    <m/>
    <m/>
    <m/>
    <m/>
    <m/>
    <m/>
    <m/>
    <m/>
    <m/>
    <n v="1"/>
    <m/>
    <m/>
    <m/>
    <m/>
    <m/>
    <m/>
    <m/>
    <m/>
    <m/>
    <m/>
    <m/>
    <m/>
    <m/>
    <m/>
    <n v="1"/>
    <m/>
    <m/>
    <m/>
    <m/>
    <m/>
    <m/>
    <m/>
    <m/>
    <m/>
    <m/>
    <m/>
    <m/>
    <m/>
    <m/>
    <m/>
    <m/>
    <m/>
    <m/>
    <m/>
    <m/>
    <m/>
    <m/>
    <m/>
    <m/>
    <m/>
    <m/>
    <m/>
    <m/>
    <m/>
    <m/>
    <m/>
    <m/>
    <m/>
    <m/>
    <m/>
    <m/>
    <m/>
    <m/>
    <m/>
    <m/>
    <m/>
    <m/>
    <m/>
    <m/>
    <m/>
    <m/>
    <m/>
    <n v="2"/>
    <n v="1"/>
    <s v="ZBHT0011"/>
    <m/>
    <m/>
    <m/>
    <m/>
    <m/>
    <m/>
    <m/>
    <m/>
    <x v="0"/>
    <m/>
    <n v="58"/>
    <n v="3254"/>
    <s v="k2GjIU-iybm"/>
    <s v="Allocated"/>
  </r>
  <r>
    <n v="462027650"/>
    <s v="NEELAM YOGESH KUMBHAKARNA"/>
    <m/>
    <m/>
    <m/>
    <m/>
    <m/>
    <m/>
    <n v="3798"/>
    <n v="3648"/>
    <n v="3730"/>
    <n v="7446"/>
    <n v="1"/>
    <s v="FLOW"/>
    <s v="UNPAID"/>
    <x v="9"/>
    <n v="34755"/>
    <n v="82"/>
    <n v="0"/>
    <n v="5832"/>
    <s v="26.06.26"/>
    <n v="2.1841814546686194E-2"/>
    <n v="1.830535739774279E-3"/>
    <s v="STABLE "/>
    <s v="PTP"/>
    <s v="PTP"/>
    <s v="PTP"/>
    <m/>
    <n v="26"/>
    <s v="CAVA"/>
    <m/>
    <s v="-"/>
    <m/>
    <s v="ALEGAON PAGA"/>
    <m/>
    <m/>
    <m/>
    <n v="3648"/>
    <n v="34755"/>
    <n v="26"/>
    <n v="53"/>
    <s v="FLOW"/>
    <m/>
    <m/>
    <m/>
    <m/>
    <s v="NPA"/>
    <s v="MH12WN2154"/>
    <s v="BAJAJ PULSAR 125 NEON DISC CBS"/>
    <d v="2024-02-26T00:00:00"/>
    <n v="36"/>
    <s v="02.07.26"/>
    <s v="KAILASH ATKARI"/>
    <m/>
    <m/>
    <m/>
    <m/>
    <m/>
    <m/>
    <m/>
    <m/>
    <m/>
    <m/>
    <n v="1"/>
    <m/>
    <m/>
    <m/>
    <m/>
    <m/>
    <m/>
    <m/>
    <m/>
    <m/>
    <m/>
    <m/>
    <m/>
    <m/>
    <m/>
    <m/>
    <m/>
    <m/>
    <m/>
    <m/>
    <m/>
    <m/>
    <m/>
    <m/>
    <m/>
    <m/>
    <m/>
    <m/>
    <m/>
    <m/>
    <m/>
    <m/>
    <m/>
    <m/>
    <m/>
    <m/>
    <m/>
    <m/>
    <m/>
    <m/>
    <m/>
    <m/>
    <m/>
    <m/>
    <m/>
    <m/>
    <m/>
    <m/>
    <m/>
    <m/>
    <m/>
    <m/>
    <m/>
    <m/>
    <m/>
    <m/>
    <m/>
    <m/>
    <m/>
    <m/>
    <m/>
    <m/>
    <m/>
    <m/>
    <m/>
    <m/>
    <m/>
    <m/>
    <m/>
    <m/>
    <m/>
    <m/>
    <m/>
    <m/>
    <m/>
    <m/>
    <m/>
    <m/>
    <m/>
    <m/>
    <m/>
    <m/>
    <m/>
    <m/>
    <n v="1"/>
    <n v="1"/>
    <s v="ZBHT0024"/>
    <s v="APKFGMt_i7"/>
    <s v="Allocated"/>
    <s v="Left Message (LMCB)"/>
    <s v="Meet husband "/>
    <d v="2026-07-04T00:00:00"/>
    <m/>
    <m/>
    <m/>
    <x v="0"/>
    <m/>
    <n v="3730"/>
    <n v="7446"/>
    <s v="APKFGMt_i7"/>
    <s v="Allocated"/>
  </r>
  <r>
    <n v="464470722"/>
    <s v="ARCHANA ASHOK KULAL"/>
    <m/>
    <m/>
    <m/>
    <m/>
    <m/>
    <s v="BANK STABLE 13"/>
    <n v="5289"/>
    <n v="10337"/>
    <n v="5438"/>
    <n v="15626"/>
    <n v="2"/>
    <s v="STABLE "/>
    <s v="UNPAID"/>
    <x v="18"/>
    <n v="34341"/>
    <n v="390"/>
    <n v="0"/>
    <n v="2753.53"/>
    <s v="28.06.26"/>
    <n v="0.23126186916643096"/>
    <n v="6.385031227378447E-3"/>
    <s v="STABLE "/>
    <s v="PAID"/>
    <s v="PTP"/>
    <s v="PAID"/>
    <m/>
    <m/>
    <m/>
    <m/>
    <s v="-"/>
    <m/>
    <s v="WAGHOLI"/>
    <m/>
    <m/>
    <m/>
    <n v="10337"/>
    <n v="34341"/>
    <n v="57"/>
    <n v="53"/>
    <s v="STABLE"/>
    <m/>
    <m/>
    <m/>
    <m/>
    <s v="REGULAR"/>
    <s v="MH28BZ8530"/>
    <s v="HONDA ACTIVA 125 DISC BSVI"/>
    <d v="2024-10-28T00:00:00"/>
    <n v="24"/>
    <s v="02.07.26"/>
    <s v="VIJAY NIKAM"/>
    <m/>
    <m/>
    <m/>
    <m/>
    <m/>
    <m/>
    <m/>
    <n v="1"/>
    <m/>
    <m/>
    <m/>
    <m/>
    <m/>
    <m/>
    <m/>
    <m/>
    <m/>
    <m/>
    <m/>
    <m/>
    <m/>
    <m/>
    <m/>
    <m/>
    <m/>
    <m/>
    <m/>
    <m/>
    <m/>
    <m/>
    <m/>
    <m/>
    <m/>
    <m/>
    <m/>
    <m/>
    <m/>
    <m/>
    <m/>
    <m/>
    <m/>
    <m/>
    <m/>
    <m/>
    <m/>
    <m/>
    <m/>
    <m/>
    <m/>
    <m/>
    <m/>
    <m/>
    <m/>
    <m/>
    <m/>
    <m/>
    <m/>
    <m/>
    <m/>
    <m/>
    <m/>
    <m/>
    <m/>
    <m/>
    <m/>
    <m/>
    <m/>
    <m/>
    <m/>
    <m/>
    <m/>
    <m/>
    <m/>
    <m/>
    <m/>
    <m/>
    <m/>
    <m/>
    <m/>
    <m/>
    <m/>
    <m/>
    <m/>
    <m/>
    <m/>
    <m/>
    <m/>
    <m/>
    <m/>
    <m/>
    <m/>
    <m/>
    <m/>
    <m/>
    <n v="1"/>
    <n v="1"/>
    <s v="DUWT0021"/>
    <s v="A6-g-mZz7z"/>
    <s v="Allocated"/>
    <s v="Left Message (LMCB)"/>
    <s v="Left message at residence address with husband "/>
    <d v="2026-07-03T00:00:00"/>
    <m/>
    <m/>
    <m/>
    <x v="0"/>
    <m/>
    <n v="5438"/>
    <n v="15626"/>
    <s v="A6-g-mZz7z"/>
    <s v="Allocated"/>
  </r>
  <r>
    <n v="465543533"/>
    <s v="ASHWINI GANESH BORKAR"/>
    <m/>
    <m/>
    <m/>
    <m/>
    <m/>
    <m/>
    <n v="11753"/>
    <n v="11751"/>
    <n v="12058"/>
    <n v="23504"/>
    <n v="1"/>
    <s v="FLOW"/>
    <s v="UNPAID"/>
    <x v="15"/>
    <n v="34213"/>
    <n v="307"/>
    <n v="0"/>
    <n v="2250"/>
    <s v="08.06.26"/>
    <n v="4.0921883816129954E-2"/>
    <n v="1.8019887574420202E-3"/>
    <s v="FLOW"/>
    <s v="OS"/>
    <s v="PAID"/>
    <s v="OS"/>
    <s v="Cust at village"/>
    <m/>
    <s v="CAVNA"/>
    <m/>
    <s v="-"/>
    <m/>
    <s v="SANGAVI"/>
    <m/>
    <m/>
    <m/>
    <n v="14308"/>
    <n v="34213"/>
    <n v="26"/>
    <n v="53"/>
    <s v="FLOW"/>
    <m/>
    <m/>
    <m/>
    <m/>
    <s v="REGULAR"/>
    <s v="MH12XV1046"/>
    <s v="BULLET BATTALION 350 BLACK"/>
    <d v="2025-02-20T00:00:00"/>
    <n v="18"/>
    <s v="10.07.26"/>
    <s v="KAILASH ATKARI"/>
    <m/>
    <m/>
    <m/>
    <m/>
    <m/>
    <m/>
    <m/>
    <m/>
    <m/>
    <m/>
    <m/>
    <m/>
    <m/>
    <m/>
    <m/>
    <m/>
    <m/>
    <m/>
    <m/>
    <m/>
    <m/>
    <m/>
    <m/>
    <m/>
    <m/>
    <m/>
    <m/>
    <m/>
    <m/>
    <m/>
    <m/>
    <m/>
    <m/>
    <m/>
    <m/>
    <m/>
    <m/>
    <n v="1"/>
    <m/>
    <m/>
    <m/>
    <m/>
    <m/>
    <m/>
    <m/>
    <m/>
    <n v="1"/>
    <m/>
    <m/>
    <m/>
    <m/>
    <m/>
    <m/>
    <m/>
    <m/>
    <m/>
    <m/>
    <m/>
    <m/>
    <m/>
    <m/>
    <m/>
    <m/>
    <m/>
    <m/>
    <m/>
    <m/>
    <m/>
    <m/>
    <m/>
    <m/>
    <m/>
    <m/>
    <m/>
    <m/>
    <m/>
    <m/>
    <m/>
    <m/>
    <n v="1"/>
    <m/>
    <m/>
    <m/>
    <m/>
    <m/>
    <m/>
    <m/>
    <m/>
    <m/>
    <m/>
    <m/>
    <m/>
    <m/>
    <m/>
    <n v="3"/>
    <n v="1"/>
    <s v="ZBHT0015"/>
    <m/>
    <m/>
    <m/>
    <m/>
    <m/>
    <m/>
    <m/>
    <m/>
    <x v="1"/>
    <m/>
    <n v="12058"/>
    <n v="23504"/>
    <s v="G2JrQEAMwRz"/>
    <s v="Allocated"/>
  </r>
  <r>
    <n v="139105181"/>
    <s v="SAGAR SUBHASHSINGH PARDESHI"/>
    <s v="ONLINE"/>
    <s v="16.07.26"/>
    <n v="4066"/>
    <m/>
    <m/>
    <s v="BANK STABLE 16"/>
    <n v="4066"/>
    <n v="4046"/>
    <n v="4063"/>
    <n v="4046"/>
    <n v="1"/>
    <s v="STABLE "/>
    <s v="PAID"/>
    <x v="13"/>
    <n v="34165.67"/>
    <n v="17"/>
    <n v="0"/>
    <n v="450"/>
    <s v="-"/>
    <n v="2.9443593863625512E-2"/>
    <n v="1.7994959001103119E-3"/>
    <s v="STABLE "/>
    <s v="PAID"/>
    <s v="-"/>
    <s v="PAID"/>
    <m/>
    <m/>
    <m/>
    <m/>
    <s v="-"/>
    <m/>
    <s v="SAHKAR NAGAR"/>
    <m/>
    <m/>
    <m/>
    <n v="4513"/>
    <n v="34165.67"/>
    <n v="25"/>
    <n v="22"/>
    <s v="STABLE"/>
    <m/>
    <m/>
    <m/>
    <m/>
    <s v="REGULAR"/>
    <s v="MH12VE4740"/>
    <s v="XPULSE 200 4V"/>
    <d v="2023-02-20T00:00:00"/>
    <n v="48"/>
    <s v="10.07.26"/>
    <s v="VIJAY NIKAM"/>
    <m/>
    <m/>
    <m/>
    <m/>
    <m/>
    <m/>
    <m/>
    <m/>
    <m/>
    <m/>
    <m/>
    <m/>
    <m/>
    <m/>
    <m/>
    <m/>
    <m/>
    <m/>
    <m/>
    <m/>
    <m/>
    <m/>
    <m/>
    <m/>
    <m/>
    <m/>
    <m/>
    <m/>
    <m/>
    <m/>
    <m/>
    <n v="1"/>
    <m/>
    <m/>
    <m/>
    <m/>
    <m/>
    <m/>
    <m/>
    <m/>
    <m/>
    <m/>
    <m/>
    <m/>
    <m/>
    <m/>
    <m/>
    <m/>
    <m/>
    <m/>
    <m/>
    <m/>
    <m/>
    <m/>
    <m/>
    <m/>
    <m/>
    <m/>
    <m/>
    <m/>
    <m/>
    <m/>
    <m/>
    <m/>
    <m/>
    <m/>
    <m/>
    <m/>
    <m/>
    <m/>
    <m/>
    <m/>
    <m/>
    <m/>
    <m/>
    <m/>
    <m/>
    <m/>
    <m/>
    <m/>
    <m/>
    <m/>
    <m/>
    <m/>
    <m/>
    <m/>
    <m/>
    <m/>
    <m/>
    <m/>
    <m/>
    <m/>
    <m/>
    <m/>
    <n v="1"/>
    <n v="1"/>
    <s v="DUWT0031"/>
    <m/>
    <m/>
    <m/>
    <m/>
    <m/>
    <m/>
    <m/>
    <m/>
    <x v="0"/>
    <m/>
    <n v="4063"/>
    <n v="8112"/>
    <s v="B6eI8y8nh9"/>
    <s v="Allocated"/>
  </r>
  <r>
    <n v="463200379"/>
    <s v="SANGEETA VILAS JAGDALE"/>
    <s v="ONLINE"/>
    <s v="02.07.26"/>
    <n v="4500"/>
    <m/>
    <m/>
    <m/>
    <n v="2797"/>
    <n v="4988"/>
    <n v="2332"/>
    <n v="3285"/>
    <n v="2"/>
    <s v="STABLE "/>
    <s v="PAID"/>
    <x v="10"/>
    <n v="34057"/>
    <n v="141"/>
    <n v="0"/>
    <n v="5997"/>
    <s v="FLOW"/>
    <n v="5.4885803459863609E-2"/>
    <n v="6.332227032143146E-3"/>
    <s v="STABLE "/>
    <s v="PAID"/>
    <s v="PTP"/>
    <s v="PAID"/>
    <m/>
    <m/>
    <s v="CAVNA"/>
    <m/>
    <s v="-"/>
    <m/>
    <s v="JUNNAR"/>
    <m/>
    <m/>
    <m/>
    <n v="4988"/>
    <n v="34057"/>
    <n v="57"/>
    <n v="53"/>
    <s v="STABLE"/>
    <m/>
    <m/>
    <m/>
    <m/>
    <s v="REGULAR"/>
    <s v="MH14LR5137"/>
    <s v="HONDA ACTIVA 6G DLX BS VI"/>
    <d v="2024-06-13T00:00:00"/>
    <n v="36"/>
    <s v="02.07.26"/>
    <s v="KAILASH ATKARI"/>
    <m/>
    <m/>
    <m/>
    <m/>
    <m/>
    <m/>
    <m/>
    <m/>
    <m/>
    <m/>
    <m/>
    <m/>
    <m/>
    <m/>
    <m/>
    <m/>
    <n v="1"/>
    <m/>
    <m/>
    <m/>
    <m/>
    <m/>
    <m/>
    <m/>
    <m/>
    <m/>
    <m/>
    <m/>
    <m/>
    <m/>
    <m/>
    <m/>
    <m/>
    <m/>
    <m/>
    <m/>
    <m/>
    <m/>
    <m/>
    <m/>
    <m/>
    <m/>
    <m/>
    <m/>
    <m/>
    <m/>
    <m/>
    <m/>
    <m/>
    <m/>
    <m/>
    <m/>
    <m/>
    <m/>
    <m/>
    <m/>
    <m/>
    <m/>
    <m/>
    <m/>
    <m/>
    <m/>
    <m/>
    <m/>
    <m/>
    <m/>
    <m/>
    <m/>
    <m/>
    <m/>
    <m/>
    <m/>
    <m/>
    <m/>
    <m/>
    <m/>
    <m/>
    <m/>
    <m/>
    <m/>
    <m/>
    <m/>
    <m/>
    <m/>
    <m/>
    <m/>
    <m/>
    <m/>
    <m/>
    <m/>
    <m/>
    <m/>
    <m/>
    <m/>
    <n v="1"/>
    <n v="1"/>
    <s v="ZBHT0021"/>
    <s v="GPgRl26CjNz"/>
    <s v="Allocated"/>
    <s v="Payment (PAID)"/>
    <s v="Paid"/>
    <d v="2026-07-06T00:00:00"/>
    <m/>
    <m/>
    <m/>
    <x v="0"/>
    <m/>
    <n v="2332"/>
    <n v="7785"/>
    <s v="GPgRl26CjNz"/>
    <s v="Allocated"/>
  </r>
  <r>
    <n v="460116654"/>
    <s v="SHAIKH SHABINA JAVEED"/>
    <s v="COLLECT"/>
    <s v="20.07.26"/>
    <n v="7100"/>
    <m/>
    <m/>
    <m/>
    <n v="7015"/>
    <n v="6984"/>
    <n v="7062"/>
    <n v="6899"/>
    <n v="1"/>
    <s v="STABLE "/>
    <s v="PAID"/>
    <x v="15"/>
    <n v="33942.9"/>
    <n v="78"/>
    <n v="0"/>
    <n v="6499"/>
    <s v="12.06.26"/>
    <n v="4.0598819459928021E-2"/>
    <n v="1.7877626690140809E-3"/>
    <s v="STABLE "/>
    <s v="PTP"/>
    <s v="PAID"/>
    <s v="PTP"/>
    <m/>
    <n v="21"/>
    <s v="CAVA"/>
    <m/>
    <s v="-"/>
    <m/>
    <s v="PIMPLE GURAV"/>
    <m/>
    <m/>
    <m/>
    <n v="13561"/>
    <n v="33942.9"/>
    <n v="26"/>
    <n v="23"/>
    <s v="STABLE"/>
    <m/>
    <m/>
    <m/>
    <m/>
    <s v="REGULAR"/>
    <s v="MH14LC4368"/>
    <s v="BULLET 350 THE STANDARD BLACK"/>
    <d v="2023-10-13T00:00:00"/>
    <n v="36"/>
    <s v="10.07.26"/>
    <s v="KAILASH ATKARI"/>
    <m/>
    <m/>
    <m/>
    <m/>
    <m/>
    <m/>
    <m/>
    <m/>
    <m/>
    <m/>
    <m/>
    <m/>
    <m/>
    <m/>
    <m/>
    <m/>
    <m/>
    <m/>
    <m/>
    <m/>
    <m/>
    <m/>
    <m/>
    <m/>
    <m/>
    <m/>
    <m/>
    <m/>
    <m/>
    <m/>
    <m/>
    <m/>
    <m/>
    <m/>
    <m/>
    <m/>
    <m/>
    <n v="1"/>
    <m/>
    <m/>
    <m/>
    <m/>
    <m/>
    <m/>
    <m/>
    <m/>
    <n v="1"/>
    <m/>
    <m/>
    <m/>
    <m/>
    <m/>
    <n v="1"/>
    <m/>
    <m/>
    <m/>
    <m/>
    <m/>
    <n v="1"/>
    <m/>
    <m/>
    <m/>
    <m/>
    <m/>
    <m/>
    <m/>
    <m/>
    <m/>
    <m/>
    <m/>
    <m/>
    <m/>
    <m/>
    <m/>
    <m/>
    <m/>
    <m/>
    <m/>
    <m/>
    <m/>
    <m/>
    <m/>
    <m/>
    <m/>
    <m/>
    <m/>
    <m/>
    <m/>
    <m/>
    <m/>
    <m/>
    <m/>
    <m/>
    <m/>
    <n v="4"/>
    <n v="1"/>
    <s v="ZBHT0015"/>
    <m/>
    <m/>
    <m/>
    <m/>
    <m/>
    <m/>
    <m/>
    <m/>
    <x v="0"/>
    <m/>
    <n v="7062"/>
    <n v="13999"/>
    <s v="A2GAv03PBnez"/>
    <s v="Allocated"/>
  </r>
  <r>
    <n v="465033317"/>
    <s v="TEJASHREE CHANDRAKANT TALLELU"/>
    <s v="ONLINE"/>
    <s v="25.07.26"/>
    <n v="100"/>
    <m/>
    <m/>
    <m/>
    <n v="4624"/>
    <n v="4618"/>
    <n v="4724"/>
    <n v="9142"/>
    <n v="1"/>
    <s v="STABLE "/>
    <s v="PAID"/>
    <x v="3"/>
    <n v="33738"/>
    <n v="106"/>
    <n v="0"/>
    <n v="2700"/>
    <s v="28.06.26"/>
    <n v="3.5899882677889489E-2"/>
    <n v="1.7769706456194686E-3"/>
    <s v="STABLE "/>
    <s v="MPTP"/>
    <s v="MPTP"/>
    <s v="MPTP"/>
    <m/>
    <n v="25"/>
    <s v="CAVNA"/>
    <m/>
    <s v="-"/>
    <m/>
    <s v="KHADAKI"/>
    <m/>
    <m/>
    <m/>
    <n v="7424"/>
    <n v="33738"/>
    <n v="26"/>
    <n v="23"/>
    <s v="STABLE"/>
    <m/>
    <m/>
    <m/>
    <m/>
    <s v="REGULAR"/>
    <s v="MH12XR1416"/>
    <s v="HONDA ACTIVA DLX"/>
    <d v="2024-12-24T00:00:00"/>
    <n v="24"/>
    <s v="10.07.26"/>
    <s v="KAILASH ATKARI"/>
    <m/>
    <m/>
    <m/>
    <m/>
    <m/>
    <m/>
    <m/>
    <m/>
    <m/>
    <m/>
    <m/>
    <m/>
    <m/>
    <m/>
    <m/>
    <m/>
    <m/>
    <m/>
    <m/>
    <m/>
    <m/>
    <m/>
    <m/>
    <m/>
    <m/>
    <m/>
    <m/>
    <m/>
    <m/>
    <m/>
    <m/>
    <n v="1"/>
    <m/>
    <m/>
    <m/>
    <m/>
    <m/>
    <m/>
    <m/>
    <m/>
    <m/>
    <m/>
    <m/>
    <m/>
    <m/>
    <m/>
    <m/>
    <m/>
    <m/>
    <m/>
    <m/>
    <m/>
    <m/>
    <m/>
    <m/>
    <m/>
    <m/>
    <m/>
    <m/>
    <m/>
    <m/>
    <m/>
    <m/>
    <m/>
    <m/>
    <m/>
    <m/>
    <m/>
    <m/>
    <m/>
    <m/>
    <m/>
    <m/>
    <m/>
    <m/>
    <m/>
    <m/>
    <m/>
    <m/>
    <m/>
    <m/>
    <m/>
    <m/>
    <m/>
    <m/>
    <m/>
    <m/>
    <m/>
    <m/>
    <m/>
    <m/>
    <m/>
    <m/>
    <m/>
    <n v="1"/>
    <n v="1"/>
    <s v="DUWT0023"/>
    <m/>
    <m/>
    <m/>
    <m/>
    <m/>
    <m/>
    <m/>
    <m/>
    <x v="0"/>
    <m/>
    <n v="4724"/>
    <n v="9242"/>
    <s v="ko84KrXlp9z"/>
    <s v="Allocated"/>
  </r>
  <r>
    <n v="466637632"/>
    <s v="RAHUL BHOJLAL TARAM BHOJLAL TARAM"/>
    <m/>
    <m/>
    <m/>
    <m/>
    <m/>
    <s v="BANK RB 09"/>
    <n v="2615"/>
    <n v="2615"/>
    <n v="2686"/>
    <n v="5230"/>
    <n v="1"/>
    <s v="RB"/>
    <s v="UNPAID"/>
    <x v="11"/>
    <n v="33708"/>
    <n v="71"/>
    <n v="0"/>
    <n v="617.99"/>
    <s v="-"/>
    <n v="2.6989160498831873E-2"/>
    <n v="1.7753905543464652E-3"/>
    <s v="RB"/>
    <s v="PAID"/>
    <s v="-"/>
    <s v="PAID"/>
    <m/>
    <m/>
    <m/>
    <m/>
    <s v="-"/>
    <m/>
    <s v="MAHALUNGE"/>
    <m/>
    <m/>
    <m/>
    <n v="2615"/>
    <n v="33708"/>
    <n v="26"/>
    <n v="0"/>
    <s v="RB"/>
    <m/>
    <m/>
    <m/>
    <m/>
    <s v="REGULAR"/>
    <s v="MH14LG4183"/>
    <s v="HONDA ACTIVA 6G H SMART"/>
    <d v="2025-08-04T00:00:00"/>
    <n v="24"/>
    <s v="02.07.26"/>
    <s v="KAILASH ATKARI"/>
    <m/>
    <m/>
    <m/>
    <m/>
    <m/>
    <m/>
    <m/>
    <m/>
    <m/>
    <m/>
    <m/>
    <m/>
    <m/>
    <m/>
    <m/>
    <m/>
    <m/>
    <m/>
    <m/>
    <m/>
    <m/>
    <m/>
    <m/>
    <m/>
    <m/>
    <m/>
    <m/>
    <m/>
    <m/>
    <m/>
    <m/>
    <m/>
    <m/>
    <m/>
    <m/>
    <m/>
    <m/>
    <m/>
    <m/>
    <m/>
    <m/>
    <m/>
    <m/>
    <m/>
    <m/>
    <m/>
    <m/>
    <m/>
    <m/>
    <m/>
    <m/>
    <m/>
    <m/>
    <m/>
    <m/>
    <m/>
    <m/>
    <m/>
    <m/>
    <m/>
    <m/>
    <m/>
    <m/>
    <m/>
    <m/>
    <m/>
    <m/>
    <m/>
    <m/>
    <m/>
    <m/>
    <m/>
    <m/>
    <m/>
    <m/>
    <m/>
    <m/>
    <m/>
    <m/>
    <m/>
    <m/>
    <m/>
    <m/>
    <m/>
    <m/>
    <m/>
    <m/>
    <m/>
    <m/>
    <m/>
    <m/>
    <n v="1"/>
    <m/>
    <m/>
    <n v="1"/>
    <n v="1"/>
    <s v="ZBHT0010"/>
    <s v="GP8gpV89u6b"/>
    <s v="Allocated"/>
    <e v="#N/A"/>
    <e v="#N/A"/>
    <e v="#N/A"/>
    <m/>
    <m/>
    <m/>
    <x v="0"/>
    <m/>
    <n v="2686"/>
    <n v="5230"/>
    <e v="#N/A"/>
    <e v="#N/A"/>
  </r>
  <r>
    <n v="459192730"/>
    <s v="SHRUTIKA RAJARAM GAWARI"/>
    <s v="ONLINE"/>
    <s v="24.07.26"/>
    <n v="9050"/>
    <m/>
    <m/>
    <m/>
    <n v="8859"/>
    <n v="16375"/>
    <n v="7977"/>
    <n v="16184"/>
    <n v="2"/>
    <s v="STABLE "/>
    <s v="PAID"/>
    <x v="5"/>
    <n v="33485"/>
    <n v="461"/>
    <n v="0"/>
    <n v="2700"/>
    <s v="STABLE"/>
    <n v="0.54883545590139482"/>
    <n v="6.2258749206128908E-3"/>
    <s v="STABLE "/>
    <s v="NC"/>
    <s v="NC"/>
    <s v="NC"/>
    <s v="Shifted"/>
    <m/>
    <s v="CNAVNA"/>
    <m/>
    <s v="-"/>
    <m/>
    <s v="MOI"/>
    <m/>
    <m/>
    <m/>
    <n v="16375"/>
    <n v="33485"/>
    <n v="57"/>
    <n v="53"/>
    <s v="STABLE"/>
    <m/>
    <m/>
    <m/>
    <m/>
    <s v="NPA"/>
    <s v="MH14KY9352"/>
    <s v="CLASSIC 350 DARK STEALTH BLACK"/>
    <d v="2023-07-31T00:00:00"/>
    <n v="36"/>
    <s v="02.07.26"/>
    <s v="KAILASH ATKARI"/>
    <m/>
    <m/>
    <m/>
    <m/>
    <m/>
    <m/>
    <m/>
    <m/>
    <m/>
    <m/>
    <m/>
    <m/>
    <m/>
    <m/>
    <m/>
    <m/>
    <m/>
    <m/>
    <m/>
    <m/>
    <m/>
    <m/>
    <m/>
    <m/>
    <m/>
    <m/>
    <m/>
    <m/>
    <m/>
    <m/>
    <m/>
    <m/>
    <m/>
    <m/>
    <m/>
    <m/>
    <m/>
    <m/>
    <m/>
    <m/>
    <m/>
    <m/>
    <m/>
    <m/>
    <m/>
    <m/>
    <m/>
    <m/>
    <m/>
    <m/>
    <m/>
    <m/>
    <m/>
    <m/>
    <m/>
    <m/>
    <m/>
    <m/>
    <m/>
    <m/>
    <m/>
    <m/>
    <m/>
    <m/>
    <m/>
    <m/>
    <m/>
    <m/>
    <m/>
    <m/>
    <m/>
    <m/>
    <m/>
    <m/>
    <m/>
    <m/>
    <m/>
    <m/>
    <m/>
    <m/>
    <m/>
    <m/>
    <m/>
    <m/>
    <m/>
    <m/>
    <m/>
    <m/>
    <m/>
    <m/>
    <m/>
    <n v="1"/>
    <m/>
    <m/>
    <n v="1"/>
    <n v="1"/>
    <s v="DUWT0017"/>
    <s v="k2kOM8q0rc"/>
    <s v="Allocated"/>
    <e v="#N/A"/>
    <e v="#N/A"/>
    <e v="#N/A"/>
    <m/>
    <m/>
    <m/>
    <x v="0"/>
    <m/>
    <n v="7977"/>
    <n v="25234"/>
    <s v="k2kOM8q0rc"/>
    <s v="Allocated"/>
  </r>
  <r>
    <n v="467688957"/>
    <s v="MANISH MANGALSING PAWAR"/>
    <m/>
    <m/>
    <m/>
    <m/>
    <m/>
    <m/>
    <n v="2327"/>
    <n v="6981"/>
    <n v="2470"/>
    <n v="9308"/>
    <n v="3"/>
    <s v="FLOW"/>
    <s v="UNPAID"/>
    <x v="9"/>
    <n v="33143"/>
    <n v="143"/>
    <n v="0"/>
    <n v="1350"/>
    <s v="FLOW"/>
    <n v="4.3276902566199017E-2"/>
    <n v="1.0614807246479703E-2"/>
    <s v="FLOW"/>
    <s v="OS"/>
    <s v="OS"/>
    <s v="OS"/>
    <s v="Cust at village"/>
    <m/>
    <m/>
    <m/>
    <s v="ELG"/>
    <m/>
    <s v="SHIRUR"/>
    <m/>
    <m/>
    <m/>
    <n v="6981"/>
    <n v="33143"/>
    <n v="87"/>
    <n v="114"/>
    <s v="FLOW"/>
    <m/>
    <m/>
    <m/>
    <m/>
    <s v="REGULAR"/>
    <s v="MH37AK8354"/>
    <s v="SPLENDOR PLUS XTEC 2"/>
    <d v="2026-01-31T00:00:00"/>
    <n v="18"/>
    <s v="02.07.26"/>
    <s v="KAILASH ATKARI"/>
    <m/>
    <m/>
    <m/>
    <m/>
    <m/>
    <m/>
    <m/>
    <m/>
    <m/>
    <m/>
    <m/>
    <m/>
    <m/>
    <m/>
    <m/>
    <m/>
    <m/>
    <m/>
    <m/>
    <m/>
    <m/>
    <m/>
    <m/>
    <m/>
    <m/>
    <m/>
    <m/>
    <m/>
    <m/>
    <m/>
    <m/>
    <m/>
    <m/>
    <m/>
    <m/>
    <m/>
    <m/>
    <m/>
    <m/>
    <m/>
    <m/>
    <m/>
    <m/>
    <m/>
    <m/>
    <m/>
    <m/>
    <m/>
    <m/>
    <m/>
    <m/>
    <m/>
    <m/>
    <m/>
    <m/>
    <m/>
    <m/>
    <m/>
    <m/>
    <m/>
    <m/>
    <m/>
    <m/>
    <m/>
    <m/>
    <m/>
    <m/>
    <m/>
    <m/>
    <m/>
    <m/>
    <m/>
    <m/>
    <m/>
    <m/>
    <m/>
    <m/>
    <m/>
    <m/>
    <m/>
    <m/>
    <m/>
    <m/>
    <m/>
    <m/>
    <m/>
    <m/>
    <m/>
    <m/>
    <m/>
    <m/>
    <n v="1"/>
    <m/>
    <m/>
    <n v="1"/>
    <n v="1"/>
    <s v="ZBHT0024"/>
    <s v="GPtYeuVhg9z"/>
    <s v="Allocated"/>
    <e v="#N/A"/>
    <e v="#N/A"/>
    <e v="#N/A"/>
    <m/>
    <m/>
    <m/>
    <x v="0"/>
    <m/>
    <n v="2470"/>
    <n v="9308"/>
    <s v="GPtYeuVhg9z"/>
    <s v="Allocated"/>
  </r>
  <r>
    <n v="460718833"/>
    <s v="RAHUL SWAMINATH BALSHANKAR"/>
    <m/>
    <m/>
    <m/>
    <m/>
    <m/>
    <m/>
    <n v="3316"/>
    <n v="19180"/>
    <n v="3530"/>
    <n v="22496"/>
    <n v="6"/>
    <s v="FLOW"/>
    <s v="UNPAID"/>
    <x v="13"/>
    <n v="33110.629999999997"/>
    <n v="930"/>
    <n v="0"/>
    <n v="0"/>
    <s v="-"/>
    <n v="0.47495202874961462"/>
    <n v="1.4472734335347648E-2"/>
    <s v="FLOW"/>
    <s v="-"/>
    <s v="-"/>
    <s v="-"/>
    <m/>
    <m/>
    <m/>
    <m/>
    <s v="ELG"/>
    <m/>
    <s v="SINHAGAD ROAD"/>
    <m/>
    <m/>
    <m/>
    <n v="19180"/>
    <n v="33110.629999999997"/>
    <n v="177"/>
    <n v="204"/>
    <s v="FLOW"/>
    <m/>
    <m/>
    <m/>
    <m/>
    <s v="NPA"/>
    <s v="MH12WF2452"/>
    <s v="SPLENDOR PLUS DRS CAST FI BLACK"/>
    <d v="2023-11-16T00:00:00"/>
    <n v="36"/>
    <s v="02.07.26"/>
    <s v="VIJAY NIKAM"/>
    <m/>
    <m/>
    <m/>
    <m/>
    <m/>
    <m/>
    <m/>
    <m/>
    <m/>
    <m/>
    <m/>
    <m/>
    <m/>
    <m/>
    <m/>
    <m/>
    <m/>
    <m/>
    <m/>
    <m/>
    <m/>
    <m/>
    <m/>
    <m/>
    <m/>
    <m/>
    <m/>
    <m/>
    <m/>
    <m/>
    <m/>
    <m/>
    <m/>
    <m/>
    <m/>
    <m/>
    <m/>
    <n v="1"/>
    <m/>
    <m/>
    <m/>
    <m/>
    <m/>
    <m/>
    <m/>
    <m/>
    <m/>
    <m/>
    <m/>
    <m/>
    <m/>
    <m/>
    <m/>
    <m/>
    <m/>
    <m/>
    <m/>
    <m/>
    <m/>
    <m/>
    <m/>
    <m/>
    <m/>
    <m/>
    <m/>
    <m/>
    <m/>
    <m/>
    <m/>
    <m/>
    <m/>
    <m/>
    <m/>
    <m/>
    <m/>
    <m/>
    <m/>
    <m/>
    <m/>
    <m/>
    <m/>
    <m/>
    <m/>
    <m/>
    <m/>
    <m/>
    <m/>
    <m/>
    <m/>
    <m/>
    <m/>
    <m/>
    <m/>
    <m/>
    <n v="1"/>
    <n v="1"/>
    <s v="DUWT0031"/>
    <s v="B6uYogLpNM7"/>
    <s v="Allocated"/>
    <e v="#N/A"/>
    <e v="#N/A"/>
    <e v="#N/A"/>
    <m/>
    <m/>
    <m/>
    <x v="0"/>
    <m/>
    <n v="3530"/>
    <n v="22496"/>
    <s v="B6uYogLpNM7"/>
    <s v="Allocated"/>
  </r>
  <r>
    <n v="464290217"/>
    <s v="AMOL MERAM JADHAV"/>
    <s v="ONLINE"/>
    <s v="14.07.26"/>
    <n v="3800"/>
    <m/>
    <m/>
    <m/>
    <n v="6188"/>
    <n v="9618"/>
    <n v="3773"/>
    <n v="12006"/>
    <n v="2"/>
    <s v="STABLE "/>
    <s v="PAID"/>
    <x v="12"/>
    <n v="32935"/>
    <n v="343"/>
    <n v="0"/>
    <n v="6750"/>
    <s v="-"/>
    <n v="8.6497097862819144E-2"/>
    <n v="6.1236132749107235E-3"/>
    <s v="STABLE "/>
    <s v="MPTP"/>
    <s v="-"/>
    <s v="MPTP"/>
    <s v="Shifted"/>
    <n v="14"/>
    <s v="CAVNA"/>
    <m/>
    <s v="-"/>
    <m/>
    <s v="MULSHI "/>
    <m/>
    <m/>
    <m/>
    <n v="16711"/>
    <n v="32935"/>
    <n v="57"/>
    <n v="53"/>
    <s v="STABLE"/>
    <m/>
    <m/>
    <m/>
    <m/>
    <s v="REGULAR"/>
    <s v="MH29CF9998"/>
    <s v="BAJAJ PULSAR 150 TWIN DISC ABS"/>
    <d v="2024-10-11T00:00:00"/>
    <n v="24"/>
    <s v="10.07.26"/>
    <s v="KAILASH ATKARI"/>
    <m/>
    <m/>
    <m/>
    <m/>
    <m/>
    <m/>
    <m/>
    <m/>
    <m/>
    <m/>
    <m/>
    <m/>
    <m/>
    <m/>
    <m/>
    <m/>
    <m/>
    <m/>
    <m/>
    <m/>
    <m/>
    <m/>
    <m/>
    <m/>
    <m/>
    <m/>
    <m/>
    <m/>
    <m/>
    <m/>
    <m/>
    <m/>
    <m/>
    <m/>
    <n v="1"/>
    <m/>
    <m/>
    <m/>
    <m/>
    <m/>
    <m/>
    <m/>
    <m/>
    <m/>
    <m/>
    <m/>
    <m/>
    <m/>
    <m/>
    <m/>
    <m/>
    <m/>
    <m/>
    <m/>
    <m/>
    <m/>
    <m/>
    <m/>
    <m/>
    <m/>
    <m/>
    <m/>
    <m/>
    <m/>
    <m/>
    <m/>
    <m/>
    <m/>
    <m/>
    <m/>
    <m/>
    <m/>
    <m/>
    <m/>
    <m/>
    <m/>
    <m/>
    <m/>
    <m/>
    <m/>
    <m/>
    <m/>
    <m/>
    <m/>
    <m/>
    <m/>
    <m/>
    <m/>
    <m/>
    <m/>
    <m/>
    <m/>
    <m/>
    <m/>
    <n v="1"/>
    <n v="1"/>
    <s v="DUWT0030"/>
    <m/>
    <m/>
    <m/>
    <m/>
    <m/>
    <m/>
    <m/>
    <m/>
    <x v="0"/>
    <m/>
    <n v="3773"/>
    <n v="15806"/>
    <s v="Go9unDn4Ngz"/>
    <s v="Allocated"/>
  </r>
  <r>
    <n v="460523159"/>
    <s v="ASHUTOSH BABA LONDHE"/>
    <m/>
    <m/>
    <m/>
    <m/>
    <m/>
    <m/>
    <n v="5730"/>
    <n v="5721"/>
    <n v="5858"/>
    <n v="11451"/>
    <n v="1"/>
    <s v="FLOW"/>
    <s v="UNPAID"/>
    <x v="16"/>
    <n v="32834.32"/>
    <n v="137"/>
    <n v="0"/>
    <n v="5850"/>
    <s v="29.06.26"/>
    <n v="7.1139719830013382E-2"/>
    <n v="1.7293740828998822E-3"/>
    <s v="STABLE "/>
    <s v="PTP"/>
    <s v="PTP"/>
    <s v="PTP"/>
    <m/>
    <n v="28"/>
    <s v="CAVA"/>
    <m/>
    <s v="-"/>
    <m/>
    <s v="BHAWANI PETH"/>
    <m/>
    <m/>
    <m/>
    <n v="5721"/>
    <n v="32834.32"/>
    <n v="26"/>
    <n v="53"/>
    <s v="FLOW"/>
    <m/>
    <m/>
    <m/>
    <m/>
    <s v="REGULAR"/>
    <s v="MH12WC6082"/>
    <s v="BULLET 350 MILITARY RED"/>
    <d v="2023-11-07T00:00:00"/>
    <n v="36"/>
    <s v="02.07.26"/>
    <s v="VIJAY NIKAM"/>
    <m/>
    <m/>
    <m/>
    <m/>
    <m/>
    <m/>
    <m/>
    <m/>
    <m/>
    <m/>
    <m/>
    <m/>
    <m/>
    <m/>
    <m/>
    <m/>
    <n v="1"/>
    <m/>
    <m/>
    <m/>
    <m/>
    <m/>
    <m/>
    <m/>
    <m/>
    <m/>
    <m/>
    <m/>
    <m/>
    <m/>
    <m/>
    <m/>
    <m/>
    <m/>
    <m/>
    <m/>
    <m/>
    <m/>
    <m/>
    <m/>
    <m/>
    <m/>
    <m/>
    <m/>
    <m/>
    <m/>
    <m/>
    <m/>
    <m/>
    <m/>
    <m/>
    <m/>
    <m/>
    <m/>
    <m/>
    <m/>
    <m/>
    <m/>
    <m/>
    <m/>
    <m/>
    <m/>
    <m/>
    <m/>
    <m/>
    <m/>
    <m/>
    <m/>
    <m/>
    <m/>
    <n v="1"/>
    <m/>
    <m/>
    <m/>
    <m/>
    <m/>
    <m/>
    <m/>
    <m/>
    <m/>
    <m/>
    <m/>
    <m/>
    <m/>
    <m/>
    <m/>
    <m/>
    <m/>
    <m/>
    <m/>
    <m/>
    <m/>
    <m/>
    <m/>
    <n v="2"/>
    <n v="1"/>
    <s v="DUWT0014"/>
    <s v="AoZzvJ3pOMz"/>
    <s v="Allocated"/>
    <s v="Promise To Pay (PTP)"/>
    <s v="Customer meet at residence given ptp "/>
    <d v="2026-07-29T00:00:00"/>
    <m/>
    <m/>
    <m/>
    <x v="0"/>
    <m/>
    <n v="5858"/>
    <n v="11451"/>
    <s v="AoZzvJ3pOMz"/>
    <s v="Allocated"/>
  </r>
  <r>
    <n v="465449543"/>
    <s v="NIRNAY ROHIDAS MURKUTE"/>
    <m/>
    <m/>
    <m/>
    <m/>
    <m/>
    <m/>
    <n v="3989"/>
    <n v="3706"/>
    <n v="3798"/>
    <n v="7695"/>
    <n v="1"/>
    <s v="FLOW"/>
    <s v="UNPAID"/>
    <x v="1"/>
    <n v="32819"/>
    <n v="92"/>
    <n v="0"/>
    <n v="3600"/>
    <s v="30.06.26"/>
    <n v="7.306483599761697E-2"/>
    <n v="1.7285671829564686E-3"/>
    <s v="STABLE "/>
    <s v="PTP"/>
    <s v="PTP"/>
    <s v="PTP"/>
    <m/>
    <n v="28"/>
    <s v="CAVA"/>
    <m/>
    <s v="-"/>
    <m/>
    <s v="AMBEGAON"/>
    <m/>
    <m/>
    <m/>
    <n v="3706"/>
    <n v="32819"/>
    <n v="26"/>
    <n v="53"/>
    <s v="FLOW"/>
    <m/>
    <m/>
    <m/>
    <m/>
    <s v="REGULAR"/>
    <s v="MH14MD8140"/>
    <s v="SPLENDOR PLUS I3S BS6 FI DRUM SELF"/>
    <d v="2025-02-07T00:00:00"/>
    <n v="24"/>
    <s v="02.07.26"/>
    <s v="VIJAY NIKAM"/>
    <m/>
    <m/>
    <m/>
    <m/>
    <m/>
    <m/>
    <m/>
    <m/>
    <m/>
    <m/>
    <m/>
    <m/>
    <m/>
    <m/>
    <m/>
    <m/>
    <m/>
    <m/>
    <m/>
    <m/>
    <m/>
    <m/>
    <m/>
    <m/>
    <m/>
    <m/>
    <m/>
    <m/>
    <m/>
    <m/>
    <m/>
    <m/>
    <m/>
    <m/>
    <m/>
    <m/>
    <m/>
    <m/>
    <m/>
    <m/>
    <m/>
    <m/>
    <m/>
    <m/>
    <m/>
    <m/>
    <m/>
    <m/>
    <m/>
    <m/>
    <m/>
    <m/>
    <m/>
    <m/>
    <m/>
    <m/>
    <m/>
    <m/>
    <m/>
    <m/>
    <m/>
    <m/>
    <m/>
    <m/>
    <m/>
    <m/>
    <m/>
    <m/>
    <m/>
    <m/>
    <m/>
    <m/>
    <m/>
    <m/>
    <m/>
    <m/>
    <m/>
    <m/>
    <m/>
    <m/>
    <m/>
    <m/>
    <m/>
    <m/>
    <m/>
    <m/>
    <m/>
    <m/>
    <m/>
    <m/>
    <m/>
    <n v="1"/>
    <m/>
    <m/>
    <n v="1"/>
    <n v="1"/>
    <s v="DUWT0029"/>
    <e v="#N/A"/>
    <s v="Allocated"/>
    <e v="#N/A"/>
    <e v="#N/A"/>
    <e v="#N/A"/>
    <m/>
    <m/>
    <m/>
    <x v="0"/>
    <m/>
    <n v="3798"/>
    <n v="7695"/>
    <e v="#N/A"/>
    <e v="#N/A"/>
  </r>
  <r>
    <n v="463295962"/>
    <s v="PRASAD ASHOK TAJANE"/>
    <m/>
    <m/>
    <m/>
    <m/>
    <m/>
    <m/>
    <n v="5988"/>
    <n v="28005.98"/>
    <n v="5370.9799999999959"/>
    <n v="33993.979999999996"/>
    <n v="5"/>
    <s v="FLOW"/>
    <s v="UNPAID"/>
    <x v="1"/>
    <n v="32726.98"/>
    <n v="1317"/>
    <n v="0"/>
    <n v="6750"/>
    <s v="STABLE"/>
    <n v="1"/>
    <n v="1.4629183737000914E-2"/>
    <s v="STABLE "/>
    <s v="PTP"/>
    <s v="PAID"/>
    <s v="PTP"/>
    <m/>
    <n v="16"/>
    <s v="CAVA"/>
    <m/>
    <s v="ELG"/>
    <m/>
    <s v="AWASARI BK"/>
    <m/>
    <m/>
    <m/>
    <n v="28005.98"/>
    <n v="32726.98"/>
    <n v="146"/>
    <n v="173"/>
    <s v="FLOW"/>
    <m/>
    <m/>
    <m/>
    <m/>
    <s v="NPA"/>
    <s v="MH14LR5025"/>
    <s v="FZS FI V3 ABS DARKNIGHT BSVI"/>
    <d v="2024-06-24T00:00:00"/>
    <n v="24"/>
    <s v="02.07.26"/>
    <s v="VIJAY NIKAM"/>
    <m/>
    <m/>
    <m/>
    <m/>
    <m/>
    <m/>
    <m/>
    <m/>
    <m/>
    <m/>
    <m/>
    <m/>
    <m/>
    <m/>
    <m/>
    <m/>
    <m/>
    <m/>
    <m/>
    <n v="1"/>
    <m/>
    <m/>
    <n v="1"/>
    <m/>
    <m/>
    <m/>
    <m/>
    <m/>
    <m/>
    <m/>
    <m/>
    <m/>
    <m/>
    <m/>
    <m/>
    <m/>
    <m/>
    <m/>
    <m/>
    <m/>
    <m/>
    <m/>
    <m/>
    <m/>
    <m/>
    <m/>
    <m/>
    <m/>
    <m/>
    <m/>
    <m/>
    <m/>
    <m/>
    <m/>
    <m/>
    <m/>
    <m/>
    <m/>
    <m/>
    <m/>
    <m/>
    <m/>
    <m/>
    <m/>
    <m/>
    <m/>
    <m/>
    <m/>
    <m/>
    <m/>
    <m/>
    <m/>
    <m/>
    <m/>
    <m/>
    <m/>
    <m/>
    <m/>
    <m/>
    <m/>
    <m/>
    <m/>
    <m/>
    <m/>
    <m/>
    <m/>
    <m/>
    <m/>
    <m/>
    <m/>
    <m/>
    <m/>
    <m/>
    <m/>
    <n v="2"/>
    <n v="1"/>
    <s v="DUWT0029"/>
    <s v="A6Nvka-qsDM7"/>
    <s v="Allocated"/>
    <s v="Promise To Pay (PTP)"/>
    <s v="Promise to pay 11 Jul "/>
    <d v="2026-07-11T00:00:00"/>
    <m/>
    <m/>
    <m/>
    <x v="0"/>
    <m/>
    <n v="5370.9799999999959"/>
    <n v="33993.979999999996"/>
    <s v="A6Nvka-qsDM7"/>
    <s v="Allocated"/>
  </r>
  <r>
    <n v="465143711"/>
    <s v="SACHIN NARSING TOTARE"/>
    <m/>
    <m/>
    <m/>
    <m/>
    <m/>
    <m/>
    <n v="6839"/>
    <n v="27354"/>
    <n v="7555"/>
    <n v="34193"/>
    <n v="4"/>
    <s v="FLOW"/>
    <s v="UNPAID"/>
    <x v="5"/>
    <n v="32472"/>
    <n v="718"/>
    <n v="0"/>
    <n v="1800"/>
    <s v="FLOW"/>
    <n v="0.4502025162649384"/>
    <n v="1.2509982520697368E-2"/>
    <s v="FLOW"/>
    <s v="NC"/>
    <s v="NC"/>
    <s v="NC"/>
    <m/>
    <m/>
    <s v="CNAVNA"/>
    <m/>
    <s v="ELG"/>
    <m/>
    <s v="CHAKAN"/>
    <m/>
    <m/>
    <m/>
    <n v="27354"/>
    <n v="32472"/>
    <n v="118"/>
    <n v="145"/>
    <s v="FLOW"/>
    <m/>
    <m/>
    <m/>
    <m/>
    <s v="NPA"/>
    <s v="MH14MB9290"/>
    <s v="HONDA ACTIVA 6G DLX BS VI"/>
    <d v="2025-01-06T00:00:00"/>
    <n v="18"/>
    <s v="02.07.26"/>
    <s v="KAILASH ATKARI"/>
    <m/>
    <m/>
    <m/>
    <m/>
    <m/>
    <m/>
    <m/>
    <m/>
    <m/>
    <m/>
    <n v="1"/>
    <m/>
    <m/>
    <m/>
    <m/>
    <m/>
    <m/>
    <m/>
    <m/>
    <m/>
    <m/>
    <m/>
    <m/>
    <m/>
    <m/>
    <m/>
    <m/>
    <m/>
    <m/>
    <m/>
    <m/>
    <m/>
    <m/>
    <m/>
    <m/>
    <m/>
    <m/>
    <m/>
    <m/>
    <m/>
    <m/>
    <m/>
    <m/>
    <m/>
    <m/>
    <m/>
    <m/>
    <m/>
    <m/>
    <m/>
    <m/>
    <m/>
    <m/>
    <m/>
    <m/>
    <m/>
    <m/>
    <m/>
    <m/>
    <m/>
    <m/>
    <m/>
    <m/>
    <m/>
    <m/>
    <m/>
    <m/>
    <m/>
    <m/>
    <m/>
    <m/>
    <m/>
    <m/>
    <m/>
    <m/>
    <m/>
    <m/>
    <m/>
    <m/>
    <m/>
    <m/>
    <m/>
    <m/>
    <m/>
    <m/>
    <m/>
    <m/>
    <m/>
    <m/>
    <m/>
    <m/>
    <m/>
    <m/>
    <m/>
    <n v="1"/>
    <n v="1"/>
    <s v="DUWT0017"/>
    <s v="BPTLc_tymc"/>
    <s v="Allocated"/>
    <s v="Shifted (NC_SFTD)"/>
    <s v="Shifted customer from residence address as per owner "/>
    <d v="2026-07-04T00:00:00"/>
    <m/>
    <m/>
    <m/>
    <x v="0"/>
    <m/>
    <n v="7555"/>
    <n v="34193"/>
    <s v="BPTLc_tymc"/>
    <s v="Allocated"/>
  </r>
  <r>
    <n v="465213528"/>
    <s v="SHUBHAM RAGHUVEER KSHIRSAGAR"/>
    <s v="BRANCH"/>
    <s v="09.07.26"/>
    <n v="9760"/>
    <m/>
    <m/>
    <m/>
    <n v="4387"/>
    <n v="4387"/>
    <n v="4387"/>
    <n v="-986"/>
    <n v="1"/>
    <s v="RB"/>
    <s v="PAID"/>
    <x v="7"/>
    <n v="32196"/>
    <n v="0"/>
    <n v="0"/>
    <n v="450"/>
    <s v="-"/>
    <n v="2.7026663571477389E-2"/>
    <n v="1.6957539541871008E-3"/>
    <s v="RB"/>
    <s v="PAID"/>
    <s v="-"/>
    <s v="PAID"/>
    <m/>
    <m/>
    <m/>
    <m/>
    <s v="-"/>
    <m/>
    <s v="BHOSARI"/>
    <m/>
    <m/>
    <m/>
    <n v="4837"/>
    <n v="32196"/>
    <n v="26"/>
    <n v="0"/>
    <s v="RB"/>
    <m/>
    <m/>
    <m/>
    <m/>
    <s v="REGULAR"/>
    <s v="MH14MD0195"/>
    <s v="ACCESS SPL ED DISC CBS BT BSVI"/>
    <d v="2025-01-14T00:00:00"/>
    <n v="24"/>
    <s v="10.07.26"/>
    <s v="VIJAY NIKAM"/>
    <m/>
    <m/>
    <m/>
    <m/>
    <m/>
    <m/>
    <m/>
    <m/>
    <m/>
    <m/>
    <m/>
    <m/>
    <m/>
    <m/>
    <m/>
    <m/>
    <m/>
    <m/>
    <m/>
    <m/>
    <m/>
    <m/>
    <m/>
    <m/>
    <m/>
    <m/>
    <m/>
    <m/>
    <m/>
    <m/>
    <m/>
    <m/>
    <m/>
    <m/>
    <m/>
    <m/>
    <m/>
    <m/>
    <m/>
    <m/>
    <m/>
    <m/>
    <m/>
    <m/>
    <m/>
    <m/>
    <m/>
    <m/>
    <m/>
    <m/>
    <m/>
    <m/>
    <m/>
    <m/>
    <m/>
    <m/>
    <m/>
    <m/>
    <m/>
    <m/>
    <m/>
    <m/>
    <m/>
    <m/>
    <m/>
    <m/>
    <m/>
    <m/>
    <m/>
    <m/>
    <m/>
    <m/>
    <m/>
    <m/>
    <m/>
    <m/>
    <m/>
    <m/>
    <m/>
    <m/>
    <m/>
    <m/>
    <m/>
    <m/>
    <m/>
    <m/>
    <m/>
    <m/>
    <m/>
    <m/>
    <m/>
    <n v="1"/>
    <m/>
    <m/>
    <n v="1"/>
    <n v="1"/>
    <s v="DUWT0025"/>
    <m/>
    <m/>
    <m/>
    <m/>
    <m/>
    <m/>
    <m/>
    <m/>
    <x v="0"/>
    <m/>
    <n v="4387"/>
    <n v="8774"/>
    <e v="#N/A"/>
    <e v="#N/A"/>
  </r>
  <r>
    <n v="464446213"/>
    <s v="GANESH DATTATRAY LOKHANDE"/>
    <m/>
    <m/>
    <m/>
    <m/>
    <m/>
    <s v="BANK STABLE 13"/>
    <n v="4839"/>
    <n v="9478"/>
    <n v="4807"/>
    <n v="14317"/>
    <n v="2"/>
    <s v="STABLE "/>
    <s v="UNPAID"/>
    <x v="1"/>
    <n v="31980"/>
    <n v="168"/>
    <n v="0"/>
    <n v="4492.96"/>
    <s v="FLOW"/>
    <n v="0.98676293622141997"/>
    <n v="5.9460498719187769E-3"/>
    <s v="STABLE "/>
    <s v="PAID"/>
    <s v="PTP"/>
    <s v="PAID"/>
    <m/>
    <m/>
    <s v="CAVA"/>
    <m/>
    <s v="-"/>
    <m/>
    <s v="PARGAON"/>
    <m/>
    <m/>
    <m/>
    <n v="9478"/>
    <n v="31980"/>
    <n v="57"/>
    <n v="53"/>
    <s v="STABLE"/>
    <m/>
    <m/>
    <m/>
    <m/>
    <s v="NPA"/>
    <s v="MH14MA4154"/>
    <s v="HONDA UNICORN 160 BSVI"/>
    <d v="2024-10-25T00:00:00"/>
    <n v="24"/>
    <s v="02.07.26"/>
    <s v="VIJAY NIKAM"/>
    <m/>
    <m/>
    <m/>
    <m/>
    <m/>
    <m/>
    <m/>
    <m/>
    <m/>
    <m/>
    <m/>
    <m/>
    <m/>
    <m/>
    <m/>
    <m/>
    <m/>
    <m/>
    <m/>
    <n v="1"/>
    <m/>
    <m/>
    <n v="1"/>
    <m/>
    <m/>
    <m/>
    <m/>
    <m/>
    <m/>
    <m/>
    <m/>
    <m/>
    <m/>
    <m/>
    <m/>
    <m/>
    <m/>
    <m/>
    <m/>
    <m/>
    <m/>
    <m/>
    <m/>
    <m/>
    <m/>
    <m/>
    <m/>
    <m/>
    <m/>
    <m/>
    <m/>
    <m/>
    <m/>
    <m/>
    <m/>
    <m/>
    <m/>
    <m/>
    <m/>
    <m/>
    <m/>
    <m/>
    <m/>
    <m/>
    <m/>
    <m/>
    <m/>
    <m/>
    <m/>
    <m/>
    <m/>
    <m/>
    <m/>
    <m/>
    <m/>
    <m/>
    <m/>
    <m/>
    <m/>
    <m/>
    <m/>
    <m/>
    <m/>
    <m/>
    <m/>
    <m/>
    <m/>
    <m/>
    <m/>
    <m/>
    <m/>
    <m/>
    <m/>
    <m/>
    <n v="2"/>
    <n v="1"/>
    <s v="DUWT0029"/>
    <s v="B2HCaFu5g3m"/>
    <s v="Allocated"/>
    <s v="Promise To Pay (PTP)"/>
    <s v="Promise to pay 9 jul"/>
    <d v="2026-07-09T00:00:00"/>
    <m/>
    <m/>
    <m/>
    <x v="0"/>
    <m/>
    <n v="4807"/>
    <n v="14317"/>
    <s v="B2HCaFu5g3m"/>
    <s v="Allocated"/>
  </r>
  <r>
    <n v="462121952"/>
    <s v="SAVITA JALINDAR MOTE"/>
    <m/>
    <m/>
    <m/>
    <m/>
    <m/>
    <m/>
    <n v="3224"/>
    <n v="6464"/>
    <n v="562"/>
    <n v="9688"/>
    <n v="3"/>
    <s v="FLOW"/>
    <s v="UNPAID"/>
    <x v="9"/>
    <n v="31580"/>
    <n v="546"/>
    <n v="0"/>
    <n v="4049"/>
    <s v="-"/>
    <n v="4.1235995022797116E-2"/>
    <n v="1.0114220584854389E-2"/>
    <s v="STABLE "/>
    <s v="PTP"/>
    <s v="-"/>
    <s v="PTP"/>
    <m/>
    <n v="26"/>
    <s v="CAVA"/>
    <m/>
    <s v="ELG"/>
    <m/>
    <s v="ALEGAON"/>
    <m/>
    <m/>
    <m/>
    <n v="6464"/>
    <n v="31580"/>
    <n v="87"/>
    <n v="114"/>
    <s v="FLOW"/>
    <m/>
    <m/>
    <m/>
    <m/>
    <s v="NPA"/>
    <s v="MH12XU9621"/>
    <s v="SPLENDOR PLUS DRS CAST FI BLACK"/>
    <d v="2024-03-04T00:00:00"/>
    <n v="36"/>
    <s v="02.07.26"/>
    <s v="KAILASH ATKARI"/>
    <m/>
    <m/>
    <m/>
    <m/>
    <m/>
    <m/>
    <m/>
    <m/>
    <m/>
    <m/>
    <n v="1"/>
    <m/>
    <m/>
    <m/>
    <m/>
    <m/>
    <m/>
    <m/>
    <m/>
    <m/>
    <m/>
    <m/>
    <m/>
    <m/>
    <m/>
    <m/>
    <m/>
    <m/>
    <m/>
    <m/>
    <m/>
    <m/>
    <m/>
    <m/>
    <m/>
    <m/>
    <m/>
    <m/>
    <m/>
    <m/>
    <m/>
    <m/>
    <m/>
    <m/>
    <m/>
    <m/>
    <m/>
    <m/>
    <m/>
    <m/>
    <m/>
    <m/>
    <m/>
    <m/>
    <m/>
    <m/>
    <m/>
    <m/>
    <m/>
    <m/>
    <m/>
    <m/>
    <m/>
    <m/>
    <m/>
    <m/>
    <m/>
    <m/>
    <m/>
    <m/>
    <m/>
    <m/>
    <m/>
    <m/>
    <m/>
    <m/>
    <m/>
    <m/>
    <m/>
    <m/>
    <m/>
    <m/>
    <m/>
    <m/>
    <m/>
    <m/>
    <m/>
    <m/>
    <m/>
    <m/>
    <m/>
    <m/>
    <m/>
    <m/>
    <n v="1"/>
    <n v="1"/>
    <s v="ZBHT0024"/>
    <s v="k2IxcRYGWz"/>
    <s v="Allocated"/>
    <s v="Left Message (LMCB)"/>
    <s v="Meet son"/>
    <d v="2026-07-04T00:00:00"/>
    <m/>
    <m/>
    <m/>
    <x v="0"/>
    <m/>
    <n v="562"/>
    <n v="9688"/>
    <s v="k2IxcRYGWz"/>
    <s v="Allocated"/>
  </r>
  <r>
    <n v="463630491"/>
    <s v="MAHADEV RAMESH GHOLAP"/>
    <m/>
    <m/>
    <m/>
    <m/>
    <m/>
    <m/>
    <n v="4368"/>
    <n v="24938"/>
    <n v="4753"/>
    <n v="29306"/>
    <n v="6"/>
    <s v="FLOW"/>
    <s v="UNPAID"/>
    <x v="9"/>
    <n v="31456"/>
    <n v="1655"/>
    <n v="0"/>
    <n v="5980.21"/>
    <s v="FLOW"/>
    <n v="5.4170127712930005E-2"/>
    <n v="1.3749491666352939E-2"/>
    <s v="FLOW"/>
    <s v="RTP"/>
    <s v="SETT"/>
    <s v="RTP"/>
    <s v="Financail problem"/>
    <m/>
    <s v="CAVA"/>
    <m/>
    <s v="ELG"/>
    <m/>
    <s v="SHIRUR"/>
    <m/>
    <m/>
    <m/>
    <n v="24938"/>
    <n v="31456"/>
    <n v="177"/>
    <n v="204"/>
    <s v="FLOW"/>
    <m/>
    <m/>
    <m/>
    <m/>
    <s v="NPA"/>
    <s v="MH12XB4517"/>
    <s v="HONDA ACTIVA 6G H SMART"/>
    <d v="2024-08-01T00:00:00"/>
    <n v="24"/>
    <s v="02.07.26"/>
    <s v="KAILASH ATKARI"/>
    <m/>
    <m/>
    <m/>
    <m/>
    <m/>
    <m/>
    <m/>
    <m/>
    <m/>
    <m/>
    <m/>
    <m/>
    <m/>
    <m/>
    <m/>
    <m/>
    <m/>
    <m/>
    <m/>
    <n v="1"/>
    <m/>
    <m/>
    <n v="1"/>
    <m/>
    <m/>
    <m/>
    <m/>
    <m/>
    <m/>
    <m/>
    <m/>
    <m/>
    <m/>
    <m/>
    <m/>
    <m/>
    <m/>
    <m/>
    <m/>
    <m/>
    <m/>
    <m/>
    <m/>
    <m/>
    <m/>
    <m/>
    <m/>
    <m/>
    <m/>
    <m/>
    <m/>
    <m/>
    <m/>
    <m/>
    <m/>
    <m/>
    <m/>
    <m/>
    <m/>
    <m/>
    <m/>
    <m/>
    <m/>
    <m/>
    <m/>
    <m/>
    <m/>
    <m/>
    <m/>
    <m/>
    <m/>
    <m/>
    <m/>
    <m/>
    <m/>
    <m/>
    <m/>
    <m/>
    <m/>
    <m/>
    <m/>
    <m/>
    <m/>
    <m/>
    <m/>
    <m/>
    <m/>
    <m/>
    <m/>
    <m/>
    <m/>
    <m/>
    <m/>
    <m/>
    <n v="2"/>
    <n v="1"/>
    <s v="ZBHT0024"/>
    <s v="G2hABQxRsOJc"/>
    <s v="Allocated"/>
    <s v="Left Message (LMCB)"/>
    <s v="Meet wife "/>
    <d v="2026-07-07T00:00:00"/>
    <m/>
    <m/>
    <m/>
    <x v="0"/>
    <m/>
    <n v="4753"/>
    <n v="29306"/>
    <s v="G2hABQxRsOJc"/>
    <s v="Allocated"/>
  </r>
  <r>
    <n v="464406645"/>
    <s v="BHUSHAN KISHOR PALIWAL"/>
    <m/>
    <m/>
    <m/>
    <m/>
    <m/>
    <m/>
    <n v="5501"/>
    <n v="5501"/>
    <n v="5501"/>
    <n v="11002"/>
    <n v="1"/>
    <s v="FLOW"/>
    <s v="UNPAID"/>
    <x v="11"/>
    <n v="31431"/>
    <n v="0"/>
    <n v="0"/>
    <n v="450"/>
    <s v="-"/>
    <n v="2.5166023010525233E-2"/>
    <n v="1.6554616267255176E-3"/>
    <s v="FLOW"/>
    <s v="BPTP"/>
    <s v="-"/>
    <s v="BPTP"/>
    <m/>
    <m/>
    <s v="CNAVNA"/>
    <m/>
    <s v="-"/>
    <m/>
    <s v="KHALUMBARE"/>
    <m/>
    <m/>
    <m/>
    <n v="5951"/>
    <n v="31431"/>
    <n v="26"/>
    <n v="53"/>
    <s v="FLOW"/>
    <m/>
    <m/>
    <m/>
    <m/>
    <s v="REGULAR"/>
    <s v="MH28BZ9227"/>
    <s v="FZS FI V3 ABS DARKNIGHT BSVI"/>
    <d v="2024-10-22T00:00:00"/>
    <n v="24"/>
    <s v="10.07.26"/>
    <s v="KAILASH ATKARI"/>
    <m/>
    <m/>
    <m/>
    <m/>
    <m/>
    <m/>
    <m/>
    <m/>
    <m/>
    <m/>
    <m/>
    <m/>
    <m/>
    <m/>
    <m/>
    <m/>
    <m/>
    <m/>
    <m/>
    <m/>
    <m/>
    <m/>
    <m/>
    <m/>
    <m/>
    <m/>
    <m/>
    <m/>
    <m/>
    <m/>
    <m/>
    <m/>
    <m/>
    <m/>
    <m/>
    <m/>
    <m/>
    <m/>
    <m/>
    <m/>
    <m/>
    <m/>
    <m/>
    <m/>
    <m/>
    <m/>
    <m/>
    <m/>
    <m/>
    <m/>
    <m/>
    <m/>
    <m/>
    <m/>
    <m/>
    <m/>
    <m/>
    <m/>
    <m/>
    <m/>
    <m/>
    <m/>
    <m/>
    <m/>
    <m/>
    <m/>
    <m/>
    <m/>
    <m/>
    <m/>
    <m/>
    <m/>
    <m/>
    <m/>
    <m/>
    <m/>
    <m/>
    <m/>
    <m/>
    <m/>
    <m/>
    <m/>
    <m/>
    <m/>
    <m/>
    <m/>
    <m/>
    <m/>
    <m/>
    <m/>
    <m/>
    <m/>
    <m/>
    <m/>
    <n v="0"/>
    <s v=""/>
    <s v="DUWT0017"/>
    <m/>
    <m/>
    <m/>
    <m/>
    <m/>
    <m/>
    <m/>
    <m/>
    <x v="0"/>
    <m/>
    <n v="5501"/>
    <n v="11002"/>
    <s v="kPhOEs26g1"/>
    <s v="Allocated"/>
  </r>
  <r>
    <n v="461375051"/>
    <s v="REKHA MAROTI KALE"/>
    <s v="ONLINE"/>
    <s v="02.07.26"/>
    <n v="140"/>
    <m/>
    <m/>
    <m/>
    <n v="3776"/>
    <n v="7552"/>
    <n v="394.03"/>
    <n v="11188"/>
    <n v="3"/>
    <s v="STABLE "/>
    <s v="PAID"/>
    <x v="11"/>
    <n v="31355"/>
    <n v="394.03"/>
    <n v="0"/>
    <n v="4050"/>
    <s v="02.06.26"/>
    <n v="0.54884559505680131"/>
    <n v="1.0042159165234623E-2"/>
    <s v="STABLE "/>
    <s v="PAID"/>
    <s v="PAID"/>
    <s v="PAID"/>
    <m/>
    <m/>
    <m/>
    <m/>
    <s v="ELG"/>
    <m/>
    <s v="SAVARDHARI"/>
    <m/>
    <m/>
    <m/>
    <n v="7552"/>
    <n v="31355"/>
    <n v="87"/>
    <n v="84"/>
    <s v="STABLE"/>
    <m/>
    <m/>
    <m/>
    <m/>
    <s v="REGULAR"/>
    <s v="MH22BD0801"/>
    <s v="HONDA SHINE CELEBRATION ED DRUM"/>
    <d v="2024-01-04T00:00:00"/>
    <n v="36"/>
    <s v="02.07.26"/>
    <s v="KAILASH ATKARI"/>
    <m/>
    <m/>
    <m/>
    <m/>
    <m/>
    <m/>
    <m/>
    <m/>
    <m/>
    <m/>
    <m/>
    <m/>
    <m/>
    <m/>
    <m/>
    <m/>
    <m/>
    <m/>
    <m/>
    <m/>
    <m/>
    <m/>
    <m/>
    <m/>
    <m/>
    <n v="1"/>
    <m/>
    <m/>
    <m/>
    <m/>
    <m/>
    <m/>
    <m/>
    <m/>
    <m/>
    <m/>
    <m/>
    <m/>
    <m/>
    <m/>
    <m/>
    <m/>
    <m/>
    <m/>
    <m/>
    <m/>
    <m/>
    <m/>
    <m/>
    <m/>
    <m/>
    <m/>
    <m/>
    <m/>
    <m/>
    <m/>
    <m/>
    <m/>
    <m/>
    <m/>
    <m/>
    <m/>
    <m/>
    <m/>
    <m/>
    <m/>
    <m/>
    <m/>
    <m/>
    <m/>
    <m/>
    <m/>
    <m/>
    <m/>
    <m/>
    <m/>
    <m/>
    <m/>
    <m/>
    <m/>
    <m/>
    <m/>
    <m/>
    <m/>
    <m/>
    <m/>
    <m/>
    <m/>
    <m/>
    <m/>
    <m/>
    <m/>
    <m/>
    <m/>
    <n v="1"/>
    <n v="1"/>
    <s v="ZBHT0010"/>
    <s v="BolmyYUrFdm"/>
    <s v="Allocated"/>
    <e v="#N/A"/>
    <e v="#N/A"/>
    <e v="#N/A"/>
    <m/>
    <m/>
    <m/>
    <x v="0"/>
    <m/>
    <n v="394.03"/>
    <n v="11328"/>
    <s v="BolmyYUrFdm"/>
    <s v="Allocated"/>
  </r>
  <r>
    <n v="460745169"/>
    <s v="GANGAWANE VIJAY AJAYNATH"/>
    <s v="ONLINE"/>
    <s v="16.07.26"/>
    <n v="5473"/>
    <m/>
    <m/>
    <m/>
    <n v="5387"/>
    <n v="5387"/>
    <n v="5387"/>
    <n v="5301"/>
    <n v="1"/>
    <s v="STABLE "/>
    <s v="PAID"/>
    <x v="7"/>
    <n v="30866.25"/>
    <n v="0"/>
    <n v="0"/>
    <n v="4042"/>
    <s v="-"/>
    <n v="2.5910416028795936E-2"/>
    <n v="1.6257164085112313E-3"/>
    <s v="STABLE "/>
    <s v="PAID"/>
    <s v="-"/>
    <s v="PAID"/>
    <m/>
    <m/>
    <m/>
    <m/>
    <s v="-"/>
    <m/>
    <s v="BHOSARI"/>
    <m/>
    <m/>
    <m/>
    <n v="9429"/>
    <n v="30866.25"/>
    <n v="26"/>
    <n v="23"/>
    <s v="STABLE"/>
    <m/>
    <m/>
    <m/>
    <m/>
    <s v="REGULAR"/>
    <s v="MH14LG2928"/>
    <s v="PIAGGIO VESPA SXL 149 ABS RACING 60"/>
    <d v="2023-11-17T00:00:00"/>
    <n v="36"/>
    <s v="10.07.26"/>
    <s v="VIJAY NIKAM"/>
    <m/>
    <m/>
    <m/>
    <m/>
    <m/>
    <m/>
    <m/>
    <m/>
    <m/>
    <m/>
    <m/>
    <m/>
    <m/>
    <m/>
    <m/>
    <m/>
    <m/>
    <m/>
    <m/>
    <m/>
    <m/>
    <m/>
    <m/>
    <m/>
    <m/>
    <m/>
    <m/>
    <m/>
    <m/>
    <m/>
    <m/>
    <m/>
    <m/>
    <m/>
    <m/>
    <m/>
    <m/>
    <n v="1"/>
    <m/>
    <m/>
    <m/>
    <m/>
    <m/>
    <m/>
    <m/>
    <m/>
    <m/>
    <m/>
    <m/>
    <m/>
    <m/>
    <m/>
    <m/>
    <m/>
    <m/>
    <m/>
    <m/>
    <m/>
    <m/>
    <m/>
    <m/>
    <m/>
    <m/>
    <m/>
    <m/>
    <m/>
    <m/>
    <m/>
    <m/>
    <m/>
    <m/>
    <m/>
    <m/>
    <m/>
    <m/>
    <m/>
    <m/>
    <m/>
    <m/>
    <m/>
    <m/>
    <m/>
    <m/>
    <m/>
    <m/>
    <m/>
    <m/>
    <m/>
    <m/>
    <m/>
    <m/>
    <m/>
    <m/>
    <m/>
    <n v="1"/>
    <n v="1"/>
    <s v="DUWT0025"/>
    <m/>
    <m/>
    <m/>
    <m/>
    <m/>
    <m/>
    <m/>
    <m/>
    <x v="0"/>
    <m/>
    <n v="5387"/>
    <n v="10774"/>
    <s v="k6EHTNFeilz"/>
    <s v="Allocated"/>
  </r>
  <r>
    <n v="462178358"/>
    <s v="POOJA SANDEEP KHADSE"/>
    <s v="ONLINE"/>
    <s v="10.07.26"/>
    <n v="3410"/>
    <m/>
    <m/>
    <m/>
    <n v="3410"/>
    <n v="3344"/>
    <n v="3407"/>
    <n v="3344"/>
    <n v="1"/>
    <s v="STABLE "/>
    <s v="PAID"/>
    <x v="15"/>
    <n v="30863"/>
    <n v="63"/>
    <n v="0"/>
    <n v="4737"/>
    <s v="23.06.26"/>
    <n v="3.6914976769567669E-2"/>
    <n v="1.6255452319566559E-3"/>
    <s v="STABLE "/>
    <s v="PAID"/>
    <s v="MPTP"/>
    <s v="PAID"/>
    <s v="Shifted"/>
    <m/>
    <s v="CAVNA"/>
    <m/>
    <s v="-"/>
    <m/>
    <s v="PIMPLE GURAV"/>
    <m/>
    <m/>
    <m/>
    <n v="3344"/>
    <n v="30863"/>
    <n v="26"/>
    <n v="23"/>
    <s v="STABLE"/>
    <m/>
    <m/>
    <m/>
    <m/>
    <s v="REGULAR"/>
    <s v="MH14LK5867"/>
    <s v="SPLENDOR PLUS XTEC I3S DRSC FI"/>
    <d v="2024-03-11T00:00:00"/>
    <n v="36"/>
    <s v="02.07.26"/>
    <s v="KAILASH ATKARI"/>
    <m/>
    <m/>
    <m/>
    <m/>
    <m/>
    <m/>
    <m/>
    <m/>
    <m/>
    <m/>
    <m/>
    <m/>
    <m/>
    <m/>
    <m/>
    <m/>
    <m/>
    <m/>
    <m/>
    <m/>
    <m/>
    <m/>
    <n v="1"/>
    <m/>
    <m/>
    <m/>
    <m/>
    <m/>
    <m/>
    <m/>
    <m/>
    <m/>
    <m/>
    <m/>
    <m/>
    <m/>
    <m/>
    <m/>
    <m/>
    <m/>
    <m/>
    <m/>
    <m/>
    <m/>
    <m/>
    <m/>
    <m/>
    <m/>
    <m/>
    <m/>
    <m/>
    <m/>
    <m/>
    <m/>
    <m/>
    <m/>
    <m/>
    <m/>
    <m/>
    <m/>
    <m/>
    <m/>
    <m/>
    <m/>
    <m/>
    <m/>
    <m/>
    <m/>
    <m/>
    <m/>
    <m/>
    <m/>
    <m/>
    <m/>
    <m/>
    <m/>
    <m/>
    <m/>
    <m/>
    <m/>
    <m/>
    <m/>
    <m/>
    <m/>
    <m/>
    <m/>
    <m/>
    <m/>
    <m/>
    <m/>
    <m/>
    <m/>
    <m/>
    <m/>
    <n v="1"/>
    <n v="1"/>
    <s v="ZBHT0015"/>
    <s v="koyqlWlXilm"/>
    <s v="Allocated"/>
    <s v="Shifted (NC_SFTD)"/>
    <s v="Visited at customer residence address. Customer is shifted other place long time many people sd. Vehicle with him. Customer new residence address not available."/>
    <d v="2026-07-08T00:00:00"/>
    <m/>
    <m/>
    <m/>
    <x v="0"/>
    <m/>
    <n v="3407"/>
    <n v="6754"/>
    <s v="koyqlWlXilm"/>
    <s v="Allocated"/>
  </r>
  <r>
    <n v="456675556"/>
    <s v="RAVINDRA KISAN TEMGIRE"/>
    <s v="ONLINE"/>
    <s v="27.07.26"/>
    <n v="3700"/>
    <m/>
    <m/>
    <m/>
    <n v="3667"/>
    <n v="3528"/>
    <n v="3609"/>
    <n v="3495"/>
    <n v="1"/>
    <s v="STABLE "/>
    <s v="PAID"/>
    <x v="8"/>
    <n v="30815"/>
    <n v="81"/>
    <n v="0"/>
    <n v="6750"/>
    <s v="30.06.26"/>
    <n v="3.178766208961125E-2"/>
    <n v="1.6230170859198507E-3"/>
    <s v="STABLE "/>
    <s v="PTP"/>
    <s v="PTP"/>
    <s v="PTP"/>
    <m/>
    <n v="25"/>
    <s v="CAVA"/>
    <m/>
    <s v="-"/>
    <m/>
    <s v="LONAVALA"/>
    <m/>
    <m/>
    <m/>
    <n v="3528"/>
    <n v="30815"/>
    <n v="26"/>
    <n v="23"/>
    <s v="STABLE"/>
    <m/>
    <m/>
    <m/>
    <m/>
    <s v="NPA"/>
    <s v="MH14KP7672"/>
    <s v="HONDA UNICORN 160 BS6"/>
    <d v="2023-02-04T00:00:00"/>
    <n v="48"/>
    <s v="02.07.26"/>
    <s v="VIJAY NIKAM"/>
    <m/>
    <m/>
    <m/>
    <m/>
    <m/>
    <m/>
    <m/>
    <m/>
    <m/>
    <m/>
    <m/>
    <m/>
    <m/>
    <m/>
    <m/>
    <m/>
    <m/>
    <m/>
    <m/>
    <n v="1"/>
    <m/>
    <m/>
    <n v="1"/>
    <m/>
    <m/>
    <m/>
    <m/>
    <m/>
    <m/>
    <m/>
    <m/>
    <m/>
    <m/>
    <m/>
    <m/>
    <m/>
    <m/>
    <m/>
    <m/>
    <m/>
    <m/>
    <m/>
    <m/>
    <m/>
    <m/>
    <m/>
    <m/>
    <m/>
    <m/>
    <m/>
    <m/>
    <m/>
    <m/>
    <m/>
    <m/>
    <m/>
    <m/>
    <m/>
    <m/>
    <m/>
    <m/>
    <m/>
    <m/>
    <m/>
    <m/>
    <m/>
    <m/>
    <m/>
    <m/>
    <m/>
    <m/>
    <m/>
    <m/>
    <m/>
    <m/>
    <m/>
    <m/>
    <m/>
    <m/>
    <m/>
    <m/>
    <m/>
    <m/>
    <m/>
    <m/>
    <m/>
    <m/>
    <m/>
    <m/>
    <m/>
    <m/>
    <m/>
    <m/>
    <m/>
    <n v="2"/>
    <n v="1"/>
    <s v="ZBHT0013"/>
    <s v="BoTqGMSsDI7"/>
    <s v="Allocated"/>
    <s v="Promise To Pay (PTP)"/>
    <s v="Ptp"/>
    <d v="2026-07-20T00:00:00"/>
    <m/>
    <m/>
    <m/>
    <x v="0"/>
    <m/>
    <n v="3609"/>
    <n v="7195"/>
    <s v="BoTqGMSsDI7"/>
    <s v="Allocated"/>
  </r>
  <r>
    <n v="462680710"/>
    <s v="MADAN BALU KAJALE"/>
    <m/>
    <m/>
    <m/>
    <m/>
    <m/>
    <s v="BANK STABLE 15"/>
    <n v="2823"/>
    <n v="2823"/>
    <n v="2826"/>
    <n v="5646"/>
    <n v="1"/>
    <s v="RB"/>
    <s v="PAID"/>
    <x v="8"/>
    <n v="30477"/>
    <n v="3"/>
    <n v="0"/>
    <n v="450"/>
    <s v="-"/>
    <n v="3.1438993266431348E-2"/>
    <n v="1.6052147242440139E-3"/>
    <s v="RB"/>
    <s v="PAID"/>
    <s v="-"/>
    <s v="PAID"/>
    <m/>
    <m/>
    <s v="CAVA"/>
    <m/>
    <s v="-"/>
    <m/>
    <s v="MAVAL"/>
    <m/>
    <m/>
    <m/>
    <n v="3276"/>
    <n v="30477"/>
    <n v="26"/>
    <n v="0"/>
    <s v="RB"/>
    <m/>
    <m/>
    <m/>
    <m/>
    <s v="REGULAR"/>
    <s v="MH14LN4461"/>
    <s v="ACCESS SPL ED DISC CBS BT BSVI"/>
    <d v="2024-04-24T00:00:00"/>
    <n v="36"/>
    <s v="10.07.26"/>
    <s v="VIJAY NIKAM"/>
    <m/>
    <m/>
    <m/>
    <m/>
    <m/>
    <m/>
    <m/>
    <m/>
    <m/>
    <m/>
    <m/>
    <m/>
    <m/>
    <m/>
    <m/>
    <m/>
    <m/>
    <m/>
    <m/>
    <m/>
    <m/>
    <m/>
    <m/>
    <m/>
    <m/>
    <m/>
    <m/>
    <m/>
    <m/>
    <m/>
    <m/>
    <m/>
    <m/>
    <m/>
    <m/>
    <m/>
    <m/>
    <n v="1"/>
    <m/>
    <m/>
    <m/>
    <m/>
    <m/>
    <m/>
    <m/>
    <m/>
    <m/>
    <m/>
    <m/>
    <m/>
    <m/>
    <m/>
    <m/>
    <m/>
    <m/>
    <m/>
    <m/>
    <m/>
    <m/>
    <m/>
    <m/>
    <m/>
    <m/>
    <m/>
    <m/>
    <m/>
    <m/>
    <m/>
    <m/>
    <m/>
    <m/>
    <m/>
    <m/>
    <m/>
    <m/>
    <m/>
    <m/>
    <m/>
    <m/>
    <m/>
    <m/>
    <m/>
    <m/>
    <m/>
    <m/>
    <m/>
    <m/>
    <m/>
    <m/>
    <m/>
    <m/>
    <m/>
    <m/>
    <m/>
    <n v="1"/>
    <n v="1"/>
    <s v="ZBHT0013"/>
    <m/>
    <m/>
    <m/>
    <m/>
    <m/>
    <m/>
    <m/>
    <m/>
    <x v="0"/>
    <m/>
    <n v="2826"/>
    <n v="5646"/>
    <e v="#N/A"/>
    <e v="#N/A"/>
  </r>
  <r>
    <n v="460568310"/>
    <s v="MALIBA DAMU KACHARE"/>
    <m/>
    <m/>
    <m/>
    <m/>
    <m/>
    <s v="BANK STABLE 20"/>
    <n v="3461"/>
    <n v="15168"/>
    <n v="2412"/>
    <n v="18629"/>
    <n v="5"/>
    <s v="STABLE "/>
    <s v="UNPAID"/>
    <x v="8"/>
    <n v="30378.1"/>
    <n v="1088"/>
    <n v="0"/>
    <n v="6750"/>
    <s v="STABLE"/>
    <n v="0.24277968962535421"/>
    <n v="1.3579218323260729E-2"/>
    <s v="STABLE "/>
    <s v="PTP"/>
    <s v="PAID"/>
    <s v="PTP"/>
    <m/>
    <n v="20"/>
    <s v="CAVA"/>
    <m/>
    <s v="ELG"/>
    <m/>
    <s v="TAKAVE"/>
    <m/>
    <m/>
    <m/>
    <n v="15168"/>
    <n v="30378.1"/>
    <n v="146"/>
    <n v="145"/>
    <s v="STABLE"/>
    <m/>
    <m/>
    <m/>
    <m/>
    <s v="NPA"/>
    <s v="MH14LF9921"/>
    <s v="HONDA ACTIVA 6G STD BS VI"/>
    <d v="2023-11-09T00:00:00"/>
    <n v="36"/>
    <s v="02.07.26"/>
    <s v="VIJAY NIKAM"/>
    <m/>
    <m/>
    <m/>
    <m/>
    <m/>
    <m/>
    <m/>
    <m/>
    <m/>
    <m/>
    <m/>
    <m/>
    <m/>
    <m/>
    <m/>
    <m/>
    <m/>
    <m/>
    <m/>
    <m/>
    <m/>
    <m/>
    <m/>
    <m/>
    <m/>
    <m/>
    <m/>
    <m/>
    <m/>
    <m/>
    <m/>
    <m/>
    <m/>
    <m/>
    <m/>
    <m/>
    <m/>
    <m/>
    <m/>
    <m/>
    <m/>
    <m/>
    <m/>
    <m/>
    <m/>
    <m/>
    <m/>
    <m/>
    <m/>
    <m/>
    <m/>
    <m/>
    <m/>
    <m/>
    <m/>
    <m/>
    <m/>
    <m/>
    <m/>
    <m/>
    <m/>
    <m/>
    <m/>
    <m/>
    <m/>
    <m/>
    <m/>
    <m/>
    <m/>
    <m/>
    <m/>
    <m/>
    <m/>
    <m/>
    <m/>
    <m/>
    <m/>
    <m/>
    <m/>
    <m/>
    <m/>
    <m/>
    <m/>
    <m/>
    <m/>
    <m/>
    <m/>
    <m/>
    <m/>
    <m/>
    <m/>
    <m/>
    <m/>
    <m/>
    <n v="0"/>
    <s v=""/>
    <s v="ZBHT0013"/>
    <s v="k6FAWYxLsEM7"/>
    <s v="Allocated"/>
    <e v="#N/A"/>
    <e v="#N/A"/>
    <e v="#N/A"/>
    <m/>
    <m/>
    <m/>
    <x v="0"/>
    <m/>
    <n v="2412"/>
    <n v="18629"/>
    <s v="k6FAWYxLsEM7"/>
    <s v="Allocated"/>
  </r>
  <r>
    <n v="464986183"/>
    <s v="RAJESH BABRU KHOKADE"/>
    <s v="ONLINE"/>
    <s v="15.07.26"/>
    <n v="5400"/>
    <m/>
    <m/>
    <m/>
    <n v="4634"/>
    <n v="4634"/>
    <n v="4637"/>
    <n v="3868"/>
    <n v="1"/>
    <s v="STABLE "/>
    <s v="PAID"/>
    <x v="6"/>
    <n v="30182"/>
    <n v="3"/>
    <n v="0"/>
    <n v="900"/>
    <s v="-"/>
    <n v="2.0585892422854232E-2"/>
    <n v="1.5896771600594818E-3"/>
    <s v="RB"/>
    <s v="PAID"/>
    <s v="-"/>
    <s v="PAID"/>
    <m/>
    <m/>
    <m/>
    <m/>
    <s v="-"/>
    <m/>
    <s v="WADGAON SHERI"/>
    <m/>
    <m/>
    <m/>
    <n v="5537"/>
    <n v="30182"/>
    <n v="26"/>
    <n v="23"/>
    <s v="STABLE"/>
    <m/>
    <m/>
    <m/>
    <m/>
    <s v="REGULAR"/>
    <s v="MH12XR0247"/>
    <s v="HONDA ACTIVA 6G DLX BS VI"/>
    <d v="2024-12-19T00:00:00"/>
    <n v="24"/>
    <s v="10.07.26"/>
    <s v="VIJAY NIKAM"/>
    <m/>
    <m/>
    <m/>
    <m/>
    <m/>
    <m/>
    <m/>
    <m/>
    <m/>
    <m/>
    <m/>
    <m/>
    <m/>
    <m/>
    <m/>
    <m/>
    <m/>
    <m/>
    <m/>
    <m/>
    <m/>
    <m/>
    <m/>
    <m/>
    <m/>
    <m/>
    <m/>
    <m/>
    <m/>
    <m/>
    <m/>
    <m/>
    <m/>
    <m/>
    <m/>
    <m/>
    <m/>
    <m/>
    <m/>
    <m/>
    <n v="1"/>
    <m/>
    <m/>
    <m/>
    <m/>
    <m/>
    <m/>
    <m/>
    <m/>
    <m/>
    <m/>
    <m/>
    <m/>
    <m/>
    <m/>
    <m/>
    <m/>
    <m/>
    <m/>
    <m/>
    <m/>
    <m/>
    <m/>
    <m/>
    <m/>
    <m/>
    <m/>
    <m/>
    <m/>
    <m/>
    <m/>
    <m/>
    <m/>
    <m/>
    <m/>
    <m/>
    <m/>
    <m/>
    <m/>
    <m/>
    <m/>
    <m/>
    <m/>
    <m/>
    <m/>
    <m/>
    <m/>
    <m/>
    <m/>
    <m/>
    <m/>
    <m/>
    <m/>
    <m/>
    <n v="1"/>
    <n v="1"/>
    <s v="ZBHT0012"/>
    <m/>
    <m/>
    <m/>
    <m/>
    <m/>
    <m/>
    <m/>
    <m/>
    <x v="0"/>
    <m/>
    <n v="4637"/>
    <n v="9268"/>
    <s v="kPzNWe35MLc"/>
    <s v="Allocated"/>
  </r>
  <r>
    <n v="464867406"/>
    <s v="AHMAD KHAN"/>
    <s v="ONLINE"/>
    <s v="13.07.26"/>
    <n v="4604"/>
    <m/>
    <m/>
    <m/>
    <n v="4523"/>
    <n v="4521"/>
    <n v="4596"/>
    <n v="4440"/>
    <n v="1"/>
    <s v="STABLE "/>
    <s v="PAID"/>
    <x v="0"/>
    <n v="29666"/>
    <n v="75"/>
    <n v="0"/>
    <n v="6300"/>
    <s v="11.06.26"/>
    <n v="1.0219431406558741E-2"/>
    <n v="1.5624995901638258E-3"/>
    <s v="STABLE "/>
    <s v="PAID"/>
    <s v="PAID"/>
    <s v="PAID"/>
    <s v="Shifted"/>
    <m/>
    <s v="CAVNA"/>
    <m/>
    <s v="-"/>
    <m/>
    <s v="RUPEE NAGAR"/>
    <m/>
    <m/>
    <m/>
    <n v="4521"/>
    <n v="29666"/>
    <n v="26"/>
    <n v="23"/>
    <s v="STABLE"/>
    <m/>
    <m/>
    <m/>
    <m/>
    <m/>
    <s v="MH14MB9786"/>
    <s v="SUZUKI BURGMAN STREET BT BSVI"/>
    <d v="2024-12-05T00:00:00"/>
    <n v="24"/>
    <s v="10.07.26"/>
    <s v="KAILASH ATKARI"/>
    <m/>
    <m/>
    <m/>
    <m/>
    <m/>
    <m/>
    <m/>
    <m/>
    <m/>
    <m/>
    <m/>
    <m/>
    <m/>
    <m/>
    <m/>
    <m/>
    <m/>
    <m/>
    <m/>
    <m/>
    <m/>
    <m/>
    <m/>
    <m/>
    <m/>
    <m/>
    <m/>
    <m/>
    <m/>
    <m/>
    <m/>
    <m/>
    <m/>
    <m/>
    <m/>
    <m/>
    <m/>
    <m/>
    <m/>
    <m/>
    <m/>
    <m/>
    <m/>
    <m/>
    <m/>
    <m/>
    <m/>
    <m/>
    <m/>
    <m/>
    <m/>
    <m/>
    <m/>
    <m/>
    <m/>
    <m/>
    <m/>
    <m/>
    <m/>
    <m/>
    <m/>
    <m/>
    <m/>
    <m/>
    <m/>
    <m/>
    <m/>
    <m/>
    <m/>
    <m/>
    <m/>
    <m/>
    <m/>
    <m/>
    <m/>
    <m/>
    <m/>
    <m/>
    <m/>
    <m/>
    <m/>
    <m/>
    <m/>
    <m/>
    <m/>
    <m/>
    <m/>
    <m/>
    <m/>
    <m/>
    <m/>
    <n v="1"/>
    <m/>
    <m/>
    <n v="1"/>
    <n v="1"/>
    <s v="ZBHT0011"/>
    <m/>
    <m/>
    <m/>
    <m/>
    <m/>
    <m/>
    <m/>
    <m/>
    <x v="0"/>
    <m/>
    <n v="4596"/>
    <n v="9044"/>
    <e v="#N/A"/>
    <e v="#N/A"/>
  </r>
  <r>
    <n v="461892940"/>
    <s v="AJAY VITTHAL SHRIRAM"/>
    <m/>
    <m/>
    <m/>
    <m/>
    <m/>
    <m/>
    <n v="3631"/>
    <n v="3624"/>
    <n v="3755"/>
    <n v="7255"/>
    <n v="1"/>
    <s v="FLOW"/>
    <s v="UNPAID"/>
    <x v="9"/>
    <n v="29646.23"/>
    <n v="131"/>
    <n v="0"/>
    <n v="0"/>
    <s v="30.06.26"/>
    <n v="1.8631202925288581E-2"/>
    <n v="1.5614583100149165E-3"/>
    <s v="STABLE "/>
    <s v="PTP"/>
    <s v="PTP"/>
    <s v="PTP"/>
    <m/>
    <n v="28"/>
    <s v="CAVA"/>
    <m/>
    <s v="-"/>
    <m/>
    <s v="SHIRUR"/>
    <m/>
    <m/>
    <m/>
    <n v="3624"/>
    <n v="29646.23"/>
    <n v="26"/>
    <n v="53"/>
    <s v="FLOW"/>
    <m/>
    <m/>
    <m/>
    <m/>
    <s v="REGULAR"/>
    <m/>
    <s v="PASSION XTEC DISC"/>
    <d v="2024-02-12T00:00:00"/>
    <n v="36"/>
    <s v="02.07.26"/>
    <s v="KAILASH ATKARI"/>
    <m/>
    <m/>
    <m/>
    <m/>
    <m/>
    <m/>
    <m/>
    <m/>
    <m/>
    <m/>
    <n v="1"/>
    <m/>
    <m/>
    <m/>
    <m/>
    <m/>
    <m/>
    <m/>
    <m/>
    <m/>
    <m/>
    <m/>
    <m/>
    <m/>
    <m/>
    <m/>
    <m/>
    <m/>
    <m/>
    <m/>
    <m/>
    <m/>
    <m/>
    <m/>
    <m/>
    <m/>
    <m/>
    <m/>
    <m/>
    <m/>
    <m/>
    <m/>
    <m/>
    <m/>
    <m/>
    <m/>
    <m/>
    <m/>
    <m/>
    <m/>
    <m/>
    <m/>
    <m/>
    <m/>
    <m/>
    <m/>
    <m/>
    <m/>
    <m/>
    <m/>
    <m/>
    <m/>
    <m/>
    <m/>
    <m/>
    <m/>
    <m/>
    <m/>
    <m/>
    <m/>
    <m/>
    <m/>
    <m/>
    <m/>
    <m/>
    <m/>
    <m/>
    <m/>
    <m/>
    <m/>
    <m/>
    <m/>
    <m/>
    <m/>
    <m/>
    <m/>
    <m/>
    <m/>
    <m/>
    <m/>
    <m/>
    <m/>
    <m/>
    <m/>
    <n v="1"/>
    <n v="1"/>
    <s v="ZBHT0024"/>
    <s v="Aoo8zh4j_OI7"/>
    <s v="Allocated"/>
    <s v="Left Message (LMCB)"/>
    <s v="Meet mother "/>
    <d v="2026-07-04T00:00:00"/>
    <m/>
    <m/>
    <m/>
    <x v="0"/>
    <m/>
    <n v="3755"/>
    <n v="7255"/>
    <s v="Aoo8zh4j_OI7"/>
    <s v="Allocated"/>
  </r>
  <r>
    <n v="464069443"/>
    <s v="SIMON VILAS JADHAV"/>
    <m/>
    <m/>
    <m/>
    <m/>
    <m/>
    <m/>
    <n v="4557"/>
    <n v="18228"/>
    <n v="5145"/>
    <n v="22785"/>
    <n v="4"/>
    <s v="FLOW"/>
    <s v="UNPAID"/>
    <x v="6"/>
    <n v="29586"/>
    <n v="588"/>
    <n v="0"/>
    <n v="2250"/>
    <s v="FLOW"/>
    <n v="7.9706356459348052E-2"/>
    <n v="1.1398138176193409E-2"/>
    <s v="FLOW"/>
    <s v="NC"/>
    <s v="NC"/>
    <s v="NC"/>
    <s v="Add not found"/>
    <m/>
    <s v="CNAVNA"/>
    <m/>
    <s v="ELG"/>
    <m/>
    <s v="KHARADI"/>
    <m/>
    <m/>
    <m/>
    <n v="18228"/>
    <n v="29586"/>
    <n v="118"/>
    <n v="145"/>
    <s v="FLOW"/>
    <m/>
    <m/>
    <m/>
    <m/>
    <s v="NPA"/>
    <s v="MH12XF0668"/>
    <s v="HONDA ACTIVA 6G DLX BS VI"/>
    <d v="2024-09-20T00:00:00"/>
    <n v="24"/>
    <s v="02.07.26"/>
    <s v="VIJAY NIKAM"/>
    <m/>
    <m/>
    <m/>
    <m/>
    <m/>
    <m/>
    <m/>
    <m/>
    <m/>
    <m/>
    <m/>
    <m/>
    <m/>
    <m/>
    <m/>
    <m/>
    <m/>
    <m/>
    <m/>
    <m/>
    <m/>
    <m/>
    <m/>
    <m/>
    <m/>
    <m/>
    <m/>
    <m/>
    <m/>
    <m/>
    <m/>
    <n v="1"/>
    <m/>
    <m/>
    <m/>
    <m/>
    <m/>
    <m/>
    <m/>
    <m/>
    <m/>
    <m/>
    <m/>
    <m/>
    <m/>
    <m/>
    <m/>
    <m/>
    <m/>
    <m/>
    <m/>
    <m/>
    <m/>
    <m/>
    <m/>
    <m/>
    <m/>
    <m/>
    <m/>
    <m/>
    <m/>
    <m/>
    <m/>
    <m/>
    <m/>
    <m/>
    <m/>
    <m/>
    <m/>
    <m/>
    <m/>
    <m/>
    <m/>
    <m/>
    <m/>
    <m/>
    <m/>
    <m/>
    <m/>
    <m/>
    <m/>
    <m/>
    <m/>
    <m/>
    <m/>
    <m/>
    <m/>
    <m/>
    <m/>
    <m/>
    <m/>
    <m/>
    <m/>
    <m/>
    <n v="1"/>
    <n v="1"/>
    <s v="ZBHT0012"/>
    <e v="#N/A"/>
    <s v="Allocated"/>
    <e v="#N/A"/>
    <e v="#N/A"/>
    <e v="#N/A"/>
    <m/>
    <m/>
    <m/>
    <x v="0"/>
    <m/>
    <n v="5145"/>
    <n v="22785"/>
    <e v="#N/A"/>
    <e v="#N/A"/>
  </r>
  <r>
    <n v="459730458"/>
    <s v="RAM BHANUDAS PANGARE"/>
    <m/>
    <m/>
    <m/>
    <m/>
    <m/>
    <m/>
    <n v="7727"/>
    <n v="6554"/>
    <n v="6674"/>
    <n v="14281"/>
    <n v="1"/>
    <s v="FLOW"/>
    <s v="UNPAID"/>
    <x v="4"/>
    <n v="29280.31"/>
    <n v="120"/>
    <n v="0"/>
    <n v="0"/>
    <s v="25.06.26"/>
    <n v="2.4988620611595989E-2"/>
    <n v="1.5421854100610049E-3"/>
    <s v="STABLE "/>
    <s v="PTP"/>
    <s v="PTP"/>
    <s v="PTP"/>
    <m/>
    <n v="28"/>
    <s v="CAVA"/>
    <m/>
    <s v="-"/>
    <m/>
    <s v="BHOR"/>
    <m/>
    <m/>
    <m/>
    <n v="6554"/>
    <n v="29280.31"/>
    <n v="26"/>
    <n v="53"/>
    <s v="FLOW"/>
    <m/>
    <m/>
    <m/>
    <m/>
    <s v="REGULAR"/>
    <s v="MH12VX4075"/>
    <s v="CLASSIC 350 CHROME BRONZE"/>
    <d v="2023-09-12T00:00:00"/>
    <n v="36"/>
    <s v="02.07.26"/>
    <s v="VIJAY NIKAM"/>
    <m/>
    <m/>
    <m/>
    <m/>
    <m/>
    <m/>
    <m/>
    <m/>
    <m/>
    <m/>
    <m/>
    <m/>
    <m/>
    <m/>
    <m/>
    <m/>
    <m/>
    <m/>
    <m/>
    <m/>
    <m/>
    <m/>
    <m/>
    <m/>
    <m/>
    <m/>
    <m/>
    <m/>
    <m/>
    <m/>
    <m/>
    <m/>
    <m/>
    <m/>
    <m/>
    <m/>
    <m/>
    <m/>
    <m/>
    <m/>
    <m/>
    <m/>
    <m/>
    <m/>
    <m/>
    <m/>
    <m/>
    <m/>
    <m/>
    <m/>
    <m/>
    <m/>
    <m/>
    <m/>
    <m/>
    <m/>
    <m/>
    <m/>
    <m/>
    <m/>
    <m/>
    <m/>
    <m/>
    <m/>
    <m/>
    <m/>
    <m/>
    <m/>
    <m/>
    <m/>
    <m/>
    <m/>
    <m/>
    <m/>
    <m/>
    <m/>
    <m/>
    <m/>
    <m/>
    <m/>
    <m/>
    <m/>
    <m/>
    <m/>
    <m/>
    <m/>
    <m/>
    <m/>
    <m/>
    <m/>
    <m/>
    <n v="1"/>
    <m/>
    <m/>
    <n v="1"/>
    <n v="1"/>
    <s v="DUWT0011"/>
    <e v="#N/A"/>
    <s v="Allocated"/>
    <s v="Promise To Pay (PTP)"/>
    <s v="Customer home visit promise to pay amt. 8000 ptp date 20.07.2026"/>
    <d v="2026-07-20T00:00:00"/>
    <m/>
    <m/>
    <m/>
    <x v="0"/>
    <m/>
    <n v="6674"/>
    <n v="14281"/>
    <e v="#N/A"/>
    <e v="#N/A"/>
  </r>
  <r>
    <n v="460644820"/>
    <s v="MANISHA KISHOR DORKE"/>
    <m/>
    <m/>
    <m/>
    <m/>
    <m/>
    <m/>
    <n v="3554"/>
    <n v="14216"/>
    <n v="3993"/>
    <n v="17770"/>
    <n v="4"/>
    <s v="FLOW"/>
    <s v="UNPAID"/>
    <x v="3"/>
    <n v="29237.7"/>
    <n v="439"/>
    <n v="0"/>
    <n v="3143"/>
    <s v="FLOW"/>
    <n v="0.21411764361254546"/>
    <n v="1.1263954051040696E-2"/>
    <s v="FLOW"/>
    <s v="NC"/>
    <s v="NC"/>
    <s v="NC"/>
    <s v="Shifted"/>
    <m/>
    <m/>
    <m/>
    <s v="ELG"/>
    <m/>
    <s v="RANGE HIILS"/>
    <m/>
    <m/>
    <m/>
    <n v="14216"/>
    <n v="29237.7"/>
    <n v="118"/>
    <n v="145"/>
    <s v="FLOW"/>
    <m/>
    <m/>
    <m/>
    <m/>
    <s v="NPA"/>
    <s v="MH12WD4626"/>
    <s v="HONDA ACTIVA 125 DISC BSVI"/>
    <d v="2023-11-13T00:00:00"/>
    <n v="36"/>
    <s v="02.07.26"/>
    <s v="KAILASH ATKARI"/>
    <m/>
    <m/>
    <m/>
    <m/>
    <m/>
    <m/>
    <m/>
    <m/>
    <m/>
    <m/>
    <m/>
    <m/>
    <m/>
    <m/>
    <m/>
    <m/>
    <m/>
    <m/>
    <m/>
    <m/>
    <m/>
    <m/>
    <n v="1"/>
    <m/>
    <m/>
    <m/>
    <m/>
    <m/>
    <m/>
    <m/>
    <m/>
    <m/>
    <m/>
    <m/>
    <m/>
    <m/>
    <m/>
    <m/>
    <m/>
    <m/>
    <m/>
    <m/>
    <m/>
    <m/>
    <m/>
    <m/>
    <m/>
    <m/>
    <m/>
    <m/>
    <m/>
    <m/>
    <m/>
    <m/>
    <m/>
    <m/>
    <m/>
    <m/>
    <m/>
    <m/>
    <m/>
    <m/>
    <m/>
    <m/>
    <m/>
    <m/>
    <m/>
    <m/>
    <m/>
    <m/>
    <m/>
    <m/>
    <m/>
    <m/>
    <m/>
    <m/>
    <m/>
    <m/>
    <m/>
    <m/>
    <m/>
    <m/>
    <m/>
    <m/>
    <m/>
    <m/>
    <m/>
    <m/>
    <m/>
    <m/>
    <m/>
    <m/>
    <m/>
    <m/>
    <n v="1"/>
    <n v="1"/>
    <s v="DUWT0023"/>
    <s v="B2BuXuD31Nm"/>
    <s v="Allocated"/>
    <s v="Shifted (NC_SFTD)"/>
    <s v="Customer shifted from the given residence address "/>
    <d v="2026-07-08T00:00:00"/>
    <m/>
    <m/>
    <m/>
    <x v="0"/>
    <m/>
    <n v="3993"/>
    <n v="17770"/>
    <s v="B2BuXuD31Nm"/>
    <s v="Unallocated"/>
  </r>
  <r>
    <n v="462788561"/>
    <s v="DEVIDAS BAPU LOKHANDE"/>
    <m/>
    <m/>
    <m/>
    <m/>
    <m/>
    <s v="BANK RB 23"/>
    <n v="5813"/>
    <n v="1363.11"/>
    <n v="1366.11"/>
    <n v="7176.11"/>
    <n v="1"/>
    <s v="RB"/>
    <s v="UNPAID"/>
    <x v="10"/>
    <n v="29181.11"/>
    <n v="3"/>
    <n v="0"/>
    <n v="450"/>
    <s v="-"/>
    <n v="2.0729649955311472E-2"/>
    <n v="1.536960574918274E-3"/>
    <s v="STABLE "/>
    <s v="PAID"/>
    <s v="-"/>
    <s v="PTP"/>
    <m/>
    <n v="25"/>
    <s v="CAVNA"/>
    <m/>
    <s v="-"/>
    <m/>
    <s v="JUNNAR"/>
    <m/>
    <m/>
    <m/>
    <n v="1816.11"/>
    <n v="29181.11"/>
    <n v="26"/>
    <n v="0"/>
    <s v="RB"/>
    <m/>
    <m/>
    <m/>
    <m/>
    <s v="REGULAR"/>
    <s v="MH14LN6497"/>
    <s v="HONDA UNICORN 160 BSVI"/>
    <d v="2024-05-04T00:00:00"/>
    <n v="30"/>
    <s v="10.07.26"/>
    <s v="KAILASH ATKARI"/>
    <m/>
    <m/>
    <m/>
    <m/>
    <m/>
    <m/>
    <m/>
    <m/>
    <m/>
    <m/>
    <m/>
    <m/>
    <m/>
    <m/>
    <m/>
    <m/>
    <m/>
    <m/>
    <m/>
    <m/>
    <m/>
    <m/>
    <m/>
    <m/>
    <m/>
    <m/>
    <m/>
    <m/>
    <m/>
    <m/>
    <m/>
    <n v="1"/>
    <m/>
    <m/>
    <m/>
    <m/>
    <m/>
    <m/>
    <m/>
    <m/>
    <m/>
    <m/>
    <m/>
    <m/>
    <m/>
    <m/>
    <m/>
    <m/>
    <m/>
    <m/>
    <m/>
    <m/>
    <m/>
    <m/>
    <m/>
    <m/>
    <m/>
    <m/>
    <m/>
    <m/>
    <m/>
    <m/>
    <m/>
    <m/>
    <m/>
    <m/>
    <m/>
    <m/>
    <m/>
    <m/>
    <m/>
    <m/>
    <m/>
    <m/>
    <m/>
    <m/>
    <m/>
    <m/>
    <m/>
    <m/>
    <m/>
    <m/>
    <m/>
    <m/>
    <m/>
    <m/>
    <m/>
    <m/>
    <m/>
    <m/>
    <m/>
    <m/>
    <m/>
    <m/>
    <n v="1"/>
    <n v="1"/>
    <s v="ZBHT0021"/>
    <m/>
    <m/>
    <m/>
    <m/>
    <m/>
    <m/>
    <m/>
    <m/>
    <x v="1"/>
    <m/>
    <n v="1366.11"/>
    <n v="7176.11"/>
    <s v="k642kIMuv9"/>
    <s v="Allocated"/>
  </r>
  <r>
    <n v="461826957"/>
    <s v="BHAVAR EKNATH VILAS"/>
    <m/>
    <m/>
    <m/>
    <m/>
    <m/>
    <s v="BANK STABLE 20"/>
    <n v="3504"/>
    <n v="3485"/>
    <n v="3546"/>
    <n v="6989"/>
    <n v="1"/>
    <s v="STABLE "/>
    <s v="UNPAID"/>
    <x v="9"/>
    <n v="29088.55"/>
    <n v="61"/>
    <n v="0"/>
    <n v="6397"/>
    <s v="15.06.26"/>
    <n v="1.8280728370939681E-2"/>
    <n v="1.5320854666439679E-3"/>
    <s v="STABLE "/>
    <s v="PTP"/>
    <s v="PAID"/>
    <s v="PTP"/>
    <m/>
    <m/>
    <s v="CAVA"/>
    <m/>
    <s v="-"/>
    <m/>
    <s v="NHAVRE"/>
    <m/>
    <m/>
    <m/>
    <n v="9943"/>
    <n v="29088.55"/>
    <n v="26"/>
    <n v="23"/>
    <s v="STABLE"/>
    <m/>
    <m/>
    <m/>
    <m/>
    <s v="NPA"/>
    <s v="MH15JT7057"/>
    <s v="SPLENDOR PLUS BS6 I3S DRS CAST FI"/>
    <d v="2024-02-07T00:00:00"/>
    <n v="36"/>
    <s v="10.07.26"/>
    <s v="KAILASH ATKARI"/>
    <m/>
    <m/>
    <m/>
    <m/>
    <m/>
    <m/>
    <m/>
    <m/>
    <m/>
    <m/>
    <m/>
    <m/>
    <m/>
    <m/>
    <m/>
    <m/>
    <m/>
    <m/>
    <m/>
    <m/>
    <m/>
    <m/>
    <m/>
    <m/>
    <m/>
    <m/>
    <m/>
    <m/>
    <m/>
    <m/>
    <m/>
    <m/>
    <m/>
    <m/>
    <m/>
    <m/>
    <m/>
    <m/>
    <m/>
    <m/>
    <n v="1"/>
    <m/>
    <m/>
    <m/>
    <m/>
    <m/>
    <m/>
    <m/>
    <m/>
    <m/>
    <m/>
    <m/>
    <m/>
    <m/>
    <m/>
    <m/>
    <m/>
    <m/>
    <m/>
    <m/>
    <m/>
    <m/>
    <m/>
    <m/>
    <m/>
    <m/>
    <m/>
    <m/>
    <m/>
    <m/>
    <m/>
    <m/>
    <m/>
    <m/>
    <m/>
    <m/>
    <m/>
    <m/>
    <m/>
    <m/>
    <m/>
    <m/>
    <m/>
    <m/>
    <m/>
    <m/>
    <m/>
    <m/>
    <m/>
    <m/>
    <m/>
    <m/>
    <m/>
    <m/>
    <n v="1"/>
    <n v="1"/>
    <s v="ZBHT0024"/>
    <m/>
    <m/>
    <m/>
    <m/>
    <m/>
    <m/>
    <m/>
    <m/>
    <x v="0"/>
    <m/>
    <n v="3546"/>
    <n v="6989"/>
    <s v="BPkp33J8p5c"/>
    <s v="Allocated"/>
  </r>
  <r>
    <n v="461951394"/>
    <s v="PREMDAS RAVJI JADHAV"/>
    <m/>
    <m/>
    <m/>
    <m/>
    <m/>
    <s v="BANK STABLE 16"/>
    <n v="3900"/>
    <n v="23199"/>
    <n v="4668"/>
    <n v="27099"/>
    <n v="6"/>
    <s v="STABLE "/>
    <s v="UNPAID"/>
    <x v="9"/>
    <n v="29008"/>
    <n v="969"/>
    <n v="0"/>
    <n v="3702"/>
    <s v="-"/>
    <n v="4.9954446359889167E-2"/>
    <n v="1.2679465102287834E-2"/>
    <s v="STABLE "/>
    <s v="PAID"/>
    <s v="-"/>
    <s v="PAID"/>
    <m/>
    <m/>
    <m/>
    <m/>
    <s v="ELG"/>
    <m/>
    <s v="RANJAN GAON"/>
    <m/>
    <m/>
    <m/>
    <n v="23199"/>
    <n v="29008"/>
    <n v="177"/>
    <n v="173"/>
    <s v="STABLE"/>
    <m/>
    <m/>
    <m/>
    <m/>
    <s v="NPA"/>
    <s v="MH29CD9168"/>
    <s v="SPLENDOR PLUS I3S BS6 FI DRUM SELF"/>
    <d v="2024-02-18T00:00:00"/>
    <n v="30"/>
    <s v="02.07.26"/>
    <s v="KAILASH ATKARI"/>
    <m/>
    <m/>
    <m/>
    <m/>
    <m/>
    <m/>
    <m/>
    <m/>
    <m/>
    <m/>
    <m/>
    <m/>
    <m/>
    <m/>
    <m/>
    <m/>
    <m/>
    <m/>
    <m/>
    <n v="1"/>
    <m/>
    <m/>
    <n v="1"/>
    <m/>
    <m/>
    <m/>
    <m/>
    <m/>
    <m/>
    <m/>
    <m/>
    <m/>
    <m/>
    <m/>
    <m/>
    <m/>
    <m/>
    <m/>
    <m/>
    <m/>
    <m/>
    <m/>
    <m/>
    <m/>
    <m/>
    <m/>
    <m/>
    <m/>
    <m/>
    <m/>
    <m/>
    <m/>
    <m/>
    <m/>
    <m/>
    <m/>
    <m/>
    <m/>
    <m/>
    <m/>
    <m/>
    <m/>
    <m/>
    <m/>
    <m/>
    <m/>
    <m/>
    <m/>
    <m/>
    <m/>
    <m/>
    <m/>
    <m/>
    <m/>
    <m/>
    <m/>
    <m/>
    <m/>
    <m/>
    <m/>
    <m/>
    <m/>
    <m/>
    <m/>
    <m/>
    <m/>
    <m/>
    <m/>
    <m/>
    <m/>
    <m/>
    <m/>
    <m/>
    <m/>
    <n v="2"/>
    <n v="1"/>
    <s v="ZBHT0024"/>
    <s v="k6RTsFrbO7"/>
    <s v="Allocated"/>
    <s v="Address Not Found (NC_ANF)"/>
    <s v="Address not found "/>
    <d v="2026-07-07T00:00:00"/>
    <m/>
    <m/>
    <m/>
    <x v="0"/>
    <m/>
    <n v="4668"/>
    <n v="27099"/>
    <s v="k6RTsFrbO7"/>
    <s v="Allocated"/>
  </r>
  <r>
    <n v="465044729"/>
    <s v="MANISH RAHUL KAPURE"/>
    <m/>
    <m/>
    <m/>
    <m/>
    <m/>
    <s v="BANK STABLE 08"/>
    <n v="3441"/>
    <n v="6882"/>
    <n v="3496"/>
    <n v="10323"/>
    <n v="2"/>
    <s v="STABLE "/>
    <s v="UNPAID"/>
    <x v="6"/>
    <n v="28625"/>
    <n v="55"/>
    <n v="0"/>
    <n v="900"/>
    <s v="FLOW"/>
    <n v="4.3402998241211951E-2"/>
    <n v="5.3222538331355535E-3"/>
    <s v="STABLE "/>
    <s v="PAID"/>
    <s v="PTP"/>
    <s v="PAID"/>
    <m/>
    <m/>
    <m/>
    <m/>
    <s v="-"/>
    <m/>
    <s v="SHANTI NAGAR"/>
    <m/>
    <m/>
    <m/>
    <n v="6882"/>
    <n v="28625"/>
    <n v="56"/>
    <n v="52"/>
    <s v="STABLE"/>
    <m/>
    <m/>
    <m/>
    <m/>
    <s v="REGULAR"/>
    <s v="MH12WL8330"/>
    <s v="HUNTER 350 DAPPER ASH"/>
    <d v="2024-12-26T00:00:00"/>
    <n v="24"/>
    <s v="02.07.26"/>
    <s v="VIJAY NIKAM"/>
    <m/>
    <m/>
    <m/>
    <m/>
    <m/>
    <m/>
    <m/>
    <m/>
    <m/>
    <m/>
    <m/>
    <m/>
    <m/>
    <m/>
    <m/>
    <m/>
    <m/>
    <m/>
    <m/>
    <m/>
    <m/>
    <m/>
    <m/>
    <m/>
    <m/>
    <m/>
    <m/>
    <m/>
    <m/>
    <m/>
    <m/>
    <m/>
    <m/>
    <m/>
    <m/>
    <m/>
    <m/>
    <m/>
    <m/>
    <m/>
    <m/>
    <m/>
    <m/>
    <m/>
    <m/>
    <m/>
    <m/>
    <m/>
    <m/>
    <m/>
    <m/>
    <m/>
    <m/>
    <m/>
    <m/>
    <m/>
    <m/>
    <m/>
    <m/>
    <m/>
    <m/>
    <m/>
    <m/>
    <m/>
    <m/>
    <m/>
    <m/>
    <m/>
    <m/>
    <m/>
    <m/>
    <m/>
    <m/>
    <m/>
    <m/>
    <m/>
    <m/>
    <m/>
    <m/>
    <m/>
    <m/>
    <m/>
    <m/>
    <m/>
    <m/>
    <m/>
    <m/>
    <m/>
    <m/>
    <m/>
    <m/>
    <n v="1"/>
    <m/>
    <m/>
    <n v="1"/>
    <n v="1"/>
    <s v="ZBHT0012"/>
    <e v="#N/A"/>
    <s v="Allocated"/>
    <s v="Left Message (LMCB)"/>
    <s v="Lm"/>
    <d v="2026-07-04T00:00:00"/>
    <m/>
    <m/>
    <m/>
    <x v="0"/>
    <m/>
    <n v="3496"/>
    <n v="10323"/>
    <e v="#N/A"/>
    <e v="#N/A"/>
  </r>
  <r>
    <n v="460472259"/>
    <s v="FARHIN RAJJAK TAMBOLI"/>
    <m/>
    <m/>
    <m/>
    <m/>
    <m/>
    <m/>
    <n v="4266"/>
    <n v="8528"/>
    <n v="4540"/>
    <n v="12794"/>
    <n v="2"/>
    <s v="FLOW"/>
    <s v="UNPAID"/>
    <x v="6"/>
    <n v="28011"/>
    <n v="278"/>
    <n v="0"/>
    <n v="0"/>
    <s v="03.06.26"/>
    <n v="4.2472013405575125E-2"/>
    <n v="5.2080926504789512E-3"/>
    <s v="FLOW"/>
    <s v="NC"/>
    <s v="-"/>
    <s v="NC"/>
    <s v="Shifted"/>
    <m/>
    <s v="CNAVNA"/>
    <m/>
    <s v="-"/>
    <m/>
    <s v="YERWADA"/>
    <m/>
    <m/>
    <m/>
    <n v="8528"/>
    <n v="28011"/>
    <n v="57"/>
    <n v="84"/>
    <s v="FLOW"/>
    <m/>
    <m/>
    <m/>
    <m/>
    <m/>
    <s v="MH12WB5216"/>
    <s v="AMPERE MAGNUS EX"/>
    <d v="2023-11-04T00:00:00"/>
    <n v="36"/>
    <s v="10.07.26"/>
    <s v="VIJAY NIKAM"/>
    <m/>
    <m/>
    <m/>
    <m/>
    <m/>
    <m/>
    <m/>
    <m/>
    <m/>
    <m/>
    <m/>
    <m/>
    <m/>
    <m/>
    <m/>
    <m/>
    <m/>
    <m/>
    <m/>
    <m/>
    <m/>
    <m/>
    <m/>
    <m/>
    <m/>
    <m/>
    <m/>
    <m/>
    <m/>
    <m/>
    <m/>
    <m/>
    <m/>
    <m/>
    <m/>
    <m/>
    <m/>
    <m/>
    <m/>
    <m/>
    <m/>
    <m/>
    <m/>
    <m/>
    <m/>
    <m/>
    <m/>
    <m/>
    <m/>
    <m/>
    <m/>
    <m/>
    <m/>
    <m/>
    <m/>
    <m/>
    <m/>
    <m/>
    <m/>
    <m/>
    <m/>
    <m/>
    <m/>
    <m/>
    <m/>
    <m/>
    <m/>
    <m/>
    <m/>
    <m/>
    <m/>
    <m/>
    <m/>
    <m/>
    <m/>
    <m/>
    <m/>
    <m/>
    <m/>
    <m/>
    <m/>
    <m/>
    <m/>
    <m/>
    <m/>
    <m/>
    <m/>
    <m/>
    <m/>
    <m/>
    <m/>
    <n v="1"/>
    <m/>
    <m/>
    <n v="1"/>
    <n v="1"/>
    <s v="ZBHT0012"/>
    <m/>
    <m/>
    <m/>
    <m/>
    <m/>
    <m/>
    <m/>
    <m/>
    <x v="0"/>
    <m/>
    <n v="4540"/>
    <n v="12794"/>
    <e v="#N/A"/>
    <e v="#N/A"/>
  </r>
  <r>
    <n v="461226479"/>
    <s v="JADHAV RAHUL DNYANOBA"/>
    <m/>
    <m/>
    <m/>
    <m/>
    <m/>
    <m/>
    <n v="3414"/>
    <n v="5927"/>
    <n v="2757"/>
    <n v="9341"/>
    <n v="2"/>
    <s v="FLOW"/>
    <s v="UNPAID"/>
    <x v="3"/>
    <n v="27911"/>
    <n v="244"/>
    <n v="0"/>
    <n v="4617.95"/>
    <s v="28.06.26"/>
    <n v="6.0492787235894012E-2"/>
    <n v="5.1894996239876482E-3"/>
    <s v="STABLE "/>
    <s v="NC"/>
    <s v="NC"/>
    <s v="NC"/>
    <s v="Shifted"/>
    <m/>
    <m/>
    <m/>
    <s v="-"/>
    <m/>
    <s v="AUNDH"/>
    <m/>
    <m/>
    <m/>
    <n v="5927"/>
    <n v="27911"/>
    <n v="57"/>
    <n v="84"/>
    <s v="FLOW"/>
    <m/>
    <m/>
    <m/>
    <m/>
    <s v="REGULAR"/>
    <s v="MH12WH4533"/>
    <s v="HONDA ACTIVA 6G STD BS VI"/>
    <d v="2023-12-24T00:00:00"/>
    <n v="36"/>
    <s v="02.07.26"/>
    <s v="KAILASH ATKARI"/>
    <m/>
    <m/>
    <m/>
    <m/>
    <m/>
    <m/>
    <m/>
    <m/>
    <m/>
    <m/>
    <n v="1"/>
    <m/>
    <m/>
    <m/>
    <m/>
    <m/>
    <m/>
    <m/>
    <m/>
    <m/>
    <m/>
    <m/>
    <m/>
    <m/>
    <m/>
    <n v="1"/>
    <m/>
    <m/>
    <m/>
    <m/>
    <m/>
    <m/>
    <m/>
    <m/>
    <m/>
    <m/>
    <m/>
    <n v="1"/>
    <m/>
    <m/>
    <m/>
    <m/>
    <m/>
    <m/>
    <m/>
    <m/>
    <m/>
    <m/>
    <m/>
    <m/>
    <m/>
    <m/>
    <m/>
    <m/>
    <m/>
    <n v="1"/>
    <m/>
    <m/>
    <m/>
    <m/>
    <m/>
    <m/>
    <m/>
    <m/>
    <m/>
    <m/>
    <m/>
    <m/>
    <m/>
    <m/>
    <m/>
    <m/>
    <m/>
    <m/>
    <m/>
    <m/>
    <m/>
    <m/>
    <m/>
    <m/>
    <m/>
    <m/>
    <m/>
    <m/>
    <m/>
    <m/>
    <m/>
    <m/>
    <m/>
    <m/>
    <m/>
    <m/>
    <m/>
    <m/>
    <n v="4"/>
    <n v="1"/>
    <s v="DUWT0023"/>
    <s v="A6G5Jgw2MUc"/>
    <s v="Allocated"/>
    <s v="Shifted (NC_SFTD)"/>
    <s v="Customer shifted from the given residence address "/>
    <d v="2026-07-04T00:00:00"/>
    <m/>
    <m/>
    <m/>
    <x v="0"/>
    <m/>
    <n v="2757"/>
    <n v="9341"/>
    <s v="A6G5Jgw2MUc"/>
    <s v="Allocated"/>
  </r>
  <r>
    <n v="460423919"/>
    <s v="ANITA RAVINDRA BHOR"/>
    <m/>
    <m/>
    <m/>
    <m/>
    <m/>
    <m/>
    <n v="3664"/>
    <n v="10526"/>
    <n v="3468"/>
    <n v="14190"/>
    <n v="3"/>
    <s v="FLOW"/>
    <s v="UNPAID"/>
    <x v="10"/>
    <n v="27612"/>
    <n v="270"/>
    <n v="0"/>
    <n v="4500"/>
    <s v="24.06.26"/>
    <n v="0.21679084849293773"/>
    <n v="8.8433774157377909E-3"/>
    <s v="STABLE "/>
    <s v="PTP"/>
    <s v="RTP"/>
    <s v="PTP"/>
    <m/>
    <n v="26"/>
    <s v="CAVA"/>
    <m/>
    <s v="ELG"/>
    <m/>
    <s v="JUNNAR"/>
    <m/>
    <m/>
    <m/>
    <n v="10526"/>
    <n v="27612"/>
    <n v="87"/>
    <n v="114"/>
    <s v="FLOW"/>
    <m/>
    <m/>
    <m/>
    <m/>
    <s v="NPA"/>
    <s v="MH14LD2981"/>
    <s v="OLA S1 AIR"/>
    <d v="2023-11-01T00:00:00"/>
    <n v="36"/>
    <s v="02.07.26"/>
    <s v="KAILASH ATKARI"/>
    <m/>
    <m/>
    <m/>
    <m/>
    <m/>
    <m/>
    <m/>
    <m/>
    <m/>
    <m/>
    <m/>
    <m/>
    <m/>
    <m/>
    <m/>
    <m/>
    <n v="1"/>
    <m/>
    <m/>
    <m/>
    <m/>
    <m/>
    <m/>
    <m/>
    <m/>
    <m/>
    <m/>
    <m/>
    <m/>
    <m/>
    <m/>
    <m/>
    <m/>
    <m/>
    <m/>
    <m/>
    <m/>
    <m/>
    <m/>
    <m/>
    <m/>
    <m/>
    <m/>
    <m/>
    <m/>
    <m/>
    <m/>
    <m/>
    <m/>
    <m/>
    <m/>
    <m/>
    <m/>
    <m/>
    <m/>
    <m/>
    <m/>
    <m/>
    <m/>
    <m/>
    <m/>
    <m/>
    <m/>
    <m/>
    <m/>
    <m/>
    <m/>
    <m/>
    <m/>
    <m/>
    <m/>
    <m/>
    <m/>
    <m/>
    <m/>
    <m/>
    <m/>
    <m/>
    <m/>
    <m/>
    <m/>
    <m/>
    <m/>
    <m/>
    <m/>
    <m/>
    <m/>
    <m/>
    <m/>
    <m/>
    <m/>
    <m/>
    <m/>
    <m/>
    <n v="1"/>
    <n v="1"/>
    <s v="ZBHT0021"/>
    <s v="GPZ8uBxm_DMm"/>
    <s v="Allocated"/>
    <s v="Left Message (LMCB)"/>
    <s v="Lmcb husband"/>
    <d v="2026-07-06T00:00:00"/>
    <m/>
    <m/>
    <m/>
    <x v="0"/>
    <m/>
    <n v="3468"/>
    <n v="14190"/>
    <s v="GPZ8uBxm_DMm"/>
    <s v="Allocated"/>
  </r>
  <r>
    <n v="467306509"/>
    <s v="SALMAN USUF KHAN"/>
    <m/>
    <m/>
    <m/>
    <m/>
    <m/>
    <m/>
    <n v="1633"/>
    <n v="4899"/>
    <n v="1715"/>
    <n v="6532"/>
    <n v="3"/>
    <s v="FLOW"/>
    <s v="UNPAID"/>
    <x v="6"/>
    <n v="27575"/>
    <n v="82"/>
    <n v="0"/>
    <n v="1350"/>
    <s v="FLOW"/>
    <n v="0.16989399538861796"/>
    <n v="8.831527315622539E-3"/>
    <s v="FLOW"/>
    <s v="LMCB"/>
    <s v="NC"/>
    <s v="LMCB"/>
    <s v="Add not found"/>
    <m/>
    <s v="CNAVNA"/>
    <m/>
    <s v="ELG"/>
    <m/>
    <s v="YERWADA"/>
    <m/>
    <m/>
    <m/>
    <n v="4899"/>
    <n v="27575"/>
    <n v="86"/>
    <n v="113"/>
    <s v="FLOW"/>
    <m/>
    <m/>
    <m/>
    <m/>
    <s v="REGULAR"/>
    <s v="MH12XK8967"/>
    <s v="SUZUKI BURGMAN STREET EX"/>
    <d v="2025-11-19T00:00:00"/>
    <n v="24"/>
    <s v="02.07.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7-04T00:00:00"/>
    <m/>
    <m/>
    <m/>
    <x v="0"/>
    <m/>
    <n v="1715"/>
    <n v="6532"/>
    <e v="#N/A"/>
    <e v="#N/A"/>
  </r>
  <r>
    <n v="461099946"/>
    <s v="MANGAL DATTATRAY UKALE"/>
    <s v="ONLINE"/>
    <s v="01.07.26"/>
    <n v="3500"/>
    <m/>
    <m/>
    <m/>
    <n v="3352"/>
    <n v="9538"/>
    <n v="3267"/>
    <n v="9390"/>
    <n v="3"/>
    <s v="STABLE "/>
    <s v="PAID"/>
    <x v="9"/>
    <n v="27566.59"/>
    <n v="433"/>
    <n v="0"/>
    <n v="0"/>
    <s v="FLOW"/>
    <n v="3.5995432806696925E-2"/>
    <n v="8.8288338198936403E-3"/>
    <s v="STABLE "/>
    <s v="PAID"/>
    <s v="PTP"/>
    <s v="PAID"/>
    <m/>
    <m/>
    <m/>
    <m/>
    <s v="ELG"/>
    <m/>
    <s v="RANJAN GAON"/>
    <m/>
    <m/>
    <m/>
    <n v="9538"/>
    <n v="27566.59"/>
    <n v="87"/>
    <n v="84"/>
    <s v="STABLE"/>
    <m/>
    <m/>
    <m/>
    <m/>
    <s v="REGULAR"/>
    <s v="MH12WN3370"/>
    <s v="SPLENDORPLUS I3S DRS C FI BLACKACNT"/>
    <d v="2023-12-12T00:00:00"/>
    <n v="36"/>
    <s v="02.07.26"/>
    <s v="KAILASH ATKARI"/>
    <m/>
    <n v="1"/>
    <m/>
    <m/>
    <m/>
    <m/>
    <m/>
    <m/>
    <m/>
    <m/>
    <m/>
    <m/>
    <m/>
    <m/>
    <m/>
    <m/>
    <m/>
    <m/>
    <m/>
    <m/>
    <m/>
    <m/>
    <m/>
    <m/>
    <m/>
    <m/>
    <m/>
    <m/>
    <m/>
    <m/>
    <m/>
    <m/>
    <m/>
    <m/>
    <m/>
    <m/>
    <m/>
    <m/>
    <m/>
    <m/>
    <m/>
    <m/>
    <m/>
    <m/>
    <m/>
    <m/>
    <m/>
    <m/>
    <m/>
    <m/>
    <m/>
    <m/>
    <m/>
    <m/>
    <m/>
    <m/>
    <m/>
    <m/>
    <m/>
    <m/>
    <m/>
    <m/>
    <m/>
    <m/>
    <m/>
    <m/>
    <m/>
    <m/>
    <m/>
    <m/>
    <m/>
    <m/>
    <m/>
    <m/>
    <m/>
    <m/>
    <m/>
    <m/>
    <m/>
    <m/>
    <m/>
    <m/>
    <m/>
    <m/>
    <m/>
    <m/>
    <m/>
    <m/>
    <m/>
    <m/>
    <m/>
    <m/>
    <m/>
    <m/>
    <n v="1"/>
    <n v="1"/>
    <s v="ZBHT0024"/>
    <s v="A6myqhZw_OMc"/>
    <s v="Allocated"/>
    <s v="Left Message (LMCB)"/>
    <s v="Meet husband "/>
    <d v="2026-07-01T00:00:00"/>
    <m/>
    <m/>
    <m/>
    <x v="0"/>
    <m/>
    <n v="3267"/>
    <n v="12890"/>
    <s v="A6myqhZw_OMc"/>
    <s v="Allocated"/>
  </r>
  <r>
    <n v="464476115"/>
    <s v="RAJESHWAR ARUN DIKSHIT"/>
    <m/>
    <m/>
    <m/>
    <m/>
    <m/>
    <m/>
    <n v="4189"/>
    <n v="8368"/>
    <n v="4264"/>
    <n v="12557"/>
    <n v="2"/>
    <s v="FLOW"/>
    <s v="UNPAID"/>
    <x v="5"/>
    <n v="27526"/>
    <n v="85"/>
    <n v="0"/>
    <n v="1800"/>
    <s v="FLOW"/>
    <n v="0.45116454409860518"/>
    <n v="5.1179164719961307E-3"/>
    <s v="STABLE "/>
    <s v="PTP"/>
    <s v="PTP"/>
    <s v="PTP"/>
    <m/>
    <n v="28"/>
    <s v="CAVA"/>
    <m/>
    <s v="-"/>
    <m/>
    <s v="DEHU"/>
    <m/>
    <m/>
    <m/>
    <n v="8368"/>
    <n v="27526"/>
    <n v="57"/>
    <n v="84"/>
    <s v="FLOW"/>
    <m/>
    <m/>
    <m/>
    <m/>
    <s v="REGULAR"/>
    <s v="MH14LZ9227"/>
    <s v="HONDA SHINE DISC BSVI"/>
    <d v="2024-10-28T00:00:00"/>
    <n v="24"/>
    <s v="02.07.26"/>
    <s v="KAILASH ATKARI"/>
    <m/>
    <m/>
    <m/>
    <m/>
    <m/>
    <m/>
    <m/>
    <m/>
    <m/>
    <m/>
    <n v="1"/>
    <m/>
    <m/>
    <m/>
    <m/>
    <m/>
    <m/>
    <m/>
    <m/>
    <m/>
    <m/>
    <m/>
    <m/>
    <m/>
    <m/>
    <m/>
    <m/>
    <m/>
    <m/>
    <m/>
    <m/>
    <m/>
    <m/>
    <m/>
    <m/>
    <m/>
    <m/>
    <m/>
    <m/>
    <m/>
    <m/>
    <m/>
    <m/>
    <m/>
    <m/>
    <m/>
    <m/>
    <m/>
    <m/>
    <m/>
    <m/>
    <m/>
    <m/>
    <m/>
    <m/>
    <m/>
    <m/>
    <m/>
    <m/>
    <m/>
    <m/>
    <m/>
    <m/>
    <m/>
    <m/>
    <m/>
    <m/>
    <m/>
    <m/>
    <m/>
    <m/>
    <m/>
    <m/>
    <m/>
    <m/>
    <m/>
    <m/>
    <m/>
    <m/>
    <m/>
    <m/>
    <m/>
    <m/>
    <m/>
    <m/>
    <m/>
    <m/>
    <m/>
    <m/>
    <m/>
    <m/>
    <m/>
    <m/>
    <m/>
    <n v="1"/>
    <n v="1"/>
    <s v="DUWT0017"/>
    <s v="A6BjJNJWt1m"/>
    <s v="Allocated"/>
    <s v="Left Message (LMCB)"/>
    <s v="Customer not meet massage with wife "/>
    <d v="2026-07-04T00:00:00"/>
    <m/>
    <m/>
    <m/>
    <x v="1"/>
    <m/>
    <n v="4264"/>
    <n v="12557"/>
    <s v="A6BjJNJWt1m"/>
    <s v="Allocated"/>
  </r>
  <r>
    <n v="464911621"/>
    <s v="GANESH DNYANESHWAR KOTWAL"/>
    <s v="COLLECT"/>
    <s v="22.07.26"/>
    <n v="4000"/>
    <m/>
    <m/>
    <m/>
    <n v="3864"/>
    <n v="5733"/>
    <n v="2128"/>
    <n v="5597"/>
    <n v="2"/>
    <s v="STABLE "/>
    <s v="PAID"/>
    <x v="14"/>
    <n v="27408"/>
    <n v="259"/>
    <n v="0"/>
    <n v="4950"/>
    <s v="30.06.26"/>
    <n v="7.8714219536508576E-2"/>
    <n v="5.0959767007363928E-3"/>
    <s v="STABLE "/>
    <s v="PTP"/>
    <s v="PTP"/>
    <s v="PTP"/>
    <m/>
    <m/>
    <s v="CAVA"/>
    <m/>
    <s v="-"/>
    <m/>
    <s v="DEHU"/>
    <m/>
    <m/>
    <m/>
    <n v="5733"/>
    <n v="27408"/>
    <n v="57"/>
    <n v="53"/>
    <s v="STABLE"/>
    <m/>
    <m/>
    <m/>
    <m/>
    <s v="NPA"/>
    <s v="MH14MB4248"/>
    <s v="BULLET BATTALION 350 BLACK"/>
    <d v="2024-12-10T00:00:00"/>
    <n v="24"/>
    <s v="02.07.26"/>
    <s v="VIJAY NIKAM"/>
    <m/>
    <m/>
    <m/>
    <m/>
    <m/>
    <m/>
    <m/>
    <m/>
    <m/>
    <m/>
    <m/>
    <m/>
    <m/>
    <m/>
    <m/>
    <m/>
    <m/>
    <m/>
    <m/>
    <m/>
    <m/>
    <m/>
    <m/>
    <m/>
    <m/>
    <m/>
    <m/>
    <m/>
    <m/>
    <m/>
    <m/>
    <m/>
    <m/>
    <m/>
    <m/>
    <m/>
    <m/>
    <m/>
    <m/>
    <m/>
    <m/>
    <m/>
    <m/>
    <m/>
    <m/>
    <m/>
    <m/>
    <m/>
    <m/>
    <m/>
    <m/>
    <m/>
    <m/>
    <m/>
    <m/>
    <m/>
    <m/>
    <m/>
    <m/>
    <m/>
    <m/>
    <m/>
    <m/>
    <m/>
    <m/>
    <m/>
    <m/>
    <m/>
    <m/>
    <m/>
    <m/>
    <m/>
    <m/>
    <m/>
    <m/>
    <m/>
    <m/>
    <m/>
    <m/>
    <m/>
    <m/>
    <m/>
    <m/>
    <m/>
    <m/>
    <m/>
    <m/>
    <m/>
    <m/>
    <m/>
    <m/>
    <n v="1"/>
    <m/>
    <m/>
    <n v="1"/>
    <n v="1"/>
    <s v="DUWT0027"/>
    <e v="#N/A"/>
    <s v="Allocated"/>
    <s v="Door Locked (NC_DL)"/>
    <s v="Visited to Customers residence address but Customers residence is Door Lock "/>
    <d v="2026-07-04T00:00:00"/>
    <m/>
    <m/>
    <m/>
    <x v="0"/>
    <m/>
    <n v="2128"/>
    <n v="9597"/>
    <e v="#N/A"/>
    <e v="#N/A"/>
  </r>
  <r>
    <n v="459609098"/>
    <s v="MASHUD RAHAMAN"/>
    <m/>
    <m/>
    <m/>
    <m/>
    <m/>
    <m/>
    <n v="3704"/>
    <n v="17888.46"/>
    <n v="3660.4599999999991"/>
    <n v="21592.46"/>
    <n v="5"/>
    <s v="FLOW"/>
    <s v="UNPAID"/>
    <x v="15"/>
    <n v="27373.46"/>
    <n v="588"/>
    <n v="0"/>
    <n v="2700"/>
    <s v="-"/>
    <n v="0.25484877656395183"/>
    <n v="1.2236123707639539E-2"/>
    <s v="FLOW"/>
    <s v="NC"/>
    <s v="-"/>
    <s v="NC"/>
    <s v="Shifted"/>
    <m/>
    <s v="CNAVNA"/>
    <m/>
    <s v="ELG"/>
    <m/>
    <s v="PIMPARI"/>
    <m/>
    <m/>
    <m/>
    <n v="17888.46"/>
    <n v="27373.46"/>
    <n v="146"/>
    <n v="173"/>
    <s v="FLOW"/>
    <m/>
    <m/>
    <m/>
    <m/>
    <s v="NPA"/>
    <s v="MH14KZ4171"/>
    <s v="TVS RAIDER DISC"/>
    <d v="2023-09-01T00:00:00"/>
    <n v="36"/>
    <s v="02.07.26"/>
    <s v="KAILASH ATKARI"/>
    <m/>
    <m/>
    <m/>
    <m/>
    <m/>
    <m/>
    <m/>
    <m/>
    <m/>
    <m/>
    <n v="1"/>
    <m/>
    <m/>
    <m/>
    <m/>
    <m/>
    <m/>
    <m/>
    <m/>
    <m/>
    <m/>
    <m/>
    <m/>
    <m/>
    <m/>
    <n v="1"/>
    <m/>
    <m/>
    <m/>
    <m/>
    <m/>
    <n v="1"/>
    <m/>
    <m/>
    <m/>
    <m/>
    <m/>
    <m/>
    <m/>
    <m/>
    <m/>
    <m/>
    <m/>
    <n v="1"/>
    <m/>
    <m/>
    <m/>
    <m/>
    <m/>
    <m/>
    <m/>
    <m/>
    <m/>
    <m/>
    <m/>
    <m/>
    <m/>
    <m/>
    <m/>
    <m/>
    <m/>
    <m/>
    <m/>
    <m/>
    <m/>
    <m/>
    <m/>
    <m/>
    <m/>
    <m/>
    <m/>
    <m/>
    <m/>
    <m/>
    <m/>
    <m/>
    <m/>
    <m/>
    <m/>
    <m/>
    <m/>
    <m/>
    <m/>
    <m/>
    <m/>
    <m/>
    <m/>
    <m/>
    <m/>
    <m/>
    <m/>
    <m/>
    <m/>
    <m/>
    <n v="4"/>
    <n v="1"/>
    <s v="ZBHT0015"/>
    <s v="k6t-akVd3c"/>
    <s v="Allocated"/>
    <s v="Shifted (NC_SFTD)"/>
    <s v="Visited at customer residence and office address. Customer is shiffted at village long time. Customer is rented this system address. Vehicle status not available."/>
    <d v="2026-07-04T00:00:00"/>
    <m/>
    <m/>
    <m/>
    <x v="2"/>
    <m/>
    <n v="3660.4599999999991"/>
    <n v="21592.46"/>
    <s v="k6t-akVd3c"/>
    <s v="Allocated"/>
  </r>
  <r>
    <n v="460406801"/>
    <s v="VARSHA SUBHASH LONKE"/>
    <m/>
    <m/>
    <m/>
    <m/>
    <m/>
    <m/>
    <n v="4791"/>
    <n v="4323"/>
    <n v="4433"/>
    <n v="9114"/>
    <n v="1"/>
    <s v="FLOW"/>
    <s v="UNPAID"/>
    <x v="6"/>
    <n v="27292"/>
    <n v="110"/>
    <n v="0"/>
    <n v="6750"/>
    <s v="19.06.26"/>
    <n v="1.8614743092059429E-2"/>
    <n v="1.4374617007601677E-3"/>
    <s v="STABLE "/>
    <s v="PTP"/>
    <s v="PTP"/>
    <s v="PTP"/>
    <m/>
    <n v="25"/>
    <s v="CAVA"/>
    <m/>
    <s v="-"/>
    <m/>
    <s v="INDRA NAGAR"/>
    <m/>
    <m/>
    <m/>
    <n v="4323"/>
    <n v="27292"/>
    <n v="26"/>
    <n v="53"/>
    <s v="FLOW"/>
    <m/>
    <m/>
    <m/>
    <m/>
    <s v="REGULAR"/>
    <s v="MH12XC5352"/>
    <s v="PIAGGIO VESPA SXL 125 CBS"/>
    <d v="2023-10-31T00:00:00"/>
    <n v="36"/>
    <s v="02.07.26"/>
    <s v="VIJAY NIKAM"/>
    <m/>
    <m/>
    <m/>
    <m/>
    <m/>
    <m/>
    <m/>
    <m/>
    <m/>
    <m/>
    <n v="1"/>
    <m/>
    <m/>
    <m/>
    <m/>
    <m/>
    <m/>
    <m/>
    <m/>
    <m/>
    <m/>
    <m/>
    <m/>
    <m/>
    <m/>
    <m/>
    <m/>
    <m/>
    <m/>
    <m/>
    <m/>
    <m/>
    <m/>
    <m/>
    <m/>
    <m/>
    <m/>
    <m/>
    <m/>
    <m/>
    <m/>
    <m/>
    <m/>
    <m/>
    <m/>
    <m/>
    <m/>
    <m/>
    <m/>
    <m/>
    <m/>
    <m/>
    <m/>
    <m/>
    <m/>
    <m/>
    <m/>
    <m/>
    <m/>
    <m/>
    <m/>
    <m/>
    <m/>
    <m/>
    <m/>
    <m/>
    <m/>
    <n v="2"/>
    <m/>
    <m/>
    <m/>
    <m/>
    <m/>
    <m/>
    <m/>
    <m/>
    <m/>
    <m/>
    <m/>
    <m/>
    <m/>
    <m/>
    <m/>
    <m/>
    <m/>
    <m/>
    <m/>
    <m/>
    <m/>
    <m/>
    <m/>
    <m/>
    <m/>
    <m/>
    <n v="3"/>
    <n v="1"/>
    <s v="ZBHT0012"/>
    <s v="Ao_-fOwsOIz"/>
    <s v="Allocated"/>
    <s v="Left Message (LMCB)"/>
    <s v="Lm"/>
    <d v="2026-07-04T00:00:00"/>
    <m/>
    <m/>
    <m/>
    <x v="1"/>
    <m/>
    <n v="4433"/>
    <n v="9114"/>
    <s v="Ao_-fOwsOIz"/>
    <s v="Allocated"/>
  </r>
  <r>
    <n v="132748906"/>
    <s v="KAPIL CHANDRAKANT KHAIRE"/>
    <s v="ONLINE"/>
    <s v="13.07.26"/>
    <n v="19653"/>
    <m/>
    <m/>
    <s v="CBC COLL"/>
    <n v="9299"/>
    <n v="9299"/>
    <n v="9338"/>
    <n v="-1055"/>
    <n v="1"/>
    <s v="RB"/>
    <s v="PAID"/>
    <x v="17"/>
    <n v="27213.65"/>
    <n v="39"/>
    <n v="450"/>
    <n v="450"/>
    <s v="-"/>
    <n v="0.10602556233055864"/>
    <n v="1.4333350290521741E-3"/>
    <s v="RB"/>
    <s v="PAID"/>
    <s v="-"/>
    <s v="PAID"/>
    <m/>
    <m/>
    <s v="CAVA"/>
    <m/>
    <s v="-"/>
    <m/>
    <s v="NARAYAN GAON"/>
    <m/>
    <m/>
    <m/>
    <n v="9788"/>
    <n v="27213.65"/>
    <n v="26"/>
    <n v="0"/>
    <s v="RB"/>
    <m/>
    <m/>
    <m/>
    <m/>
    <s v="REGULAR"/>
    <s v="MH14KH2221"/>
    <s v="BENELLI KEEWAY VIESTE WHITE"/>
    <d v="2022-08-04T00:00:00"/>
    <n v="48"/>
    <s v="10.07.26"/>
    <s v="KAILASH ATKARI"/>
    <m/>
    <m/>
    <m/>
    <m/>
    <m/>
    <m/>
    <m/>
    <m/>
    <m/>
    <m/>
    <m/>
    <m/>
    <m/>
    <m/>
    <m/>
    <m/>
    <m/>
    <m/>
    <m/>
    <m/>
    <m/>
    <m/>
    <m/>
    <m/>
    <m/>
    <m/>
    <m/>
    <m/>
    <m/>
    <m/>
    <m/>
    <m/>
    <m/>
    <m/>
    <m/>
    <m/>
    <m/>
    <n v="2"/>
    <m/>
    <m/>
    <m/>
    <m/>
    <m/>
    <m/>
    <m/>
    <m/>
    <m/>
    <m/>
    <m/>
    <m/>
    <m/>
    <m/>
    <m/>
    <m/>
    <m/>
    <m/>
    <m/>
    <m/>
    <m/>
    <m/>
    <m/>
    <m/>
    <m/>
    <m/>
    <m/>
    <m/>
    <m/>
    <m/>
    <m/>
    <m/>
    <m/>
    <m/>
    <m/>
    <m/>
    <m/>
    <m/>
    <m/>
    <m/>
    <m/>
    <m/>
    <m/>
    <m/>
    <m/>
    <m/>
    <m/>
    <m/>
    <m/>
    <m/>
    <m/>
    <m/>
    <m/>
    <m/>
    <m/>
    <m/>
    <n v="2"/>
    <n v="1"/>
    <s v="DUWT0015"/>
    <m/>
    <m/>
    <m/>
    <m/>
    <m/>
    <m/>
    <m/>
    <m/>
    <x v="0"/>
    <m/>
    <n v="9338"/>
    <n v="18598"/>
    <e v="#N/A"/>
    <e v="#N/A"/>
  </r>
  <r>
    <n v="462115167"/>
    <s v="SANKET TULASHIRAM SONAWANE"/>
    <m/>
    <m/>
    <m/>
    <m/>
    <m/>
    <m/>
    <n v="2974"/>
    <n v="2938.35"/>
    <n v="3041.35"/>
    <n v="5912.35"/>
    <n v="1"/>
    <s v="FLOW"/>
    <s v="UNPAID"/>
    <x v="2"/>
    <n v="27189"/>
    <n v="103"/>
    <n v="0"/>
    <n v="4950"/>
    <s v="29.06.26"/>
    <n v="2.9377263599250601E-2"/>
    <n v="1.4320367207228564E-3"/>
    <s v="STABLE "/>
    <s v="PTP"/>
    <s v="PTP"/>
    <s v="PTP"/>
    <m/>
    <n v="28"/>
    <s v="CAVA"/>
    <m/>
    <s v="-"/>
    <m/>
    <s v="CHARHOLI"/>
    <m/>
    <m/>
    <m/>
    <n v="2938.35"/>
    <n v="27189"/>
    <n v="26"/>
    <n v="53"/>
    <s v="FLOW"/>
    <m/>
    <m/>
    <m/>
    <m/>
    <s v="REGULAR"/>
    <s v="MH14LK6484"/>
    <s v="HF DELUXE DRS C I3S FI"/>
    <d v="2024-03-04T00:00:00"/>
    <n v="36"/>
    <s v="02.07.26"/>
    <s v="VIJAY NIKAM"/>
    <m/>
    <m/>
    <m/>
    <m/>
    <m/>
    <m/>
    <m/>
    <m/>
    <m/>
    <m/>
    <m/>
    <m/>
    <m/>
    <m/>
    <m/>
    <m/>
    <m/>
    <m/>
    <m/>
    <m/>
    <m/>
    <m/>
    <m/>
    <m/>
    <m/>
    <m/>
    <m/>
    <m/>
    <m/>
    <m/>
    <m/>
    <m/>
    <m/>
    <m/>
    <m/>
    <m/>
    <m/>
    <m/>
    <m/>
    <m/>
    <m/>
    <m/>
    <m/>
    <m/>
    <m/>
    <m/>
    <m/>
    <m/>
    <m/>
    <m/>
    <m/>
    <m/>
    <m/>
    <m/>
    <m/>
    <m/>
    <m/>
    <m/>
    <m/>
    <m/>
    <m/>
    <m/>
    <m/>
    <m/>
    <m/>
    <m/>
    <m/>
    <m/>
    <m/>
    <m/>
    <m/>
    <m/>
    <m/>
    <m/>
    <m/>
    <m/>
    <m/>
    <m/>
    <m/>
    <m/>
    <m/>
    <m/>
    <m/>
    <m/>
    <m/>
    <m/>
    <m/>
    <m/>
    <m/>
    <m/>
    <m/>
    <n v="1"/>
    <m/>
    <m/>
    <n v="1"/>
    <n v="1"/>
    <s v="ZBHT0009"/>
    <s v="BPkHeKIRep7"/>
    <s v="Allocated"/>
    <e v="#N/A"/>
    <e v="#N/A"/>
    <e v="#N/A"/>
    <m/>
    <m/>
    <m/>
    <x v="0"/>
    <m/>
    <n v="3041.35"/>
    <n v="5912.35"/>
    <s v="BPkHeKIRep7"/>
    <s v="Allocated"/>
  </r>
  <r>
    <n v="460794404"/>
    <s v="SHILPA AKSHAY SUTAR"/>
    <s v="ONLINE"/>
    <s v="10.07.26"/>
    <n v="4098"/>
    <m/>
    <m/>
    <m/>
    <n v="4098"/>
    <n v="8135"/>
    <n v="4268"/>
    <n v="8135"/>
    <n v="2"/>
    <s v="FLOW"/>
    <s v="UNPAID"/>
    <x v="7"/>
    <n v="27128.32"/>
    <n v="231"/>
    <n v="0"/>
    <n v="6750"/>
    <s v="-"/>
    <n v="0.31832038460834428"/>
    <n v="5.043975724245516E-3"/>
    <s v="FLOW"/>
    <s v="PTP"/>
    <s v="-"/>
    <s v="PTP"/>
    <m/>
    <m/>
    <s v="CAVNA"/>
    <m/>
    <s v="-"/>
    <m/>
    <s v="BHOSARI"/>
    <m/>
    <m/>
    <m/>
    <n v="15116"/>
    <n v="27128.32"/>
    <n v="57"/>
    <n v="84"/>
    <s v="FLOW"/>
    <m/>
    <m/>
    <m/>
    <m/>
    <s v="REGULAR"/>
    <s v="MH14LF5225"/>
    <s v="HONDA UNICORN 160 BSVI"/>
    <d v="2023-11-20T00:00:00"/>
    <n v="36"/>
    <s v="10.07.26"/>
    <s v="VIJAY NIKAM"/>
    <m/>
    <m/>
    <m/>
    <m/>
    <m/>
    <m/>
    <m/>
    <m/>
    <m/>
    <m/>
    <m/>
    <m/>
    <m/>
    <m/>
    <m/>
    <m/>
    <m/>
    <m/>
    <m/>
    <m/>
    <m/>
    <m/>
    <m/>
    <m/>
    <m/>
    <m/>
    <m/>
    <m/>
    <m/>
    <m/>
    <m/>
    <m/>
    <m/>
    <m/>
    <m/>
    <m/>
    <m/>
    <m/>
    <m/>
    <m/>
    <n v="1"/>
    <m/>
    <m/>
    <m/>
    <m/>
    <m/>
    <m/>
    <m/>
    <m/>
    <m/>
    <m/>
    <m/>
    <m/>
    <m/>
    <m/>
    <m/>
    <m/>
    <m/>
    <m/>
    <m/>
    <m/>
    <m/>
    <m/>
    <m/>
    <m/>
    <m/>
    <m/>
    <m/>
    <m/>
    <m/>
    <m/>
    <m/>
    <m/>
    <m/>
    <m/>
    <m/>
    <m/>
    <m/>
    <m/>
    <m/>
    <m/>
    <m/>
    <m/>
    <m/>
    <m/>
    <m/>
    <m/>
    <m/>
    <m/>
    <m/>
    <m/>
    <m/>
    <m/>
    <m/>
    <n v="1"/>
    <n v="1"/>
    <s v="DUWT0025"/>
    <m/>
    <m/>
    <m/>
    <m/>
    <m/>
    <m/>
    <m/>
    <m/>
    <x v="0"/>
    <m/>
    <n v="4268"/>
    <n v="12233"/>
    <s v="G28L3KQ4gVz"/>
    <s v="Allocated"/>
  </r>
  <r>
    <n v="461431253"/>
    <s v="SANTOSH SOMNATHAPPA LANDE"/>
    <s v="ONLINE"/>
    <s v="25.07.26"/>
    <n v="3753"/>
    <m/>
    <m/>
    <m/>
    <n v="3645"/>
    <n v="3296"/>
    <n v="3395"/>
    <n v="3188"/>
    <n v="1"/>
    <s v="STABLE "/>
    <s v="PAID"/>
    <x v="13"/>
    <n v="27117.200000000001"/>
    <n v="99"/>
    <n v="0"/>
    <n v="2250"/>
    <s v="20.06.26"/>
    <n v="2.336930092454519E-2"/>
    <n v="1.4282550356094685E-3"/>
    <s v="STABLE "/>
    <s v="MPTP"/>
    <s v="NC"/>
    <s v="MPTP"/>
    <s v="Shifted"/>
    <n v="26"/>
    <s v="CNAVNA"/>
    <m/>
    <s v="-"/>
    <m/>
    <s v="BIBVEWADI"/>
    <m/>
    <m/>
    <m/>
    <n v="3296"/>
    <n v="27117.200000000001"/>
    <n v="26"/>
    <n v="23"/>
    <s v="STABLE"/>
    <m/>
    <m/>
    <m/>
    <m/>
    <s v="REGULAR"/>
    <s v="MH12WL1051"/>
    <s v="HONDA ACTIVA 6G DLX LTD ED"/>
    <d v="2024-01-08T00:00:00"/>
    <n v="36"/>
    <s v="02.07.26"/>
    <s v="VIJAY NIKAM"/>
    <m/>
    <m/>
    <m/>
    <m/>
    <m/>
    <m/>
    <m/>
    <m/>
    <m/>
    <m/>
    <m/>
    <m/>
    <m/>
    <m/>
    <m/>
    <m/>
    <m/>
    <m/>
    <m/>
    <m/>
    <m/>
    <m/>
    <m/>
    <m/>
    <m/>
    <m/>
    <m/>
    <m/>
    <m/>
    <m/>
    <m/>
    <m/>
    <m/>
    <m/>
    <m/>
    <m/>
    <m/>
    <m/>
    <m/>
    <m/>
    <n v="1"/>
    <m/>
    <m/>
    <m/>
    <m/>
    <m/>
    <m/>
    <m/>
    <m/>
    <m/>
    <m/>
    <m/>
    <m/>
    <m/>
    <m/>
    <m/>
    <m/>
    <m/>
    <m/>
    <m/>
    <m/>
    <m/>
    <m/>
    <m/>
    <m/>
    <m/>
    <m/>
    <m/>
    <m/>
    <m/>
    <m/>
    <m/>
    <m/>
    <m/>
    <m/>
    <m/>
    <m/>
    <m/>
    <m/>
    <m/>
    <m/>
    <m/>
    <m/>
    <m/>
    <m/>
    <m/>
    <m/>
    <m/>
    <m/>
    <m/>
    <m/>
    <m/>
    <m/>
    <m/>
    <n v="1"/>
    <n v="1"/>
    <s v="DUWT0031"/>
    <s v="G6Q-9XkjHDm"/>
    <s v="Allocated"/>
    <e v="#N/A"/>
    <e v="#N/A"/>
    <e v="#N/A"/>
    <m/>
    <m/>
    <m/>
    <x v="0"/>
    <m/>
    <n v="3395"/>
    <n v="6941"/>
    <s v="G6Q-9XkjHDm"/>
    <s v="Allocated"/>
  </r>
  <r>
    <n v="467623626"/>
    <s v="ANJALI RAMESH BHUJANG"/>
    <m/>
    <m/>
    <m/>
    <m/>
    <m/>
    <m/>
    <n v="1530"/>
    <n v="3058"/>
    <n v="1559"/>
    <n v="4588"/>
    <n v="2"/>
    <s v="FLOW"/>
    <s v="UNPAID"/>
    <x v="3"/>
    <n v="26897"/>
    <n v="31"/>
    <n v="0"/>
    <n v="1350"/>
    <s v="FLOW"/>
    <n v="5.8295098645116311E-2"/>
    <n v="5.0009663353658331E-3"/>
    <s v="FLOW"/>
    <s v="NC"/>
    <s v="NC"/>
    <s v="NC"/>
    <s v="Add not found"/>
    <m/>
    <m/>
    <m/>
    <s v="-"/>
    <m/>
    <s v="KHADAKI"/>
    <m/>
    <m/>
    <m/>
    <n v="3058"/>
    <n v="26897"/>
    <n v="57"/>
    <n v="84"/>
    <s v="FLOW"/>
    <m/>
    <m/>
    <m/>
    <m/>
    <s v="REGULAR"/>
    <s v="MH12XV5633"/>
    <s v="TVS JUPITER 110 DRUM ALLOY OBDIIA"/>
    <d v="2026-01-21T00:00:00"/>
    <n v="24"/>
    <s v="02.07.26"/>
    <s v="KAILASH ATKARI"/>
    <m/>
    <m/>
    <m/>
    <m/>
    <m/>
    <m/>
    <m/>
    <m/>
    <m/>
    <m/>
    <m/>
    <m/>
    <m/>
    <m/>
    <m/>
    <m/>
    <n v="1"/>
    <m/>
    <m/>
    <m/>
    <m/>
    <m/>
    <m/>
    <m/>
    <m/>
    <m/>
    <m/>
    <m/>
    <m/>
    <m/>
    <m/>
    <n v="1"/>
    <m/>
    <m/>
    <m/>
    <m/>
    <m/>
    <m/>
    <m/>
    <m/>
    <m/>
    <m/>
    <m/>
    <m/>
    <m/>
    <m/>
    <m/>
    <m/>
    <m/>
    <m/>
    <m/>
    <m/>
    <m/>
    <m/>
    <m/>
    <m/>
    <m/>
    <m/>
    <m/>
    <m/>
    <m/>
    <m/>
    <m/>
    <m/>
    <n v="1"/>
    <m/>
    <m/>
    <m/>
    <m/>
    <m/>
    <m/>
    <m/>
    <m/>
    <m/>
    <m/>
    <m/>
    <m/>
    <m/>
    <m/>
    <m/>
    <m/>
    <m/>
    <m/>
    <m/>
    <m/>
    <m/>
    <m/>
    <m/>
    <m/>
    <m/>
    <m/>
    <m/>
    <m/>
    <m/>
    <n v="3"/>
    <n v="1"/>
    <s v="DUWT0023"/>
    <s v="A6GGp8Dc3rz7"/>
    <s v="Allocated"/>
    <s v="Address Not Found (NC_ANF)"/>
    <s v="Address not found "/>
    <d v="2026-07-06T00:00:00"/>
    <m/>
    <m/>
    <m/>
    <x v="0"/>
    <m/>
    <n v="1559"/>
    <n v="4588"/>
    <s v="A6GGp8Dc3rz7"/>
    <s v="Allocated"/>
  </r>
  <r>
    <n v="463967273"/>
    <s v="AKASH DATTATRAY PATIL"/>
    <m/>
    <m/>
    <m/>
    <m/>
    <m/>
    <m/>
    <n v="4734"/>
    <n v="14014"/>
    <n v="5014"/>
    <n v="18748"/>
    <n v="3"/>
    <s v="FLOW"/>
    <s v="UNPAID"/>
    <x v="9"/>
    <n v="26819"/>
    <n v="468"/>
    <n v="0"/>
    <n v="2250"/>
    <s v="FLOW"/>
    <n v="3.5019257457770611E-2"/>
    <n v="8.5894009457001229E-3"/>
    <s v="FLOW"/>
    <s v="BPTP"/>
    <s v="BPTP"/>
    <s v="BPTP"/>
    <s v="Financail problem"/>
    <m/>
    <s v="CAVNA"/>
    <m/>
    <s v="-"/>
    <m/>
    <s v="KAREGAON"/>
    <m/>
    <m/>
    <m/>
    <n v="14014"/>
    <n v="26819"/>
    <n v="87"/>
    <n v="114"/>
    <s v="FLOW"/>
    <m/>
    <m/>
    <m/>
    <m/>
    <s v="REGULAR"/>
    <s v="MH29CF6329"/>
    <s v="HONDA SHINE DISC BSVI"/>
    <d v="2024-09-07T00:00:00"/>
    <n v="24"/>
    <s v="02.07.26"/>
    <s v="KAILASH ATKARI"/>
    <m/>
    <m/>
    <m/>
    <m/>
    <m/>
    <m/>
    <m/>
    <m/>
    <m/>
    <m/>
    <m/>
    <m/>
    <m/>
    <m/>
    <m/>
    <m/>
    <m/>
    <m/>
    <m/>
    <n v="1"/>
    <m/>
    <m/>
    <n v="1"/>
    <m/>
    <m/>
    <m/>
    <m/>
    <m/>
    <m/>
    <m/>
    <m/>
    <m/>
    <m/>
    <m/>
    <m/>
    <m/>
    <m/>
    <m/>
    <m/>
    <m/>
    <m/>
    <m/>
    <m/>
    <m/>
    <m/>
    <m/>
    <m/>
    <m/>
    <m/>
    <m/>
    <m/>
    <m/>
    <m/>
    <m/>
    <m/>
    <m/>
    <m/>
    <m/>
    <m/>
    <m/>
    <m/>
    <m/>
    <m/>
    <m/>
    <m/>
    <m/>
    <m/>
    <m/>
    <m/>
    <m/>
    <m/>
    <m/>
    <m/>
    <m/>
    <m/>
    <m/>
    <m/>
    <m/>
    <m/>
    <m/>
    <m/>
    <m/>
    <m/>
    <m/>
    <m/>
    <m/>
    <m/>
    <m/>
    <m/>
    <m/>
    <m/>
    <m/>
    <m/>
    <m/>
    <n v="2"/>
    <n v="1"/>
    <s v="ZBHT0024"/>
    <s v="ko79HSndwc"/>
    <s v="Allocated"/>
    <s v="Left Message (LMCB)"/>
    <s v="Meet security "/>
    <d v="2026-07-07T00:00:00"/>
    <m/>
    <m/>
    <m/>
    <x v="0"/>
    <m/>
    <n v="5014"/>
    <n v="18748"/>
    <s v="ko79HSndwc"/>
    <s v="Allocated"/>
  </r>
  <r>
    <n v="461361352"/>
    <s v="SANTOSH BHRAT LAMKHADE"/>
    <s v="BRANCH"/>
    <s v="16.07.26"/>
    <n v="6500"/>
    <m/>
    <m/>
    <m/>
    <n v="3223"/>
    <n v="6442"/>
    <n v="3335"/>
    <n v="3165"/>
    <n v="2"/>
    <s v="STABLE "/>
    <s v="PAID"/>
    <x v="10"/>
    <n v="26621"/>
    <n v="116"/>
    <n v="0"/>
    <n v="2173"/>
    <s v="FLOW"/>
    <n v="4.2902045802772681E-2"/>
    <n v="4.9496495822498364E-3"/>
    <s v="STABLE "/>
    <s v="PAID"/>
    <s v="PTP"/>
    <s v="PAID"/>
    <m/>
    <m/>
    <s v="CAVNA"/>
    <m/>
    <s v="-"/>
    <m/>
    <s v="JUNNAR"/>
    <m/>
    <m/>
    <m/>
    <n v="6442"/>
    <n v="26621"/>
    <n v="57"/>
    <n v="53"/>
    <s v="STABLE"/>
    <m/>
    <m/>
    <m/>
    <m/>
    <s v="NPA"/>
    <s v="MH14LG6871"/>
    <s v="HONDA SHINE DISC BSVI"/>
    <d v="2024-01-03T00:00:00"/>
    <n v="36"/>
    <s v="02.07.26"/>
    <s v="KAILASH ATKARI"/>
    <m/>
    <m/>
    <m/>
    <m/>
    <m/>
    <m/>
    <m/>
    <n v="1"/>
    <m/>
    <m/>
    <m/>
    <m/>
    <m/>
    <m/>
    <m/>
    <m/>
    <m/>
    <m/>
    <m/>
    <m/>
    <m/>
    <m/>
    <m/>
    <m/>
    <m/>
    <m/>
    <m/>
    <m/>
    <m/>
    <m/>
    <m/>
    <m/>
    <m/>
    <m/>
    <m/>
    <m/>
    <m/>
    <m/>
    <m/>
    <m/>
    <m/>
    <m/>
    <m/>
    <m/>
    <m/>
    <m/>
    <m/>
    <m/>
    <m/>
    <m/>
    <m/>
    <m/>
    <m/>
    <m/>
    <m/>
    <m/>
    <m/>
    <m/>
    <m/>
    <m/>
    <m/>
    <m/>
    <m/>
    <m/>
    <m/>
    <m/>
    <m/>
    <m/>
    <m/>
    <m/>
    <m/>
    <m/>
    <m/>
    <m/>
    <m/>
    <m/>
    <m/>
    <m/>
    <m/>
    <m/>
    <m/>
    <m/>
    <m/>
    <m/>
    <m/>
    <m/>
    <m/>
    <m/>
    <m/>
    <m/>
    <m/>
    <m/>
    <m/>
    <m/>
    <n v="1"/>
    <n v="1"/>
    <s v="ZBHT0021"/>
    <s v="B2EoxdtEBS"/>
    <s v="Allocated"/>
    <s v="Left Message (LMCB)"/>
    <s v="Lmcb mama"/>
    <d v="2026-07-03T00:00:00"/>
    <m/>
    <m/>
    <m/>
    <x v="0"/>
    <m/>
    <n v="3335"/>
    <n v="9665"/>
    <s v="B2EoxdtEBS"/>
    <s v="Allocated"/>
  </r>
  <r>
    <n v="467347524"/>
    <s v="SUBHASH PRALHAD HARIMKAR"/>
    <m/>
    <m/>
    <m/>
    <m/>
    <m/>
    <m/>
    <n v="2060"/>
    <n v="6180"/>
    <n v="2181"/>
    <n v="8240"/>
    <n v="3"/>
    <s v="FLOW"/>
    <s v="UNPAID"/>
    <x v="2"/>
    <n v="26554"/>
    <n v="121"/>
    <n v="0"/>
    <n v="1350"/>
    <s v="FLOW"/>
    <n v="7.7181698955971767E-2"/>
    <n v="8.5045286070368417E-3"/>
    <s v="FLOW"/>
    <s v="-"/>
    <s v="NC"/>
    <s v="-"/>
    <m/>
    <m/>
    <m/>
    <m/>
    <s v="ELG"/>
    <m/>
    <s v="ALANDI DEVACHI"/>
    <m/>
    <m/>
    <m/>
    <n v="6180"/>
    <n v="26554"/>
    <n v="86"/>
    <n v="113"/>
    <s v="FLOW"/>
    <m/>
    <m/>
    <m/>
    <m/>
    <s v="REGULAR"/>
    <s v="MH38AF3104"/>
    <s v="SPLENDOR PLUS I3S BS6 FI DRUM SELF"/>
    <d v="2025-11-26T00:00:00"/>
    <n v="18"/>
    <s v="02.07.26"/>
    <s v="VIJAY NIKAM"/>
    <m/>
    <n v="1"/>
    <m/>
    <m/>
    <m/>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7-01T00:00:00"/>
    <m/>
    <m/>
    <m/>
    <x v="1"/>
    <m/>
    <n v="2181"/>
    <n v="8240"/>
    <s v="G2h9mtZls9c"/>
    <s v="Allocated"/>
  </r>
  <r>
    <n v="134779762"/>
    <s v="SANJU PITAMBAR JADHAV"/>
    <s v="ONLINE"/>
    <s v="22.07.26"/>
    <n v="5600"/>
    <m/>
    <m/>
    <m/>
    <n v="5560"/>
    <n v="4941"/>
    <n v="5017"/>
    <n v="4901"/>
    <n v="1"/>
    <s v="STABLE "/>
    <s v="PAID"/>
    <x v="15"/>
    <n v="26547.58"/>
    <n v="76"/>
    <n v="0"/>
    <n v="7200"/>
    <s v="15.06.26"/>
    <n v="3.1753338916768924E-2"/>
    <n v="1.3982533159118647E-3"/>
    <s v="STABLE "/>
    <s v="PTP"/>
    <s v="PAID"/>
    <s v="PTP"/>
    <m/>
    <n v="21"/>
    <s v="CAVA"/>
    <m/>
    <s v="-"/>
    <m/>
    <s v="PIMPRI GAON"/>
    <m/>
    <m/>
    <m/>
    <n v="12217"/>
    <n v="26547.58"/>
    <n v="25"/>
    <n v="22"/>
    <s v="STABLE"/>
    <m/>
    <m/>
    <m/>
    <m/>
    <s v="-"/>
    <s v="MH14KK3648"/>
    <s v="CLASSIC 350 DARK STEALTH BLACK"/>
    <d v="2022-10-11T00:00:00"/>
    <n v="48"/>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5017"/>
    <n v="10501"/>
    <e v="#N/A"/>
    <e v="#N/A"/>
  </r>
  <r>
    <n v="463646816"/>
    <s v="DOULATRAO BAPURAO KOLEKAR"/>
    <m/>
    <m/>
    <m/>
    <m/>
    <m/>
    <m/>
    <n v="4722"/>
    <n v="18120"/>
    <n v="5011"/>
    <n v="22842"/>
    <n v="4"/>
    <s v="FLOW"/>
    <s v="UNPAID"/>
    <x v="9"/>
    <n v="26430"/>
    <n v="1057"/>
    <n v="0"/>
    <n v="4281.0600000000004"/>
    <s v="16.06.26"/>
    <n v="7.1548844335919529E-2"/>
    <n v="1.0182275130020678E-2"/>
    <s v="FLOW"/>
    <s v="BPTP"/>
    <s v="PAID"/>
    <s v="BPTP"/>
    <s v="Financail problem"/>
    <n v="20"/>
    <s v="CAVA"/>
    <m/>
    <s v="ELG"/>
    <m/>
    <s v="RANJAN GAON"/>
    <m/>
    <m/>
    <m/>
    <n v="18120"/>
    <n v="26430"/>
    <n v="118"/>
    <n v="145"/>
    <s v="FLOW"/>
    <m/>
    <m/>
    <m/>
    <m/>
    <s v="NPA"/>
    <s v="MH12XB6413"/>
    <s v="PLEASURE PLUS XTEC DRUM CAST"/>
    <d v="2024-08-03T00:00:00"/>
    <n v="24"/>
    <s v="02.07.26"/>
    <s v="KAILASH ATKARI"/>
    <m/>
    <m/>
    <m/>
    <m/>
    <m/>
    <m/>
    <m/>
    <m/>
    <m/>
    <m/>
    <m/>
    <m/>
    <m/>
    <m/>
    <m/>
    <m/>
    <m/>
    <m/>
    <m/>
    <n v="1"/>
    <m/>
    <m/>
    <n v="1"/>
    <m/>
    <m/>
    <m/>
    <m/>
    <m/>
    <m/>
    <m/>
    <m/>
    <m/>
    <m/>
    <m/>
    <m/>
    <m/>
    <m/>
    <m/>
    <m/>
    <m/>
    <m/>
    <m/>
    <m/>
    <m/>
    <m/>
    <m/>
    <m/>
    <m/>
    <m/>
    <m/>
    <m/>
    <m/>
    <m/>
    <m/>
    <m/>
    <m/>
    <m/>
    <m/>
    <m/>
    <m/>
    <m/>
    <m/>
    <m/>
    <m/>
    <m/>
    <m/>
    <m/>
    <m/>
    <m/>
    <m/>
    <m/>
    <m/>
    <m/>
    <m/>
    <m/>
    <m/>
    <m/>
    <m/>
    <m/>
    <m/>
    <m/>
    <m/>
    <m/>
    <m/>
    <m/>
    <m/>
    <m/>
    <m/>
    <m/>
    <m/>
    <m/>
    <m/>
    <m/>
    <m/>
    <n v="2"/>
    <n v="1"/>
    <s v="ZBHT0024"/>
    <s v="B2AZ5XtnFsc"/>
    <s v="Allocated"/>
    <s v="Left Message (LMCB)"/>
    <s v="Meet son"/>
    <d v="2026-07-07T00:00:00"/>
    <m/>
    <m/>
    <m/>
    <x v="0"/>
    <m/>
    <n v="5011"/>
    <n v="22842"/>
    <s v="B2AZ5XtnFsc"/>
    <s v="Allocated"/>
  </r>
  <r>
    <n v="467003063"/>
    <s v="SACHIN NARSING TOTARE"/>
    <m/>
    <m/>
    <m/>
    <m/>
    <m/>
    <m/>
    <n v="3301"/>
    <n v="15283"/>
    <n v="2631"/>
    <n v="18584"/>
    <n v="5"/>
    <s v="FLOW"/>
    <s v="UNPAID"/>
    <x v="5"/>
    <n v="26305"/>
    <n v="552"/>
    <n v="0"/>
    <n v="2250"/>
    <s v="FLOW"/>
    <n v="0.31202922790410781"/>
    <n v="1.1758514785104188E-2"/>
    <s v="FLOW"/>
    <s v="NC "/>
    <s v="NC"/>
    <s v="NC "/>
    <m/>
    <m/>
    <s v="CNAVNA"/>
    <m/>
    <s v="ELG"/>
    <m/>
    <s v="NANEKAR WADI"/>
    <m/>
    <m/>
    <m/>
    <n v="15283"/>
    <n v="26305"/>
    <n v="145"/>
    <n v="172"/>
    <s v="FLOW"/>
    <m/>
    <m/>
    <m/>
    <m/>
    <s v="NPA"/>
    <s v="MH14MB9290"/>
    <s v="HONDA ACTIVA 6G DLX BS VI"/>
    <d v="2025-10-04T00:00:00"/>
    <n v="12"/>
    <s v="02.07.26"/>
    <s v="KAILASH ATKARI"/>
    <m/>
    <m/>
    <m/>
    <m/>
    <m/>
    <m/>
    <m/>
    <m/>
    <m/>
    <m/>
    <n v="1"/>
    <m/>
    <m/>
    <m/>
    <m/>
    <m/>
    <m/>
    <m/>
    <m/>
    <m/>
    <m/>
    <m/>
    <m/>
    <m/>
    <m/>
    <m/>
    <m/>
    <m/>
    <m/>
    <m/>
    <m/>
    <m/>
    <m/>
    <m/>
    <m/>
    <m/>
    <m/>
    <m/>
    <m/>
    <m/>
    <m/>
    <m/>
    <m/>
    <m/>
    <m/>
    <m/>
    <m/>
    <m/>
    <m/>
    <m/>
    <m/>
    <m/>
    <m/>
    <m/>
    <m/>
    <m/>
    <m/>
    <m/>
    <m/>
    <m/>
    <m/>
    <m/>
    <m/>
    <m/>
    <m/>
    <m/>
    <m/>
    <m/>
    <m/>
    <m/>
    <m/>
    <m/>
    <m/>
    <m/>
    <m/>
    <m/>
    <m/>
    <m/>
    <m/>
    <m/>
    <m/>
    <m/>
    <m/>
    <m/>
    <m/>
    <m/>
    <m/>
    <m/>
    <m/>
    <m/>
    <m/>
    <m/>
    <m/>
    <m/>
    <n v="1"/>
    <n v="1"/>
    <s v="DUWT0017"/>
    <s v="B2GOOuwnxrz"/>
    <s v="Allocated"/>
    <s v="Shifted (NC_SFTD)"/>
    <s v="Shifted customer from residence address as per owner "/>
    <d v="2026-07-04T00:00:00"/>
    <m/>
    <m/>
    <m/>
    <x v="0"/>
    <m/>
    <n v="2631"/>
    <n v="18584"/>
    <s v="B2GOOuwnxrz"/>
    <s v="Allocated"/>
  </r>
  <r>
    <n v="461510911"/>
    <s v="AKASH DNYANOBA PENTULE"/>
    <s v="ONLINE"/>
    <s v="28.07.26"/>
    <n v="3586"/>
    <m/>
    <m/>
    <m/>
    <n v="3491"/>
    <n v="3491"/>
    <n v="3586"/>
    <n v="3396"/>
    <n v="1"/>
    <s v="STABLE "/>
    <s v="PAID"/>
    <x v="0"/>
    <n v="25966.28"/>
    <n v="95"/>
    <n v="0"/>
    <n v="2699.76"/>
    <s v="04.06.26"/>
    <n v="8.9449409203633153E-3"/>
    <n v="1.3676364140119714E-3"/>
    <s v="STABLE "/>
    <s v="NC"/>
    <s v="PAID"/>
    <s v="NC"/>
    <s v="Shifted"/>
    <m/>
    <s v="CNAVNA"/>
    <m/>
    <s v="-"/>
    <m/>
    <s v="THERGAON"/>
    <m/>
    <m/>
    <m/>
    <n v="6285.76"/>
    <n v="25966.28"/>
    <n v="26"/>
    <n v="53"/>
    <s v="FLOW"/>
    <m/>
    <m/>
    <m/>
    <m/>
    <s v="REGULAR"/>
    <s v="MH44AC7527"/>
    <s v="SPLENDOR PLUS DRS CAST FI BLACK"/>
    <d v="2024-01-15T00:00:00"/>
    <n v="36"/>
    <s v="10.07.26"/>
    <s v="KAILASH ATKARI"/>
    <m/>
    <m/>
    <m/>
    <m/>
    <m/>
    <m/>
    <m/>
    <m/>
    <m/>
    <m/>
    <m/>
    <m/>
    <m/>
    <m/>
    <m/>
    <m/>
    <m/>
    <m/>
    <m/>
    <m/>
    <m/>
    <m/>
    <m/>
    <m/>
    <m/>
    <m/>
    <m/>
    <m/>
    <m/>
    <m/>
    <m/>
    <n v="1"/>
    <m/>
    <m/>
    <m/>
    <m/>
    <m/>
    <m/>
    <m/>
    <m/>
    <m/>
    <m/>
    <m/>
    <m/>
    <m/>
    <m/>
    <n v="1"/>
    <m/>
    <m/>
    <m/>
    <m/>
    <m/>
    <m/>
    <m/>
    <m/>
    <m/>
    <m/>
    <m/>
    <m/>
    <m/>
    <m/>
    <m/>
    <m/>
    <m/>
    <m/>
    <m/>
    <m/>
    <m/>
    <m/>
    <m/>
    <m/>
    <m/>
    <m/>
    <m/>
    <m/>
    <m/>
    <m/>
    <m/>
    <m/>
    <m/>
    <m/>
    <m/>
    <m/>
    <m/>
    <m/>
    <m/>
    <m/>
    <m/>
    <m/>
    <m/>
    <m/>
    <m/>
    <m/>
    <m/>
    <n v="2"/>
    <n v="1"/>
    <s v="ZBHT0011"/>
    <m/>
    <m/>
    <m/>
    <m/>
    <m/>
    <m/>
    <m/>
    <m/>
    <x v="0"/>
    <m/>
    <n v="3586"/>
    <n v="6982"/>
    <s v="G24tZJRkfq2z"/>
    <s v="Allocated"/>
  </r>
  <r>
    <n v="461637613"/>
    <s v="NILAM EKNATH POTAWDE"/>
    <s v="ONLINE"/>
    <s v="14.07.26"/>
    <n v="3220"/>
    <m/>
    <m/>
    <s v="BANK STABLE 16"/>
    <n v="3125"/>
    <n v="3125"/>
    <n v="3165"/>
    <n v="3030"/>
    <n v="1"/>
    <s v="STABLE "/>
    <s v="PAID"/>
    <x v="5"/>
    <n v="25813"/>
    <n v="40"/>
    <n v="0"/>
    <n v="6750"/>
    <s v="-"/>
    <n v="3.1127402615111818E-2"/>
    <n v="1.3595632010011069E-3"/>
    <s v="STABLE "/>
    <s v="PAID"/>
    <s v="-"/>
    <s v="PAID"/>
    <m/>
    <m/>
    <m/>
    <m/>
    <s v="-"/>
    <m/>
    <s v="KHARABWADI"/>
    <m/>
    <m/>
    <m/>
    <n v="3125"/>
    <n v="25813"/>
    <n v="26"/>
    <n v="23"/>
    <s v="STABLE"/>
    <m/>
    <m/>
    <m/>
    <m/>
    <s v="NPA"/>
    <s v="MH14LH3721"/>
    <s v="HONDA ACTIVA 6G DLX BS VI"/>
    <d v="2024-01-24T00:00:00"/>
    <n v="36"/>
    <s v="02.07.26"/>
    <s v="KAILASH ATKARI"/>
    <m/>
    <m/>
    <m/>
    <m/>
    <m/>
    <m/>
    <m/>
    <m/>
    <m/>
    <m/>
    <n v="1"/>
    <m/>
    <m/>
    <m/>
    <m/>
    <m/>
    <m/>
    <m/>
    <m/>
    <m/>
    <m/>
    <m/>
    <m/>
    <m/>
    <m/>
    <m/>
    <m/>
    <m/>
    <m/>
    <m/>
    <m/>
    <m/>
    <m/>
    <m/>
    <m/>
    <m/>
    <m/>
    <m/>
    <m/>
    <m/>
    <m/>
    <m/>
    <m/>
    <m/>
    <m/>
    <m/>
    <m/>
    <m/>
    <m/>
    <m/>
    <m/>
    <m/>
    <m/>
    <m/>
    <m/>
    <m/>
    <m/>
    <m/>
    <m/>
    <m/>
    <m/>
    <m/>
    <m/>
    <m/>
    <m/>
    <m/>
    <m/>
    <m/>
    <m/>
    <m/>
    <m/>
    <m/>
    <m/>
    <m/>
    <m/>
    <m/>
    <m/>
    <m/>
    <m/>
    <m/>
    <m/>
    <m/>
    <m/>
    <m/>
    <m/>
    <m/>
    <m/>
    <m/>
    <m/>
    <m/>
    <m/>
    <m/>
    <m/>
    <m/>
    <n v="1"/>
    <n v="1"/>
    <s v="DUWT0017"/>
    <s v="G6I3zhEl6iz"/>
    <s v="Allocated"/>
    <s v="Address Not Found (NC_ANF)"/>
    <s v="Short address available "/>
    <d v="2026-07-04T00:00:00"/>
    <m/>
    <m/>
    <m/>
    <x v="0"/>
    <m/>
    <n v="3165"/>
    <n v="6250"/>
    <s v="G6I3zhEl6iz"/>
    <s v="Allocated"/>
  </r>
  <r>
    <n v="461750939"/>
    <s v="NAMDEV YALAPPA REDEKAR"/>
    <s v="ONLINE"/>
    <s v="21.07.26"/>
    <n v="3186"/>
    <m/>
    <m/>
    <m/>
    <n v="3101"/>
    <n v="3022"/>
    <n v="3107"/>
    <n v="2937"/>
    <n v="1"/>
    <s v="STABLE "/>
    <s v="PAID"/>
    <x v="5"/>
    <n v="25742"/>
    <n v="85"/>
    <n v="0"/>
    <n v="4482"/>
    <s v="FLOW"/>
    <n v="3.1041785074118016E-2"/>
    <n v="1.355823651654999E-3"/>
    <s v="STABLE "/>
    <s v="NC"/>
    <s v="NC"/>
    <s v="NC"/>
    <s v="Shifted"/>
    <m/>
    <s v="CNAVNA"/>
    <m/>
    <s v="-"/>
    <m/>
    <s v="CHAKAN"/>
    <m/>
    <m/>
    <m/>
    <n v="7589"/>
    <n v="25742"/>
    <n v="26"/>
    <n v="23"/>
    <s v="STABLE"/>
    <m/>
    <m/>
    <m/>
    <m/>
    <s v="REGULAR"/>
    <s v="MH09GQ5807"/>
    <s v="SPLENDOR PLUS BS6 I3S DRS CAST FI"/>
    <d v="2024-02-01T00:00:00"/>
    <n v="36"/>
    <s v="10.07.26"/>
    <s v="KAILASH ATKARI"/>
    <m/>
    <m/>
    <m/>
    <m/>
    <m/>
    <m/>
    <m/>
    <m/>
    <m/>
    <m/>
    <m/>
    <m/>
    <m/>
    <m/>
    <m/>
    <m/>
    <m/>
    <m/>
    <m/>
    <m/>
    <m/>
    <m/>
    <m/>
    <m/>
    <m/>
    <m/>
    <m/>
    <m/>
    <m/>
    <m/>
    <m/>
    <m/>
    <m/>
    <m/>
    <m/>
    <m/>
    <m/>
    <m/>
    <m/>
    <m/>
    <m/>
    <m/>
    <m/>
    <m/>
    <m/>
    <m/>
    <n v="1"/>
    <m/>
    <m/>
    <m/>
    <m/>
    <m/>
    <m/>
    <m/>
    <m/>
    <m/>
    <m/>
    <m/>
    <m/>
    <m/>
    <m/>
    <m/>
    <m/>
    <m/>
    <m/>
    <m/>
    <m/>
    <m/>
    <m/>
    <m/>
    <m/>
    <m/>
    <m/>
    <m/>
    <m/>
    <m/>
    <m/>
    <m/>
    <m/>
    <m/>
    <m/>
    <m/>
    <m/>
    <m/>
    <m/>
    <m/>
    <m/>
    <m/>
    <m/>
    <m/>
    <m/>
    <m/>
    <m/>
    <m/>
    <n v="1"/>
    <n v="1"/>
    <s v="DUWT0017"/>
    <m/>
    <m/>
    <m/>
    <m/>
    <m/>
    <m/>
    <m/>
    <m/>
    <x v="0"/>
    <m/>
    <n v="3107"/>
    <n v="6123"/>
    <s v="k2PG9AbPVfEm"/>
    <s v="Allocated"/>
  </r>
  <r>
    <n v="460579176"/>
    <s v="TUKARAM SUBHASH BIRADAR"/>
    <m/>
    <m/>
    <m/>
    <m/>
    <m/>
    <m/>
    <n v="8746"/>
    <n v="26021"/>
    <n v="598"/>
    <n v="34767"/>
    <n v="4"/>
    <s v="FLOW"/>
    <s v="UNPAID"/>
    <x v="5"/>
    <n v="25553.54"/>
    <n v="815"/>
    <n v="0"/>
    <n v="2700"/>
    <s v="FLOW"/>
    <n v="0.35428270533003065"/>
    <n v="9.8446150142258264E-3"/>
    <s v="FLOW"/>
    <s v="MPTP"/>
    <s v="MPTP"/>
    <s v="MPTP"/>
    <m/>
    <n v="25"/>
    <s v="CAVNA"/>
    <m/>
    <s v="ELG"/>
    <m/>
    <s v="CHAKAN"/>
    <m/>
    <m/>
    <m/>
    <n v="26021"/>
    <n v="25553.54"/>
    <n v="118"/>
    <n v="145"/>
    <s v="FLOW"/>
    <m/>
    <m/>
    <m/>
    <m/>
    <s v="NPA"/>
    <s v="MH14LD6157"/>
    <s v="CLASSIC 350 DARK GUNMETAL GREY"/>
    <d v="2023-11-10T00:00:00"/>
    <n v="30"/>
    <s v="02.07.26"/>
    <s v="KAILASH ATKARI"/>
    <m/>
    <m/>
    <m/>
    <m/>
    <m/>
    <m/>
    <m/>
    <m/>
    <m/>
    <m/>
    <n v="1"/>
    <m/>
    <m/>
    <m/>
    <m/>
    <m/>
    <m/>
    <m/>
    <m/>
    <m/>
    <m/>
    <m/>
    <m/>
    <m/>
    <m/>
    <m/>
    <m/>
    <m/>
    <m/>
    <m/>
    <m/>
    <m/>
    <m/>
    <m/>
    <m/>
    <m/>
    <m/>
    <m/>
    <m/>
    <m/>
    <m/>
    <m/>
    <m/>
    <m/>
    <m/>
    <m/>
    <m/>
    <m/>
    <m/>
    <m/>
    <m/>
    <m/>
    <m/>
    <m/>
    <m/>
    <m/>
    <m/>
    <m/>
    <m/>
    <m/>
    <m/>
    <m/>
    <m/>
    <m/>
    <m/>
    <m/>
    <m/>
    <m/>
    <m/>
    <m/>
    <m/>
    <m/>
    <m/>
    <m/>
    <m/>
    <m/>
    <m/>
    <m/>
    <m/>
    <m/>
    <m/>
    <m/>
    <m/>
    <m/>
    <m/>
    <m/>
    <m/>
    <m/>
    <m/>
    <m/>
    <m/>
    <m/>
    <m/>
    <m/>
    <n v="1"/>
    <n v="1"/>
    <s v="DUWT0017"/>
    <s v="kPkHnVYa5jm"/>
    <s v="Allocated"/>
    <s v="Left Message (LMCB)"/>
    <s v="Customer not meet massage with wife "/>
    <d v="2026-07-04T00:00:00"/>
    <m/>
    <m/>
    <m/>
    <x v="0"/>
    <m/>
    <n v="598"/>
    <n v="34767"/>
    <s v="kPkHnVYa5jm"/>
    <s v="Allocated"/>
  </r>
  <r>
    <n v="461017884"/>
    <s v="ATUL ARUN KAMBLE"/>
    <m/>
    <m/>
    <m/>
    <m/>
    <m/>
    <m/>
    <n v="3434"/>
    <n v="6764"/>
    <n v="3510"/>
    <n v="10198"/>
    <n v="2"/>
    <s v="FLOW"/>
    <s v="UNPAID"/>
    <x v="9"/>
    <n v="25429"/>
    <n v="180"/>
    <n v="0"/>
    <n v="0"/>
    <s v="22.06.26"/>
    <n v="3.8596923144174664E-2"/>
    <n v="4.7280207064735015E-3"/>
    <s v="STABLE "/>
    <s v="PTP"/>
    <s v="PTP"/>
    <s v="PTP"/>
    <m/>
    <n v="23"/>
    <s v="CAVA"/>
    <m/>
    <s v="-"/>
    <m/>
    <s v="ALEGAON PAGA"/>
    <m/>
    <m/>
    <m/>
    <n v="6764"/>
    <n v="25429"/>
    <n v="57"/>
    <n v="84"/>
    <s v="FLOW"/>
    <m/>
    <m/>
    <m/>
    <m/>
    <s v="REGULAR"/>
    <s v="MH12WM8082"/>
    <s v="SPLENDORPLUS I3S DRS C FI BLACKACNT"/>
    <d v="2023-12-02T00:00:00"/>
    <n v="36"/>
    <s v="02.07.26"/>
    <s v="KAILASH ATKARI"/>
    <m/>
    <m/>
    <m/>
    <m/>
    <m/>
    <m/>
    <m/>
    <m/>
    <m/>
    <m/>
    <n v="1"/>
    <m/>
    <m/>
    <m/>
    <m/>
    <m/>
    <m/>
    <m/>
    <m/>
    <m/>
    <m/>
    <m/>
    <m/>
    <m/>
    <m/>
    <m/>
    <m/>
    <m/>
    <m/>
    <m/>
    <m/>
    <m/>
    <m/>
    <m/>
    <m/>
    <m/>
    <m/>
    <m/>
    <m/>
    <m/>
    <m/>
    <m/>
    <m/>
    <m/>
    <m/>
    <m/>
    <m/>
    <m/>
    <m/>
    <m/>
    <m/>
    <m/>
    <m/>
    <m/>
    <m/>
    <m/>
    <m/>
    <m/>
    <m/>
    <m/>
    <m/>
    <m/>
    <m/>
    <m/>
    <m/>
    <m/>
    <m/>
    <m/>
    <m/>
    <m/>
    <m/>
    <m/>
    <m/>
    <m/>
    <m/>
    <m/>
    <m/>
    <m/>
    <m/>
    <m/>
    <m/>
    <m/>
    <m/>
    <m/>
    <m/>
    <m/>
    <m/>
    <m/>
    <m/>
    <m/>
    <m/>
    <m/>
    <m/>
    <m/>
    <n v="1"/>
    <n v="1"/>
    <s v="ZBHT0024"/>
    <s v="BPitKWVZJrz"/>
    <s v="Allocated"/>
    <s v="Left Message (LMCB)"/>
    <s v="Meet mother "/>
    <d v="2026-07-04T00:00:00"/>
    <m/>
    <m/>
    <m/>
    <x v="0"/>
    <m/>
    <n v="3510"/>
    <n v="10198"/>
    <s v="BPitKWVZJrz"/>
    <s v="Allocated"/>
  </r>
  <r>
    <n v="461486702"/>
    <s v="AJINKYA SHIVAJI DEOKAR"/>
    <s v="ONLINE"/>
    <s v="21.07.26"/>
    <n v="3500"/>
    <m/>
    <m/>
    <m/>
    <n v="3394"/>
    <n v="3248"/>
    <n v="3305"/>
    <n v="3142"/>
    <n v="1"/>
    <s v="STABLE "/>
    <s v="PAID"/>
    <x v="6"/>
    <n v="25128.639999999999"/>
    <n v="57"/>
    <n v="0"/>
    <n v="2700"/>
    <s v="09.06.26"/>
    <n v="1.7139204816534085E-2"/>
    <n v="1.3235181588813563E-3"/>
    <s v="STABLE "/>
    <s v="BPTP"/>
    <s v="PAID"/>
    <s v="BPTP"/>
    <s v="Financail problem"/>
    <n v="25"/>
    <s v="CAVA"/>
    <m/>
    <s v="-"/>
    <m/>
    <s v="YERWADA"/>
    <m/>
    <m/>
    <m/>
    <n v="3248"/>
    <n v="25128.639999999999"/>
    <n v="26"/>
    <n v="23"/>
    <s v="STABLE"/>
    <m/>
    <m/>
    <m/>
    <m/>
    <m/>
    <s v="MH12WL2154"/>
    <s v="HONDA ACTIVA 6G DLX BS VI"/>
    <d v="2024-01-12T00:00:00"/>
    <n v="36"/>
    <s v="10.07.26"/>
    <s v="VIJAY NIKAM"/>
    <m/>
    <m/>
    <m/>
    <m/>
    <m/>
    <m/>
    <m/>
    <m/>
    <m/>
    <m/>
    <m/>
    <m/>
    <m/>
    <m/>
    <m/>
    <m/>
    <m/>
    <m/>
    <m/>
    <m/>
    <m/>
    <m/>
    <m/>
    <m/>
    <m/>
    <m/>
    <m/>
    <m/>
    <m/>
    <m/>
    <m/>
    <m/>
    <m/>
    <m/>
    <m/>
    <m/>
    <m/>
    <m/>
    <m/>
    <m/>
    <m/>
    <m/>
    <m/>
    <m/>
    <m/>
    <m/>
    <m/>
    <m/>
    <m/>
    <m/>
    <m/>
    <m/>
    <m/>
    <m/>
    <m/>
    <m/>
    <m/>
    <m/>
    <m/>
    <m/>
    <m/>
    <m/>
    <m/>
    <m/>
    <m/>
    <m/>
    <m/>
    <m/>
    <m/>
    <m/>
    <m/>
    <m/>
    <m/>
    <m/>
    <m/>
    <m/>
    <m/>
    <m/>
    <m/>
    <m/>
    <m/>
    <m/>
    <m/>
    <m/>
    <m/>
    <m/>
    <m/>
    <m/>
    <m/>
    <m/>
    <m/>
    <n v="1"/>
    <m/>
    <m/>
    <n v="1"/>
    <n v="1"/>
    <s v="ZBHT0012"/>
    <m/>
    <m/>
    <m/>
    <m/>
    <m/>
    <m/>
    <m/>
    <m/>
    <x v="0"/>
    <m/>
    <n v="3305"/>
    <n v="6642"/>
    <e v="#N/A"/>
    <e v="#N/A"/>
  </r>
  <r>
    <n v="461264401"/>
    <s v="SAPANA GANGADHAR PAWAR"/>
    <m/>
    <m/>
    <m/>
    <m/>
    <m/>
    <m/>
    <n v="3109"/>
    <n v="5300"/>
    <n v="2433"/>
    <n v="8409"/>
    <n v="2"/>
    <s v="FLOW"/>
    <s v="UNPAID"/>
    <x v="4"/>
    <n v="25127"/>
    <n v="242"/>
    <n v="0"/>
    <n v="5850"/>
    <s v="20.06.26"/>
    <n v="0.11360337452704633"/>
    <n v="4.6718697664697656E-3"/>
    <s v="STABLE "/>
    <s v="PTP"/>
    <s v="PTP"/>
    <s v="PTP"/>
    <m/>
    <n v="22"/>
    <s v="CAVA"/>
    <m/>
    <s v="-"/>
    <m/>
    <s v="BHOR"/>
    <m/>
    <m/>
    <m/>
    <n v="5300"/>
    <n v="25127"/>
    <n v="57"/>
    <n v="84"/>
    <s v="FLOW"/>
    <m/>
    <m/>
    <m/>
    <m/>
    <s v="REGULAR"/>
    <s v="MH12WH6963"/>
    <s v="BAJAJ PLATINA 110 5 SPEED DISC ABS"/>
    <d v="2023-12-27T00:00:00"/>
    <n v="36"/>
    <s v="02.07.26"/>
    <s v="VIJAY NIKAM"/>
    <m/>
    <m/>
    <m/>
    <m/>
    <m/>
    <m/>
    <m/>
    <m/>
    <m/>
    <m/>
    <m/>
    <m/>
    <m/>
    <m/>
    <m/>
    <m/>
    <m/>
    <m/>
    <m/>
    <m/>
    <m/>
    <m/>
    <m/>
    <m/>
    <m/>
    <m/>
    <m/>
    <m/>
    <m/>
    <m/>
    <m/>
    <m/>
    <m/>
    <m/>
    <m/>
    <m/>
    <m/>
    <m/>
    <m/>
    <m/>
    <m/>
    <m/>
    <m/>
    <m/>
    <m/>
    <m/>
    <m/>
    <m/>
    <m/>
    <m/>
    <m/>
    <m/>
    <m/>
    <m/>
    <m/>
    <m/>
    <m/>
    <m/>
    <m/>
    <m/>
    <m/>
    <m/>
    <m/>
    <m/>
    <m/>
    <m/>
    <m/>
    <m/>
    <m/>
    <m/>
    <m/>
    <m/>
    <m/>
    <m/>
    <m/>
    <m/>
    <m/>
    <m/>
    <m/>
    <m/>
    <m/>
    <m/>
    <m/>
    <m/>
    <m/>
    <m/>
    <m/>
    <m/>
    <m/>
    <m/>
    <m/>
    <n v="1"/>
    <m/>
    <m/>
    <n v="1"/>
    <n v="1"/>
    <s v="DUWT0011"/>
    <s v="k2rB7O674OMm"/>
    <s v="Allocated"/>
    <s v="Promise To Pay (PTP)"/>
    <s v="Customer home visit from east to pay amount. 3500 ptp date 15.07.2026"/>
    <d v="2026-07-15T00:00:00"/>
    <m/>
    <m/>
    <m/>
    <x v="0"/>
    <m/>
    <n v="2433"/>
    <n v="8409"/>
    <s v="k2rB7O674OMm"/>
    <s v="Allocated"/>
  </r>
  <r>
    <n v="462291870"/>
    <s v="AMOL HARIBHAU CHAVAN"/>
    <m/>
    <m/>
    <m/>
    <m/>
    <m/>
    <m/>
    <n v="3355"/>
    <n v="16474.330000000002"/>
    <n v="3647.3300000000017"/>
    <n v="19829.330000000002"/>
    <n v="5"/>
    <s v="FLOW"/>
    <s v="UNPAID"/>
    <x v="12"/>
    <n v="24935"/>
    <n v="593"/>
    <n v="0"/>
    <n v="2700"/>
    <s v="FLOW"/>
    <n v="0.11333577291974541"/>
    <n v="1.1146115421652648E-2"/>
    <s v="STABLE "/>
    <s v="MPTP"/>
    <s v="NC"/>
    <s v="MPTP"/>
    <s v="Shifted"/>
    <n v="22"/>
    <s v="CAVNA"/>
    <m/>
    <s v="ELG"/>
    <m/>
    <s v="WAKAD"/>
    <m/>
    <m/>
    <m/>
    <n v="16474.330000000002"/>
    <n v="24935"/>
    <n v="146"/>
    <n v="173"/>
    <s v="FLOW"/>
    <m/>
    <m/>
    <m/>
    <m/>
    <s v="NPA"/>
    <s v="MH23BK2667"/>
    <s v="SPLENDORPLUS I3S DRS C FI BLACKACNT"/>
    <d v="2024-03-20T00:00:00"/>
    <n v="30"/>
    <s v="02.07.26"/>
    <s v="KAILASH ATKARI"/>
    <m/>
    <m/>
    <m/>
    <m/>
    <m/>
    <m/>
    <m/>
    <n v="1"/>
    <m/>
    <m/>
    <m/>
    <m/>
    <m/>
    <m/>
    <m/>
    <m/>
    <m/>
    <m/>
    <m/>
    <m/>
    <m/>
    <m/>
    <m/>
    <m/>
    <m/>
    <m/>
    <m/>
    <m/>
    <m/>
    <m/>
    <m/>
    <m/>
    <m/>
    <m/>
    <m/>
    <m/>
    <m/>
    <m/>
    <m/>
    <m/>
    <m/>
    <m/>
    <m/>
    <m/>
    <m/>
    <m/>
    <m/>
    <m/>
    <m/>
    <m/>
    <m/>
    <m/>
    <m/>
    <m/>
    <m/>
    <m/>
    <m/>
    <m/>
    <m/>
    <m/>
    <m/>
    <m/>
    <m/>
    <m/>
    <m/>
    <m/>
    <m/>
    <m/>
    <m/>
    <m/>
    <m/>
    <m/>
    <m/>
    <m/>
    <m/>
    <m/>
    <m/>
    <m/>
    <m/>
    <m/>
    <m/>
    <m/>
    <m/>
    <m/>
    <m/>
    <m/>
    <m/>
    <m/>
    <m/>
    <m/>
    <m/>
    <m/>
    <m/>
    <m/>
    <n v="1"/>
    <n v="1"/>
    <s v="DUWT0030"/>
    <s v="komQOh4Mum"/>
    <s v="Allocated"/>
    <s v="Shifted (NC_SFTD)"/>
    <s v="We had visited to customer but customer shifted "/>
    <d v="2026-07-03T00:00:00"/>
    <m/>
    <m/>
    <m/>
    <x v="1"/>
    <m/>
    <n v="3647.3300000000017"/>
    <n v="19829.330000000002"/>
    <s v="komQOh4Mum"/>
    <s v="Allocated"/>
  </r>
  <r>
    <n v="464475400"/>
    <s v="MADHAV ASHOK DUBUKWAD"/>
    <m/>
    <m/>
    <m/>
    <m/>
    <m/>
    <s v="BANK RB 16"/>
    <n v="4363"/>
    <n v="4363"/>
    <n v="4431"/>
    <n v="8726"/>
    <n v="1"/>
    <s v="RB"/>
    <s v="UNPAID"/>
    <x v="3"/>
    <n v="24611"/>
    <n v="68"/>
    <n v="0"/>
    <n v="463"/>
    <s v="-"/>
    <n v="2.6188037601088923E-2"/>
    <n v="1.296254210662776E-3"/>
    <s v="RB"/>
    <s v="PAID"/>
    <s v="-"/>
    <s v="NC"/>
    <s v="Add not found"/>
    <m/>
    <s v="CNAVNA"/>
    <m/>
    <s v="-"/>
    <m/>
    <s v="BANNER"/>
    <m/>
    <m/>
    <m/>
    <n v="4363"/>
    <n v="24611"/>
    <n v="26"/>
    <n v="0"/>
    <s v="RB"/>
    <m/>
    <m/>
    <m/>
    <m/>
    <s v="REGULAR"/>
    <s v="MH12XJ9431"/>
    <s v="SPLENDOR PLUS DRS CAST FI BLACK"/>
    <d v="2024-10-28T00:00:00"/>
    <n v="24"/>
    <s v="02.07.26"/>
    <s v="KAILASH ATKARI"/>
    <m/>
    <m/>
    <m/>
    <m/>
    <m/>
    <m/>
    <m/>
    <m/>
    <m/>
    <m/>
    <n v="1"/>
    <m/>
    <m/>
    <m/>
    <m/>
    <m/>
    <m/>
    <m/>
    <m/>
    <m/>
    <m/>
    <m/>
    <m/>
    <m/>
    <m/>
    <m/>
    <m/>
    <m/>
    <m/>
    <m/>
    <m/>
    <n v="1"/>
    <m/>
    <m/>
    <m/>
    <m/>
    <m/>
    <m/>
    <m/>
    <m/>
    <m/>
    <m/>
    <m/>
    <m/>
    <m/>
    <m/>
    <m/>
    <m/>
    <m/>
    <m/>
    <m/>
    <m/>
    <m/>
    <m/>
    <m/>
    <m/>
    <m/>
    <m/>
    <m/>
    <m/>
    <m/>
    <m/>
    <m/>
    <m/>
    <m/>
    <m/>
    <m/>
    <m/>
    <m/>
    <m/>
    <m/>
    <m/>
    <m/>
    <m/>
    <m/>
    <m/>
    <m/>
    <m/>
    <m/>
    <m/>
    <m/>
    <m/>
    <m/>
    <m/>
    <m/>
    <m/>
    <m/>
    <m/>
    <m/>
    <m/>
    <m/>
    <m/>
    <m/>
    <m/>
    <n v="2"/>
    <n v="1"/>
    <s v="DUWT0023"/>
    <s v="k6xBR5M5yb7"/>
    <s v="Allocated"/>
    <s v="Address Not Found (NC_ANF)"/>
    <s v="Customer shifted from residence address "/>
    <d v="2026-07-04T00:00:00"/>
    <m/>
    <m/>
    <m/>
    <x v="0"/>
    <m/>
    <n v="4431"/>
    <n v="8726"/>
    <s v="k6xBR5M5yb7"/>
    <s v="Allocated"/>
  </r>
  <r>
    <n v="461361123"/>
    <s v="BABAN SHANKAR DIVEKAR"/>
    <s v="COLLECT"/>
    <s v="06.07.26"/>
    <n v="4000"/>
    <m/>
    <m/>
    <m/>
    <n v="3839"/>
    <n v="10492"/>
    <n v="3154"/>
    <n v="10331"/>
    <n v="3"/>
    <s v="STABLE "/>
    <s v="PAID"/>
    <x v="10"/>
    <n v="24578"/>
    <n v="340"/>
    <n v="0"/>
    <n v="0"/>
    <s v="FLOW"/>
    <n v="0.19296992156524059"/>
    <n v="7.8716692062872455E-3"/>
    <s v="STABLE "/>
    <s v="PAID"/>
    <s v="MPTP"/>
    <s v="PAID"/>
    <s v="Shifted"/>
    <m/>
    <s v="CAVNA"/>
    <m/>
    <s v="ELG"/>
    <m/>
    <s v="JUNNAR"/>
    <m/>
    <m/>
    <m/>
    <n v="10492"/>
    <n v="24578"/>
    <n v="87"/>
    <n v="84"/>
    <s v="STABLE"/>
    <m/>
    <m/>
    <m/>
    <m/>
    <s v="REGULAR"/>
    <s v="MH14LG6861"/>
    <s v="HONDA ACTIVA 6G H SMART"/>
    <d v="2024-01-03T00:00:00"/>
    <n v="34"/>
    <s v="02.07.26"/>
    <s v="KAILASH ATKARI"/>
    <m/>
    <m/>
    <m/>
    <m/>
    <m/>
    <m/>
    <m/>
    <n v="1"/>
    <m/>
    <m/>
    <m/>
    <m/>
    <m/>
    <m/>
    <m/>
    <m/>
    <n v="2"/>
    <m/>
    <m/>
    <m/>
    <m/>
    <m/>
    <m/>
    <m/>
    <m/>
    <m/>
    <m/>
    <m/>
    <m/>
    <m/>
    <m/>
    <m/>
    <m/>
    <m/>
    <m/>
    <m/>
    <m/>
    <m/>
    <m/>
    <m/>
    <m/>
    <m/>
    <m/>
    <m/>
    <m/>
    <m/>
    <m/>
    <m/>
    <m/>
    <m/>
    <m/>
    <m/>
    <m/>
    <m/>
    <m/>
    <m/>
    <m/>
    <m/>
    <m/>
    <m/>
    <m/>
    <m/>
    <m/>
    <m/>
    <m/>
    <m/>
    <m/>
    <m/>
    <m/>
    <m/>
    <m/>
    <m/>
    <m/>
    <m/>
    <m/>
    <m/>
    <m/>
    <m/>
    <m/>
    <m/>
    <m/>
    <m/>
    <m/>
    <m/>
    <m/>
    <m/>
    <m/>
    <m/>
    <m/>
    <m/>
    <m/>
    <m/>
    <m/>
    <m/>
    <n v="3"/>
    <n v="1"/>
    <s v="ZBHT0021"/>
    <s v="BP-tF96r_DMc"/>
    <s v="Allocated"/>
    <s v="Payment (PAID)"/>
    <s v="Payment (PAID)"/>
    <d v="2026-07-06T00:00:00"/>
    <m/>
    <m/>
    <m/>
    <x v="0"/>
    <m/>
    <n v="3154"/>
    <n v="14331"/>
    <s v="BP-tF96r_DMc"/>
    <s v="Allocated"/>
  </r>
  <r>
    <n v="462615275"/>
    <s v="RAJESH GANGARAM JADHAV"/>
    <m/>
    <m/>
    <m/>
    <m/>
    <m/>
    <m/>
    <n v="5136"/>
    <n v="4983"/>
    <n v="5064"/>
    <n v="10119"/>
    <n v="1"/>
    <s v="FLOW"/>
    <s v="UNPAID"/>
    <x v="4"/>
    <n v="24502"/>
    <n v="81"/>
    <n v="0"/>
    <n v="1276"/>
    <s v="26.06.26"/>
    <n v="2.0910679641893304E-2"/>
    <n v="1.2905132123708642E-3"/>
    <s v="FLOW"/>
    <s v="BPTP"/>
    <s v="PTP"/>
    <s v="BPTP"/>
    <s v="Financail problem"/>
    <n v="20"/>
    <s v="CAVA"/>
    <m/>
    <s v="-"/>
    <m/>
    <s v="BHOR"/>
    <m/>
    <m/>
    <m/>
    <n v="4983"/>
    <n v="24502"/>
    <n v="26"/>
    <n v="53"/>
    <s v="FLOW"/>
    <m/>
    <m/>
    <m/>
    <m/>
    <s v="REGULAR"/>
    <s v="MH12WS7624"/>
    <s v="BAJAJ PULSAR 150 TWIN DISC ABS"/>
    <d v="2024-04-18T00:00:00"/>
    <n v="30"/>
    <s v="02.07.26"/>
    <s v="VIJAY NIKAM"/>
    <m/>
    <m/>
    <m/>
    <m/>
    <m/>
    <m/>
    <m/>
    <m/>
    <m/>
    <m/>
    <m/>
    <m/>
    <m/>
    <m/>
    <m/>
    <m/>
    <m/>
    <m/>
    <m/>
    <m/>
    <m/>
    <m/>
    <m/>
    <m/>
    <m/>
    <m/>
    <m/>
    <m/>
    <m/>
    <m/>
    <m/>
    <m/>
    <m/>
    <m/>
    <m/>
    <m/>
    <m/>
    <n v="1"/>
    <m/>
    <m/>
    <m/>
    <m/>
    <m/>
    <m/>
    <m/>
    <m/>
    <m/>
    <m/>
    <m/>
    <m/>
    <m/>
    <m/>
    <m/>
    <m/>
    <m/>
    <m/>
    <m/>
    <m/>
    <m/>
    <m/>
    <m/>
    <m/>
    <m/>
    <m/>
    <m/>
    <m/>
    <m/>
    <m/>
    <m/>
    <m/>
    <m/>
    <m/>
    <m/>
    <m/>
    <m/>
    <m/>
    <m/>
    <m/>
    <m/>
    <m/>
    <m/>
    <m/>
    <m/>
    <m/>
    <m/>
    <m/>
    <m/>
    <m/>
    <m/>
    <m/>
    <m/>
    <m/>
    <m/>
    <m/>
    <n v="1"/>
    <n v="1"/>
    <s v="DUWT0011"/>
    <s v="Bote4d0st9"/>
    <s v="Allocated"/>
    <e v="#N/A"/>
    <e v="#N/A"/>
    <e v="#N/A"/>
    <m/>
    <m/>
    <m/>
    <x v="0"/>
    <m/>
    <n v="5064"/>
    <n v="10119"/>
    <s v="Bote4d0st9"/>
    <s v="Allocated"/>
  </r>
  <r>
    <n v="462338520"/>
    <s v="SANDHYA YUVRAJ ISAVE"/>
    <m/>
    <m/>
    <m/>
    <m/>
    <m/>
    <m/>
    <n v="3753"/>
    <n v="11158"/>
    <n v="4183"/>
    <n v="14911"/>
    <n v="3"/>
    <s v="FLOW"/>
    <s v="UNPAID"/>
    <x v="12"/>
    <n v="24405"/>
    <n v="531"/>
    <n v="0"/>
    <n v="2893"/>
    <s v="FLOW"/>
    <n v="0.1497570015463538"/>
    <n v="7.8162619814240459E-3"/>
    <s v="FLOW"/>
    <s v="NC"/>
    <s v="NC"/>
    <s v="NC"/>
    <s v="Add not found"/>
    <m/>
    <s v="CNVANA"/>
    <m/>
    <s v="ELG"/>
    <m/>
    <s v="MULSHI "/>
    <m/>
    <m/>
    <m/>
    <n v="11158"/>
    <n v="24405"/>
    <n v="87"/>
    <n v="114"/>
    <s v="FLOW"/>
    <m/>
    <m/>
    <m/>
    <m/>
    <s v="REGULAR"/>
    <s v="MH14LM4260"/>
    <s v="HONDA ACTIVA DLX"/>
    <d v="2024-03-26T00:00:00"/>
    <n v="30"/>
    <s v="02.07.26"/>
    <s v="KAILASH ATKARI"/>
    <m/>
    <m/>
    <m/>
    <m/>
    <n v="1"/>
    <m/>
    <m/>
    <m/>
    <m/>
    <m/>
    <m/>
    <m/>
    <m/>
    <m/>
    <m/>
    <m/>
    <m/>
    <m/>
    <m/>
    <m/>
    <m/>
    <m/>
    <m/>
    <m/>
    <m/>
    <m/>
    <m/>
    <m/>
    <m/>
    <m/>
    <m/>
    <m/>
    <m/>
    <m/>
    <m/>
    <m/>
    <m/>
    <m/>
    <m/>
    <m/>
    <m/>
    <m/>
    <m/>
    <n v="2"/>
    <m/>
    <m/>
    <m/>
    <m/>
    <m/>
    <m/>
    <m/>
    <m/>
    <m/>
    <m/>
    <m/>
    <m/>
    <m/>
    <m/>
    <m/>
    <m/>
    <m/>
    <m/>
    <m/>
    <m/>
    <m/>
    <m/>
    <m/>
    <m/>
    <m/>
    <m/>
    <m/>
    <m/>
    <m/>
    <m/>
    <m/>
    <m/>
    <m/>
    <m/>
    <m/>
    <m/>
    <m/>
    <m/>
    <m/>
    <m/>
    <m/>
    <m/>
    <m/>
    <m/>
    <m/>
    <m/>
    <m/>
    <m/>
    <m/>
    <m/>
    <n v="3"/>
    <n v="1"/>
    <s v="DUWT0030"/>
    <s v="AoX3q6qHEc"/>
    <s v="Allocated"/>
    <s v="Address Not Found (NC_ANF)"/>
    <s v="Address not found "/>
    <d v="2026-07-02T00:00:00"/>
    <m/>
    <m/>
    <m/>
    <x v="0"/>
    <m/>
    <n v="4183"/>
    <n v="14911"/>
    <s v="AoX3q6qHEc"/>
    <s v="Allocated"/>
  </r>
  <r>
    <n v="461279153"/>
    <s v="UJWALA SATISH MANE"/>
    <m/>
    <m/>
    <m/>
    <m/>
    <m/>
    <m/>
    <n v="3281"/>
    <n v="2874.45"/>
    <n v="2874.45"/>
    <n v="6155.45"/>
    <n v="1"/>
    <s v="FLOW"/>
    <s v="UNPAID"/>
    <x v="12"/>
    <n v="24403.45"/>
    <n v="0"/>
    <n v="0"/>
    <n v="900"/>
    <s v="27.06.26"/>
    <n v="3.5303591764275138E-2"/>
    <n v="1.2853226125390485E-3"/>
    <s v="STABLE "/>
    <s v="MPTP"/>
    <s v="NC"/>
    <s v="MPTP"/>
    <s v="Add not found"/>
    <n v="28"/>
    <s v="CAVNA"/>
    <m/>
    <s v="-"/>
    <m/>
    <s v="PUNWALE"/>
    <m/>
    <m/>
    <m/>
    <n v="3774.45"/>
    <n v="24403.45"/>
    <n v="26"/>
    <n v="53"/>
    <s v="FLOW"/>
    <m/>
    <m/>
    <m/>
    <m/>
    <s v="REGULAR"/>
    <s v="MH14LG6760"/>
    <s v="TVS SCOOTY ZEST"/>
    <d v="2023-12-28T00:00:00"/>
    <n v="36"/>
    <s v="10.07.26"/>
    <s v="KAILASH ATKARI"/>
    <m/>
    <m/>
    <m/>
    <m/>
    <m/>
    <m/>
    <m/>
    <m/>
    <m/>
    <m/>
    <m/>
    <m/>
    <m/>
    <m/>
    <m/>
    <m/>
    <m/>
    <m/>
    <m/>
    <m/>
    <m/>
    <m/>
    <m/>
    <m/>
    <m/>
    <m/>
    <m/>
    <m/>
    <m/>
    <m/>
    <m/>
    <n v="1"/>
    <m/>
    <m/>
    <m/>
    <m/>
    <m/>
    <m/>
    <m/>
    <m/>
    <m/>
    <m/>
    <m/>
    <m/>
    <m/>
    <m/>
    <m/>
    <m/>
    <m/>
    <m/>
    <m/>
    <m/>
    <m/>
    <m/>
    <m/>
    <m/>
    <m/>
    <m/>
    <m/>
    <m/>
    <m/>
    <m/>
    <m/>
    <m/>
    <m/>
    <m/>
    <m/>
    <m/>
    <m/>
    <m/>
    <m/>
    <m/>
    <m/>
    <m/>
    <m/>
    <m/>
    <m/>
    <m/>
    <m/>
    <m/>
    <m/>
    <m/>
    <m/>
    <m/>
    <m/>
    <m/>
    <m/>
    <m/>
    <m/>
    <m/>
    <m/>
    <m/>
    <m/>
    <m/>
    <n v="1"/>
    <n v="1"/>
    <s v="DUWT0030"/>
    <m/>
    <m/>
    <m/>
    <m/>
    <m/>
    <m/>
    <m/>
    <m/>
    <x v="0"/>
    <m/>
    <n v="2874.45"/>
    <n v="6155.45"/>
    <s v="AoZyma0sy9"/>
    <s v="Allocated"/>
  </r>
  <r>
    <n v="459484458"/>
    <s v="ARBAJ ALTAF SHAIKH"/>
    <m/>
    <m/>
    <m/>
    <m/>
    <m/>
    <m/>
    <n v="2915"/>
    <n v="17489"/>
    <n v="3589"/>
    <n v="20404"/>
    <n v="6"/>
    <s v="FLOW"/>
    <s v="UNPAID"/>
    <x v="9"/>
    <n v="24318"/>
    <n v="675"/>
    <n v="0"/>
    <n v="3150"/>
    <s v="FLOW"/>
    <n v="4.1877834617339516E-2"/>
    <n v="1.0629455059205583E-2"/>
    <s v="FLOW"/>
    <s v="NC"/>
    <s v="NC"/>
    <s v="NC"/>
    <s v="Shifted"/>
    <m/>
    <s v="CNVANA"/>
    <m/>
    <s v="ELG"/>
    <m/>
    <s v="TALEGAON DHAMDHERE"/>
    <m/>
    <m/>
    <m/>
    <n v="17489"/>
    <n v="24318"/>
    <n v="177"/>
    <n v="204"/>
    <s v="FLOW"/>
    <m/>
    <m/>
    <m/>
    <m/>
    <s v="NPA"/>
    <s v="MH12VU2754"/>
    <s v="SUP SPLENDOR XTEC DISC"/>
    <d v="2023-08-21T00:00:00"/>
    <n v="36"/>
    <s v="02.07.26"/>
    <s v="KAILASH ATKARI"/>
    <m/>
    <m/>
    <m/>
    <m/>
    <m/>
    <m/>
    <m/>
    <n v="1"/>
    <m/>
    <m/>
    <m/>
    <m/>
    <m/>
    <m/>
    <m/>
    <m/>
    <m/>
    <m/>
    <m/>
    <m/>
    <m/>
    <m/>
    <m/>
    <m/>
    <m/>
    <m/>
    <m/>
    <m/>
    <m/>
    <m/>
    <m/>
    <m/>
    <m/>
    <m/>
    <m/>
    <m/>
    <m/>
    <m/>
    <m/>
    <m/>
    <m/>
    <m/>
    <m/>
    <m/>
    <m/>
    <m/>
    <m/>
    <m/>
    <m/>
    <m/>
    <m/>
    <m/>
    <m/>
    <m/>
    <m/>
    <m/>
    <m/>
    <m/>
    <m/>
    <m/>
    <m/>
    <m/>
    <m/>
    <m/>
    <m/>
    <m/>
    <m/>
    <m/>
    <m/>
    <m/>
    <m/>
    <m/>
    <m/>
    <m/>
    <m/>
    <m/>
    <m/>
    <m/>
    <m/>
    <m/>
    <m/>
    <m/>
    <m/>
    <m/>
    <m/>
    <m/>
    <m/>
    <m/>
    <m/>
    <m/>
    <m/>
    <m/>
    <m/>
    <m/>
    <n v="1"/>
    <n v="1"/>
    <s v="ZBHT0024"/>
    <s v="kPakB_dCL9Om"/>
    <s v="Allocated"/>
    <s v="Shifted (NC_SFTD)"/>
    <s v="Customer shifted "/>
    <d v="2026-07-03T00:00:00"/>
    <m/>
    <m/>
    <m/>
    <x v="0"/>
    <m/>
    <n v="3589"/>
    <n v="20404"/>
    <s v="kPakB_dCL9Om"/>
    <s v="Allocated"/>
  </r>
  <r>
    <n v="461195835"/>
    <s v="AARTI DEVI"/>
    <s v="ONLINE"/>
    <s v="26.07.26"/>
    <n v="3300"/>
    <m/>
    <m/>
    <m/>
    <n v="3202"/>
    <n v="3193.24"/>
    <n v="3275.24"/>
    <n v="3095.24"/>
    <n v="1"/>
    <s v="STABLE "/>
    <s v="PAID"/>
    <x v="12"/>
    <n v="23815"/>
    <n v="82"/>
    <n v="0"/>
    <n v="6750"/>
    <s v="27.06.26"/>
    <n v="3.4452302353405455E-2"/>
    <n v="1.2543291222190894E-3"/>
    <s v="STABLE "/>
    <s v="PTP"/>
    <s v="PTP"/>
    <s v="PTP"/>
    <m/>
    <n v="25"/>
    <s v="CAVA"/>
    <m/>
    <s v="-"/>
    <m/>
    <s v="MARUNJI"/>
    <m/>
    <m/>
    <m/>
    <n v="3193.24"/>
    <n v="23815"/>
    <n v="26"/>
    <n v="23"/>
    <s v="STABLE"/>
    <m/>
    <m/>
    <m/>
    <m/>
    <s v="REGULAR"/>
    <s v="MH14LG2843"/>
    <s v="HF DELUXE DRS C I3S FI"/>
    <d v="2023-12-21T00:00:00"/>
    <n v="36"/>
    <s v="02.07.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7-03T00:00:00"/>
    <m/>
    <m/>
    <m/>
    <x v="0"/>
    <m/>
    <n v="3275.24"/>
    <n v="6395.24"/>
    <s v="A6YkBumV_NIm"/>
    <s v="Allocated"/>
  </r>
  <r>
    <n v="460087897"/>
    <s v="DATTATRAY GANPATRAV BALINAWAR"/>
    <s v="COLLECT"/>
    <s v="14.07.26"/>
    <n v="70"/>
    <m/>
    <m/>
    <m/>
    <n v="4950"/>
    <n v="4944"/>
    <n v="5012"/>
    <n v="9824"/>
    <n v="1"/>
    <s v="STABLE "/>
    <s v="PAID"/>
    <x v="9"/>
    <n v="23793.69"/>
    <n v="68"/>
    <n v="0"/>
    <n v="4950"/>
    <s v="12.06.26"/>
    <n v="1.4953168302728867E-2"/>
    <n v="1.2532067307181661E-3"/>
    <s v="STABLE "/>
    <s v="PAID"/>
    <s v="PAID"/>
    <s v="PAID"/>
    <m/>
    <m/>
    <m/>
    <m/>
    <s v="-"/>
    <m/>
    <s v="ALEGAON PAGA"/>
    <m/>
    <m/>
    <m/>
    <n v="9962"/>
    <n v="23793.69"/>
    <n v="26"/>
    <n v="23"/>
    <s v="STABLE"/>
    <m/>
    <m/>
    <m/>
    <m/>
    <s v="REGULAR"/>
    <s v="MH12VY4771"/>
    <s v="HONDA UNICORN 160 BSVI"/>
    <d v="2023-10-11T00:00:00"/>
    <n v="36"/>
    <s v="10.07.26"/>
    <s v="KAILASH ATKARI"/>
    <m/>
    <m/>
    <m/>
    <m/>
    <m/>
    <m/>
    <m/>
    <m/>
    <m/>
    <m/>
    <m/>
    <m/>
    <m/>
    <m/>
    <m/>
    <m/>
    <m/>
    <m/>
    <m/>
    <m/>
    <m/>
    <m/>
    <m/>
    <m/>
    <m/>
    <m/>
    <m/>
    <m/>
    <m/>
    <m/>
    <m/>
    <m/>
    <m/>
    <m/>
    <m/>
    <m/>
    <m/>
    <m/>
    <m/>
    <m/>
    <n v="2"/>
    <m/>
    <m/>
    <m/>
    <m/>
    <m/>
    <m/>
    <m/>
    <m/>
    <m/>
    <m/>
    <m/>
    <m/>
    <m/>
    <m/>
    <m/>
    <m/>
    <m/>
    <m/>
    <m/>
    <m/>
    <m/>
    <m/>
    <m/>
    <m/>
    <m/>
    <m/>
    <m/>
    <m/>
    <m/>
    <m/>
    <m/>
    <m/>
    <m/>
    <m/>
    <m/>
    <m/>
    <m/>
    <m/>
    <m/>
    <m/>
    <m/>
    <m/>
    <m/>
    <m/>
    <m/>
    <m/>
    <m/>
    <m/>
    <m/>
    <m/>
    <m/>
    <m/>
    <m/>
    <n v="2"/>
    <n v="1"/>
    <s v="ZBHT0024"/>
    <m/>
    <m/>
    <m/>
    <m/>
    <m/>
    <m/>
    <m/>
    <m/>
    <x v="0"/>
    <m/>
    <n v="5012"/>
    <n v="9894"/>
    <s v="BPGCpRATum"/>
    <s v="Allocated"/>
  </r>
  <r>
    <n v="464290127"/>
    <s v="SANGEETA BALAJI HATAGALE"/>
    <m/>
    <m/>
    <m/>
    <m/>
    <m/>
    <s v="BANK STABLE 16"/>
    <n v="4969"/>
    <n v="4959"/>
    <n v="4963"/>
    <n v="9928"/>
    <n v="1"/>
    <s v="STABLE "/>
    <s v="UNPAID"/>
    <x v="12"/>
    <n v="23714"/>
    <n v="4"/>
    <n v="0"/>
    <n v="2037"/>
    <s v="-"/>
    <n v="3.4306189292826243E-2"/>
    <n v="1.2490094815999786E-3"/>
    <s v="STABLE "/>
    <s v="NC"/>
    <s v="-"/>
    <s v="NC"/>
    <s v="Add not found"/>
    <m/>
    <s v="CNAVNA"/>
    <m/>
    <s v="-"/>
    <m/>
    <s v="WAKAD"/>
    <m/>
    <m/>
    <m/>
    <n v="7000"/>
    <n v="23714"/>
    <n v="26"/>
    <n v="23"/>
    <s v="STABLE"/>
    <m/>
    <m/>
    <m/>
    <m/>
    <s v="REGULAR"/>
    <s v="MH26CQ8709"/>
    <s v="HONDA ACTIVA DLX"/>
    <d v="2024-10-11T00:00:00"/>
    <n v="24"/>
    <s v="10.07.26"/>
    <s v="KAILASH ATKARI"/>
    <m/>
    <m/>
    <m/>
    <m/>
    <m/>
    <m/>
    <m/>
    <m/>
    <m/>
    <m/>
    <m/>
    <m/>
    <m/>
    <m/>
    <m/>
    <m/>
    <m/>
    <m/>
    <m/>
    <m/>
    <m/>
    <m/>
    <m/>
    <m/>
    <m/>
    <m/>
    <m/>
    <m/>
    <m/>
    <m/>
    <m/>
    <n v="1"/>
    <m/>
    <m/>
    <m/>
    <m/>
    <m/>
    <m/>
    <m/>
    <m/>
    <m/>
    <m/>
    <m/>
    <m/>
    <m/>
    <m/>
    <m/>
    <m/>
    <m/>
    <m/>
    <m/>
    <m/>
    <m/>
    <m/>
    <m/>
    <m/>
    <m/>
    <m/>
    <m/>
    <m/>
    <m/>
    <m/>
    <m/>
    <m/>
    <m/>
    <m/>
    <m/>
    <m/>
    <m/>
    <m/>
    <m/>
    <m/>
    <m/>
    <m/>
    <m/>
    <m/>
    <m/>
    <m/>
    <m/>
    <m/>
    <m/>
    <m/>
    <m/>
    <m/>
    <m/>
    <m/>
    <m/>
    <m/>
    <m/>
    <m/>
    <m/>
    <m/>
    <m/>
    <m/>
    <n v="1"/>
    <n v="1"/>
    <s v="DUWT0030"/>
    <m/>
    <m/>
    <m/>
    <m/>
    <m/>
    <m/>
    <m/>
    <m/>
    <x v="0"/>
    <m/>
    <n v="4963"/>
    <n v="9928"/>
    <s v="B6JZ8hgVy9"/>
    <s v="Allocated"/>
  </r>
  <r>
    <n v="454743569"/>
    <s v="ASHWINI RAJU KHUDE"/>
    <m/>
    <m/>
    <m/>
    <m/>
    <m/>
    <m/>
    <n v="2833"/>
    <n v="16997"/>
    <n v="3534"/>
    <n v="19830"/>
    <n v="6"/>
    <s v="FLOW"/>
    <s v="UNPAID"/>
    <x v="16"/>
    <n v="23515.41"/>
    <n v="702"/>
    <n v="0"/>
    <n v="3130"/>
    <s v="FLOW"/>
    <n v="0.16021531090698748"/>
    <n v="1.0278641080425756E-2"/>
    <s v="FLOW"/>
    <s v="RTP"/>
    <s v="RTP"/>
    <s v="RTP"/>
    <s v="Financail problem"/>
    <m/>
    <s v="CAVNA"/>
    <m/>
    <s v="ELG"/>
    <m/>
    <s v="SANGAMWADI"/>
    <m/>
    <m/>
    <m/>
    <n v="16997"/>
    <n v="23515.41"/>
    <n v="177"/>
    <n v="204"/>
    <s v="FLOW"/>
    <m/>
    <m/>
    <m/>
    <m/>
    <s v="NPA"/>
    <s v="MH12UR0998"/>
    <s v="HONDA ACTIVA 6G DLX BS VI"/>
    <d v="2022-09-19T00:00:00"/>
    <n v="48"/>
    <s v="02.07.26"/>
    <s v="VIJAY NIKAM"/>
    <m/>
    <m/>
    <m/>
    <m/>
    <m/>
    <m/>
    <m/>
    <m/>
    <m/>
    <m/>
    <n v="1"/>
    <m/>
    <m/>
    <m/>
    <m/>
    <m/>
    <m/>
    <m/>
    <m/>
    <m/>
    <m/>
    <m/>
    <m/>
    <m/>
    <m/>
    <m/>
    <m/>
    <m/>
    <m/>
    <m/>
    <m/>
    <m/>
    <m/>
    <m/>
    <m/>
    <m/>
    <m/>
    <m/>
    <m/>
    <m/>
    <m/>
    <m/>
    <m/>
    <m/>
    <m/>
    <m/>
    <m/>
    <m/>
    <m/>
    <m/>
    <m/>
    <m/>
    <m/>
    <m/>
    <m/>
    <m/>
    <m/>
    <m/>
    <m/>
    <m/>
    <m/>
    <m/>
    <m/>
    <m/>
    <m/>
    <m/>
    <m/>
    <m/>
    <m/>
    <m/>
    <m/>
    <m/>
    <m/>
    <m/>
    <m/>
    <m/>
    <m/>
    <m/>
    <m/>
    <m/>
    <m/>
    <m/>
    <m/>
    <m/>
    <m/>
    <m/>
    <m/>
    <m/>
    <m/>
    <m/>
    <m/>
    <m/>
    <m/>
    <m/>
    <n v="1"/>
    <n v="1"/>
    <s v="DUWT0014"/>
    <s v="kolT9VwbEz"/>
    <s v="Allocated"/>
    <s v="Refuse To Pay (RTP)"/>
    <s v="Customer financial problem "/>
    <d v="2026-07-04T00:00:00"/>
    <m/>
    <m/>
    <m/>
    <x v="1"/>
    <m/>
    <n v="3534"/>
    <n v="19830"/>
    <s v="kolT9VwbEz"/>
    <s v="Allocated"/>
  </r>
  <r>
    <n v="461172627"/>
    <s v="ASHWINI YOGESH GAIKWAD"/>
    <m/>
    <m/>
    <m/>
    <m/>
    <m/>
    <m/>
    <n v="3741"/>
    <n v="2241"/>
    <n v="2309"/>
    <n v="5982"/>
    <n v="1"/>
    <s v="FLOW"/>
    <s v="UNPAID"/>
    <x v="9"/>
    <n v="23450.61"/>
    <n v="68"/>
    <n v="0"/>
    <n v="513.21"/>
    <s v="-"/>
    <n v="1.4737559333237367E-2"/>
    <n v="1.235136806920101E-3"/>
    <s v="STABLE "/>
    <s v="BPTP"/>
    <s v="-"/>
    <s v="BPTP"/>
    <s v="Financail problem"/>
    <n v="26"/>
    <s v="CAVNA"/>
    <m/>
    <s v="-"/>
    <m/>
    <s v="KONDHWAPRUI"/>
    <m/>
    <m/>
    <m/>
    <n v="2241"/>
    <n v="23450.61"/>
    <n v="26"/>
    <n v="53"/>
    <s v="FLOW"/>
    <m/>
    <m/>
    <m/>
    <m/>
    <s v="REGULAR"/>
    <s v="MH12WH1872"/>
    <s v="SPLENDOR PLUS I3S BS6 FI DRUM SELF"/>
    <d v="2023-12-19T00:00:00"/>
    <n v="36"/>
    <s v="02.07.26"/>
    <s v="KAILASH ATKARI"/>
    <m/>
    <m/>
    <m/>
    <m/>
    <m/>
    <m/>
    <m/>
    <m/>
    <m/>
    <m/>
    <m/>
    <m/>
    <m/>
    <m/>
    <m/>
    <m/>
    <m/>
    <m/>
    <m/>
    <n v="1"/>
    <m/>
    <m/>
    <n v="1"/>
    <m/>
    <m/>
    <m/>
    <m/>
    <m/>
    <m/>
    <m/>
    <m/>
    <m/>
    <m/>
    <m/>
    <m/>
    <m/>
    <m/>
    <m/>
    <m/>
    <m/>
    <m/>
    <m/>
    <m/>
    <m/>
    <m/>
    <m/>
    <m/>
    <m/>
    <m/>
    <m/>
    <m/>
    <m/>
    <m/>
    <m/>
    <m/>
    <m/>
    <m/>
    <m/>
    <m/>
    <m/>
    <m/>
    <m/>
    <m/>
    <m/>
    <m/>
    <m/>
    <m/>
    <m/>
    <m/>
    <m/>
    <m/>
    <m/>
    <m/>
    <m/>
    <m/>
    <m/>
    <m/>
    <m/>
    <m/>
    <m/>
    <m/>
    <m/>
    <m/>
    <m/>
    <m/>
    <m/>
    <m/>
    <m/>
    <m/>
    <m/>
    <m/>
    <m/>
    <m/>
    <m/>
    <n v="2"/>
    <n v="1"/>
    <s v="ZBHT0024"/>
    <s v="AP9DJpV86vb"/>
    <s v="Allocated"/>
    <s v="Door Locked (NC_DL)"/>
    <s v="Door lock "/>
    <d v="2026-07-07T00:00:00"/>
    <m/>
    <m/>
    <m/>
    <x v="0"/>
    <m/>
    <n v="2309"/>
    <n v="5982"/>
    <s v="AP9DJpV86vb"/>
    <s v="Allocated"/>
  </r>
  <r>
    <n v="464144514"/>
    <s v="AKSHAY BALASAHEB DHOKALE"/>
    <s v="COLLECT"/>
    <s v="14.07.26"/>
    <n v="10580"/>
    <m/>
    <m/>
    <m/>
    <n v="4828"/>
    <n v="4755.76"/>
    <n v="4797.76"/>
    <n v="-996.23999999999978"/>
    <n v="1"/>
    <s v="RB"/>
    <s v="PAID"/>
    <x v="9"/>
    <n v="23044"/>
    <n v="42"/>
    <n v="0"/>
    <n v="450"/>
    <s v="-"/>
    <n v="1.4482024871639666E-2"/>
    <n v="1.2137207765029058E-3"/>
    <s v="RB"/>
    <s v="PAID"/>
    <s v="-"/>
    <s v="PAID"/>
    <m/>
    <m/>
    <m/>
    <m/>
    <s v="-"/>
    <m/>
    <s v="KARANDI"/>
    <m/>
    <m/>
    <m/>
    <n v="5247.76"/>
    <n v="23044"/>
    <n v="26"/>
    <n v="0"/>
    <s v="RB"/>
    <m/>
    <m/>
    <m/>
    <m/>
    <s v="REGULAR"/>
    <s v="MH12XG0065"/>
    <s v="SPLENDOR PLUS I3S BS6 FI DRUM SELF"/>
    <d v="2024-09-29T00:00:00"/>
    <n v="24"/>
    <s v="10.07.26"/>
    <s v="KAILASH ATKARI"/>
    <m/>
    <m/>
    <m/>
    <m/>
    <m/>
    <m/>
    <m/>
    <m/>
    <m/>
    <m/>
    <m/>
    <m/>
    <m/>
    <m/>
    <m/>
    <m/>
    <m/>
    <m/>
    <m/>
    <m/>
    <m/>
    <m/>
    <m/>
    <m/>
    <m/>
    <m/>
    <m/>
    <m/>
    <m/>
    <m/>
    <m/>
    <m/>
    <m/>
    <m/>
    <n v="1"/>
    <m/>
    <m/>
    <m/>
    <m/>
    <m/>
    <n v="4"/>
    <m/>
    <m/>
    <m/>
    <m/>
    <m/>
    <m/>
    <m/>
    <m/>
    <m/>
    <m/>
    <m/>
    <m/>
    <m/>
    <m/>
    <m/>
    <m/>
    <m/>
    <m/>
    <m/>
    <m/>
    <m/>
    <m/>
    <m/>
    <m/>
    <m/>
    <m/>
    <m/>
    <m/>
    <m/>
    <m/>
    <m/>
    <m/>
    <m/>
    <m/>
    <m/>
    <m/>
    <m/>
    <m/>
    <m/>
    <m/>
    <m/>
    <m/>
    <m/>
    <m/>
    <m/>
    <m/>
    <m/>
    <m/>
    <m/>
    <m/>
    <m/>
    <m/>
    <m/>
    <n v="5"/>
    <n v="1"/>
    <s v="ZBHT0024"/>
    <m/>
    <m/>
    <m/>
    <m/>
    <m/>
    <m/>
    <m/>
    <m/>
    <x v="0"/>
    <m/>
    <n v="4797.76"/>
    <n v="9583.76"/>
    <s v="AoTGsVKqy289"/>
    <s v="Allocated"/>
  </r>
  <r>
    <n v="460587311"/>
    <s v="VIKAS KESHAV TIKONE"/>
    <s v="ONLINE"/>
    <s v="06.07.26"/>
    <n v="4034"/>
    <m/>
    <m/>
    <m/>
    <n v="4031"/>
    <n v="4028.5"/>
    <n v="4106.5"/>
    <n v="4025.5"/>
    <n v="1"/>
    <s v="FLOW"/>
    <s v="UNPAID"/>
    <x v="8"/>
    <n v="23032.09"/>
    <n v="78"/>
    <n v="0"/>
    <n v="3022.8"/>
    <s v="20.06.26"/>
    <n v="2.3759087916193879E-2"/>
    <n v="1.2130934802675234E-3"/>
    <s v="STABLE "/>
    <s v="PTP"/>
    <s v="PTP"/>
    <s v="PTP"/>
    <m/>
    <m/>
    <m/>
    <m/>
    <s v="ELG"/>
    <m/>
    <s v="VEHERGAON"/>
    <m/>
    <m/>
    <m/>
    <n v="4028.5"/>
    <n v="23032.09"/>
    <n v="26"/>
    <n v="53"/>
    <s v="FLOW"/>
    <m/>
    <m/>
    <m/>
    <m/>
    <s v="NPA"/>
    <s v="MH14LF8117"/>
    <s v="HONDA ACTIVA 125 SMART"/>
    <d v="2023-11-10T00:00:00"/>
    <n v="36"/>
    <s v="02.07.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7-15T00:00:00"/>
    <m/>
    <m/>
    <m/>
    <x v="0"/>
    <m/>
    <n v="4106.5"/>
    <n v="8059.5"/>
    <s v="A6K0DKBTjm"/>
    <s v="Allocated"/>
  </r>
  <r>
    <n v="460234987"/>
    <s v="KALPANA KISAN WAGHMARE"/>
    <m/>
    <m/>
    <m/>
    <m/>
    <m/>
    <m/>
    <n v="3479"/>
    <n v="6958"/>
    <n v="3546"/>
    <n v="10437"/>
    <n v="2"/>
    <s v="FLOW"/>
    <s v="UNPAID"/>
    <x v="6"/>
    <n v="23028"/>
    <n v="67"/>
    <n v="0"/>
    <n v="900"/>
    <s v="FLOW"/>
    <n v="3.4916480122222843E-2"/>
    <n v="4.2816021404173113E-3"/>
    <s v="FLOW"/>
    <s v="NC"/>
    <s v="NC"/>
    <s v="NC"/>
    <s v="Shifted"/>
    <m/>
    <s v="CNAVNA"/>
    <m/>
    <s v="-"/>
    <m/>
    <s v="CHANDAN NAGAR"/>
    <m/>
    <m/>
    <m/>
    <n v="6958"/>
    <n v="23028"/>
    <n v="57"/>
    <n v="84"/>
    <s v="FLOW"/>
    <m/>
    <m/>
    <m/>
    <m/>
    <s v="REGULAR"/>
    <s v="MH12WC1845"/>
    <s v="HONDA DIO DLX BS VI"/>
    <d v="2023-10-21T00:00:00"/>
    <n v="36"/>
    <s v="02.07.26"/>
    <s v="VIJAY NIKAM"/>
    <m/>
    <m/>
    <m/>
    <m/>
    <m/>
    <m/>
    <m/>
    <m/>
    <m/>
    <m/>
    <m/>
    <m/>
    <m/>
    <m/>
    <m/>
    <m/>
    <m/>
    <m/>
    <m/>
    <m/>
    <m/>
    <m/>
    <m/>
    <m/>
    <m/>
    <m/>
    <m/>
    <m/>
    <m/>
    <m/>
    <m/>
    <n v="1"/>
    <m/>
    <m/>
    <m/>
    <m/>
    <m/>
    <m/>
    <m/>
    <m/>
    <m/>
    <m/>
    <m/>
    <m/>
    <m/>
    <m/>
    <m/>
    <m/>
    <m/>
    <m/>
    <m/>
    <m/>
    <m/>
    <m/>
    <m/>
    <m/>
    <m/>
    <m/>
    <m/>
    <m/>
    <m/>
    <m/>
    <m/>
    <m/>
    <m/>
    <m/>
    <m/>
    <m/>
    <m/>
    <m/>
    <m/>
    <m/>
    <m/>
    <m/>
    <m/>
    <m/>
    <m/>
    <m/>
    <m/>
    <m/>
    <m/>
    <m/>
    <m/>
    <m/>
    <m/>
    <m/>
    <m/>
    <m/>
    <m/>
    <m/>
    <m/>
    <m/>
    <m/>
    <m/>
    <n v="1"/>
    <n v="1"/>
    <s v="ZBHT0012"/>
    <s v="kPPMRsd48S"/>
    <s v="Allocated"/>
    <e v="#N/A"/>
    <e v="#N/A"/>
    <e v="#N/A"/>
    <m/>
    <m/>
    <m/>
    <x v="1"/>
    <m/>
    <n v="3546"/>
    <n v="10437"/>
    <s v="kPPMRsd48S"/>
    <s v="Allocated"/>
  </r>
  <r>
    <n v="464448758"/>
    <s v="LAXMAN DASHRATH MANE"/>
    <m/>
    <m/>
    <m/>
    <m/>
    <m/>
    <m/>
    <n v="3489"/>
    <n v="6978"/>
    <n v="3599"/>
    <n v="10467"/>
    <n v="2"/>
    <s v="FLOW"/>
    <s v="UNPAID"/>
    <x v="12"/>
    <n v="22956"/>
    <n v="110"/>
    <n v="0"/>
    <n v="900.43"/>
    <s v="FLOW"/>
    <n v="6.028927823102706E-2"/>
    <n v="4.2682151613435727E-3"/>
    <s v="STABLE "/>
    <s v="MPTP"/>
    <s v="NC"/>
    <s v="MPTP"/>
    <s v="Shifted"/>
    <n v="28"/>
    <s v="CAVNA"/>
    <m/>
    <s v="-"/>
    <m/>
    <s v="HINJEWADI"/>
    <m/>
    <m/>
    <m/>
    <n v="6978"/>
    <n v="22956"/>
    <n v="57"/>
    <n v="84"/>
    <s v="FLOW"/>
    <m/>
    <m/>
    <m/>
    <m/>
    <s v="REGULAR"/>
    <s v="MH14LZ6618"/>
    <s v="HONDA SHINE DISC BSVI"/>
    <d v="2024-10-26T00:00:00"/>
    <n v="24"/>
    <s v="02.07.26"/>
    <s v="KAILASH ATKARI"/>
    <m/>
    <m/>
    <m/>
    <m/>
    <m/>
    <m/>
    <m/>
    <m/>
    <m/>
    <m/>
    <m/>
    <m/>
    <m/>
    <m/>
    <m/>
    <m/>
    <m/>
    <m/>
    <m/>
    <m/>
    <m/>
    <m/>
    <m/>
    <m/>
    <m/>
    <m/>
    <m/>
    <m/>
    <m/>
    <m/>
    <m/>
    <m/>
    <m/>
    <m/>
    <n v="1"/>
    <m/>
    <m/>
    <m/>
    <m/>
    <m/>
    <m/>
    <m/>
    <m/>
    <n v="2"/>
    <m/>
    <m/>
    <m/>
    <m/>
    <m/>
    <m/>
    <m/>
    <m/>
    <m/>
    <m/>
    <m/>
    <m/>
    <m/>
    <m/>
    <m/>
    <m/>
    <m/>
    <m/>
    <m/>
    <m/>
    <m/>
    <m/>
    <m/>
    <m/>
    <m/>
    <m/>
    <m/>
    <m/>
    <m/>
    <m/>
    <m/>
    <m/>
    <m/>
    <m/>
    <m/>
    <m/>
    <m/>
    <m/>
    <m/>
    <m/>
    <m/>
    <m/>
    <m/>
    <m/>
    <m/>
    <m/>
    <m/>
    <m/>
    <m/>
    <m/>
    <n v="3"/>
    <n v="1"/>
    <s v="DUWT0030"/>
    <s v="BPYeuxZ8b7"/>
    <s v="Allocated"/>
    <e v="#N/A"/>
    <e v="#N/A"/>
    <e v="#N/A"/>
    <m/>
    <m/>
    <m/>
    <x v="0"/>
    <m/>
    <n v="3599"/>
    <n v="10467"/>
    <s v="BPYeuxZ8b7"/>
    <s v="Allocated"/>
  </r>
  <r>
    <n v="462841404"/>
    <s v="KADAM AAKASH TUKARAM"/>
    <m/>
    <m/>
    <m/>
    <m/>
    <m/>
    <m/>
    <n v="11637"/>
    <n v="23274"/>
    <n v="461"/>
    <n v="34911"/>
    <n v="3"/>
    <s v="FLOW"/>
    <s v="UNPAID"/>
    <x v="11"/>
    <n v="22860"/>
    <n v="461"/>
    <n v="0"/>
    <n v="900"/>
    <s v="FLOW"/>
    <n v="0.40014703565614662"/>
    <n v="7.3214402333683136E-3"/>
    <s v="FLOW"/>
    <s v="RTP"/>
    <s v="RTP"/>
    <s v="RTP"/>
    <m/>
    <m/>
    <m/>
    <m/>
    <s v="ELG"/>
    <m/>
    <s v="RAJGURU NAGAR"/>
    <m/>
    <m/>
    <m/>
    <n v="23274"/>
    <n v="22860"/>
    <n v="87"/>
    <n v="114"/>
    <s v="FLOW"/>
    <m/>
    <m/>
    <m/>
    <m/>
    <s v="REGULAR"/>
    <s v="MH14LN5931"/>
    <s v="CLASSIC 350 DARK GUNMETAL GREY"/>
    <d v="2024-05-09T00:00:00"/>
    <n v="24"/>
    <s v="02.07.26"/>
    <s v="KAILASH ATKARI"/>
    <m/>
    <m/>
    <m/>
    <m/>
    <m/>
    <m/>
    <m/>
    <n v="1"/>
    <m/>
    <m/>
    <m/>
    <m/>
    <m/>
    <m/>
    <m/>
    <m/>
    <m/>
    <m/>
    <m/>
    <m/>
    <m/>
    <m/>
    <m/>
    <m/>
    <m/>
    <m/>
    <m/>
    <m/>
    <m/>
    <m/>
    <m/>
    <m/>
    <m/>
    <m/>
    <m/>
    <m/>
    <m/>
    <m/>
    <m/>
    <m/>
    <m/>
    <m/>
    <m/>
    <m/>
    <m/>
    <m/>
    <m/>
    <m/>
    <m/>
    <m/>
    <m/>
    <m/>
    <m/>
    <m/>
    <m/>
    <m/>
    <m/>
    <m/>
    <m/>
    <m/>
    <m/>
    <m/>
    <m/>
    <m/>
    <m/>
    <m/>
    <m/>
    <m/>
    <m/>
    <m/>
    <m/>
    <m/>
    <m/>
    <m/>
    <m/>
    <m/>
    <m/>
    <m/>
    <m/>
    <m/>
    <m/>
    <m/>
    <m/>
    <m/>
    <m/>
    <m/>
    <m/>
    <m/>
    <m/>
    <m/>
    <m/>
    <m/>
    <m/>
    <m/>
    <n v="1"/>
    <n v="1"/>
    <s v="ZBHT0010"/>
    <s v="A6p6l0c3rzc"/>
    <s v="Allocated"/>
    <s v="Door Locked (NC_DL)"/>
    <s v="Door lock "/>
    <d v="2026-07-03T00:00:00"/>
    <m/>
    <m/>
    <m/>
    <x v="0"/>
    <m/>
    <n v="461"/>
    <n v="34911"/>
    <s v="A6p6l0c3rzc"/>
    <s v="Allocated"/>
  </r>
  <r>
    <n v="460384052"/>
    <s v="AJAY BAJIRAO MAKAR"/>
    <m/>
    <m/>
    <m/>
    <m/>
    <m/>
    <m/>
    <n v="3984"/>
    <n v="3785"/>
    <n v="3857"/>
    <n v="7769"/>
    <n v="1"/>
    <s v="FLOW"/>
    <s v="UNPAID"/>
    <x v="13"/>
    <n v="22700"/>
    <n v="72"/>
    <n v="0"/>
    <n v="6750"/>
    <s v="23.06.26"/>
    <n v="1.956260716398359E-2"/>
    <n v="1.1956023965724683E-3"/>
    <s v="STABLE "/>
    <s v="PTP"/>
    <s v="PTP"/>
    <s v="PTP"/>
    <m/>
    <n v="26"/>
    <s v="CAVA"/>
    <m/>
    <s v="-"/>
    <m/>
    <s v="DHAYARI"/>
    <m/>
    <m/>
    <m/>
    <n v="3785"/>
    <n v="22700"/>
    <n v="26"/>
    <n v="53"/>
    <s v="FLOW"/>
    <m/>
    <m/>
    <m/>
    <m/>
    <s v="REGULAR"/>
    <s v="MH12WC3681"/>
    <s v="HONDA UNICORN 160 BS6"/>
    <d v="2023-10-30T00:00:00"/>
    <n v="36"/>
    <s v="02.07.26"/>
    <s v="VIJAY NIKAM"/>
    <m/>
    <m/>
    <m/>
    <m/>
    <m/>
    <m/>
    <m/>
    <m/>
    <m/>
    <m/>
    <m/>
    <m/>
    <m/>
    <m/>
    <m/>
    <m/>
    <m/>
    <m/>
    <m/>
    <m/>
    <m/>
    <m/>
    <n v="1"/>
    <m/>
    <m/>
    <m/>
    <m/>
    <m/>
    <m/>
    <m/>
    <m/>
    <m/>
    <m/>
    <m/>
    <m/>
    <m/>
    <m/>
    <m/>
    <m/>
    <m/>
    <m/>
    <m/>
    <m/>
    <m/>
    <m/>
    <m/>
    <m/>
    <m/>
    <m/>
    <m/>
    <m/>
    <m/>
    <m/>
    <m/>
    <m/>
    <m/>
    <m/>
    <m/>
    <m/>
    <m/>
    <m/>
    <m/>
    <m/>
    <m/>
    <m/>
    <m/>
    <m/>
    <m/>
    <m/>
    <m/>
    <m/>
    <m/>
    <m/>
    <m/>
    <m/>
    <m/>
    <m/>
    <m/>
    <m/>
    <m/>
    <m/>
    <m/>
    <m/>
    <m/>
    <m/>
    <m/>
    <m/>
    <m/>
    <m/>
    <m/>
    <m/>
    <m/>
    <m/>
    <m/>
    <n v="1"/>
    <n v="1"/>
    <s v="DUWT0031"/>
    <s v="B2_3nrmC_7"/>
    <s v="Allocated"/>
    <s v="Left Message (LMCB)"/>
    <s v="Left message customer mother "/>
    <d v="2026-07-08T00:00:00"/>
    <m/>
    <m/>
    <m/>
    <x v="0"/>
    <m/>
    <n v="3857"/>
    <n v="7769"/>
    <s v="B2_3nrmC_7"/>
    <s v="Allocated"/>
  </r>
  <r>
    <n v="464296005"/>
    <s v="PRATHAMESH NITIN MINDHE"/>
    <s v="ONLINE"/>
    <s v="06.07.26"/>
    <n v="4900"/>
    <m/>
    <m/>
    <s v="BANK RB 08"/>
    <n v="4768"/>
    <n v="4345"/>
    <n v="4447"/>
    <n v="4213"/>
    <n v="1"/>
    <s v="RB"/>
    <s v="PAID"/>
    <x v="10"/>
    <n v="22690"/>
    <n v="102"/>
    <n v="0"/>
    <n v="2250"/>
    <s v="25.06.26"/>
    <n v="1.6118501231996221E-2"/>
    <n v="1.1950756994814672E-3"/>
    <s v="RB"/>
    <s v="PAID"/>
    <s v="BPTP"/>
    <s v="PAID"/>
    <m/>
    <m/>
    <s v="CAVA"/>
    <m/>
    <s v="-"/>
    <m/>
    <s v="SHIROLI"/>
    <m/>
    <m/>
    <m/>
    <n v="6697"/>
    <n v="22690"/>
    <n v="26"/>
    <n v="0"/>
    <s v="RB"/>
    <m/>
    <m/>
    <m/>
    <m/>
    <s v="-"/>
    <s v="MH14LW5147"/>
    <s v="ACCESS SPL ED DISC CBS BT BSVI"/>
    <d v="2024-10-12T00:00:00"/>
    <n v="24"/>
    <s v="06.07.26"/>
    <s v="KAILASH ATKARI"/>
    <m/>
    <m/>
    <m/>
    <m/>
    <m/>
    <m/>
    <m/>
    <m/>
    <m/>
    <m/>
    <m/>
    <m/>
    <m/>
    <m/>
    <m/>
    <m/>
    <m/>
    <m/>
    <m/>
    <m/>
    <m/>
    <m/>
    <m/>
    <m/>
    <m/>
    <m/>
    <m/>
    <m/>
    <m/>
    <m/>
    <m/>
    <m/>
    <m/>
    <m/>
    <m/>
    <m/>
    <m/>
    <m/>
    <m/>
    <m/>
    <m/>
    <m/>
    <m/>
    <m/>
    <m/>
    <m/>
    <m/>
    <m/>
    <m/>
    <m/>
    <m/>
    <m/>
    <m/>
    <m/>
    <m/>
    <m/>
    <m/>
    <m/>
    <m/>
    <m/>
    <m/>
    <m/>
    <m/>
    <m/>
    <m/>
    <m/>
    <m/>
    <m/>
    <m/>
    <m/>
    <m/>
    <m/>
    <m/>
    <m/>
    <m/>
    <m/>
    <m/>
    <m/>
    <m/>
    <m/>
    <m/>
    <m/>
    <m/>
    <m/>
    <m/>
    <m/>
    <m/>
    <m/>
    <m/>
    <m/>
    <m/>
    <m/>
    <m/>
    <m/>
    <n v="0"/>
    <s v=""/>
    <s v="ZBHT0021"/>
    <e v="#N/A"/>
    <s v="Allocated"/>
    <e v="#N/A"/>
    <e v="#N/A"/>
    <e v="#N/A"/>
    <m/>
    <m/>
    <m/>
    <x v="0"/>
    <m/>
    <n v="4447"/>
    <n v="9113"/>
    <e v="#N/A"/>
    <e v="#N/A"/>
  </r>
  <r>
    <n v="463200237"/>
    <s v="ROSHAN MAHADEV HERODE"/>
    <s v="COLLECT"/>
    <s v="16.07.26"/>
    <n v="3700"/>
    <m/>
    <m/>
    <m/>
    <n v="3523"/>
    <n v="2854"/>
    <n v="2922"/>
    <n v="2677"/>
    <n v="1"/>
    <s v="STABLE "/>
    <s v="PAID"/>
    <x v="12"/>
    <n v="22641"/>
    <n v="68"/>
    <n v="0"/>
    <n v="5900"/>
    <s v="24.06.26"/>
    <n v="3.2753918857167878E-2"/>
    <n v="1.1924948837355618E-3"/>
    <s v="STABLE "/>
    <s v="PTP"/>
    <s v="PTP"/>
    <s v="PTP"/>
    <m/>
    <n v="16"/>
    <s v="CAVA"/>
    <m/>
    <s v="-"/>
    <m/>
    <s v="HINJEWADI"/>
    <m/>
    <m/>
    <m/>
    <n v="2854"/>
    <n v="22641"/>
    <n v="26"/>
    <n v="23"/>
    <s v="STABLE"/>
    <m/>
    <m/>
    <m/>
    <m/>
    <m/>
    <s v="MH28BY5773"/>
    <s v="SPLENDOR PLUS DRS CAST FI BLACK"/>
    <d v="2024-06-13T00:00:00"/>
    <n v="30"/>
    <s v="10.07.26"/>
    <s v="KAILASH ATKARI"/>
    <m/>
    <m/>
    <m/>
    <m/>
    <m/>
    <m/>
    <m/>
    <m/>
    <m/>
    <m/>
    <m/>
    <m/>
    <m/>
    <m/>
    <m/>
    <m/>
    <m/>
    <m/>
    <m/>
    <m/>
    <m/>
    <m/>
    <m/>
    <m/>
    <m/>
    <m/>
    <m/>
    <m/>
    <m/>
    <m/>
    <m/>
    <m/>
    <m/>
    <m/>
    <n v="1"/>
    <m/>
    <m/>
    <m/>
    <m/>
    <m/>
    <m/>
    <m/>
    <m/>
    <m/>
    <m/>
    <m/>
    <m/>
    <m/>
    <m/>
    <m/>
    <m/>
    <m/>
    <m/>
    <m/>
    <m/>
    <m/>
    <m/>
    <m/>
    <m/>
    <m/>
    <m/>
    <m/>
    <m/>
    <m/>
    <m/>
    <m/>
    <m/>
    <m/>
    <m/>
    <m/>
    <m/>
    <m/>
    <m/>
    <m/>
    <m/>
    <m/>
    <m/>
    <m/>
    <m/>
    <m/>
    <m/>
    <m/>
    <m/>
    <m/>
    <m/>
    <m/>
    <m/>
    <m/>
    <m/>
    <m/>
    <m/>
    <m/>
    <m/>
    <m/>
    <n v="1"/>
    <n v="1"/>
    <s v="DUWT0030"/>
    <m/>
    <m/>
    <m/>
    <m/>
    <m/>
    <m/>
    <m/>
    <m/>
    <x v="0"/>
    <m/>
    <n v="2922"/>
    <n v="6377"/>
    <e v="#N/A"/>
    <e v="#N/A"/>
  </r>
  <r>
    <n v="456351377"/>
    <s v="KANIJA BEE RAHIM SHAH"/>
    <m/>
    <m/>
    <m/>
    <m/>
    <m/>
    <m/>
    <n v="3030"/>
    <n v="2995"/>
    <n v="3045"/>
    <n v="6025"/>
    <n v="1"/>
    <s v="FLOW"/>
    <s v="UNPAID"/>
    <x v="2"/>
    <n v="22538.26"/>
    <n v="50"/>
    <n v="0"/>
    <n v="6680"/>
    <s v="25.06.26"/>
    <n v="2.4352216156844526E-2"/>
    <n v="1.1870835978226165E-3"/>
    <s v="STABLE "/>
    <s v="PTP"/>
    <s v="PTP"/>
    <s v="PTP"/>
    <m/>
    <n v="22"/>
    <s v="CAVA"/>
    <m/>
    <s v="-"/>
    <m/>
    <s v="DAPODI"/>
    <m/>
    <m/>
    <m/>
    <n v="2995"/>
    <n v="22538.26"/>
    <n v="26"/>
    <n v="53"/>
    <s v="FLOW"/>
    <m/>
    <m/>
    <m/>
    <m/>
    <s v="NPA"/>
    <s v="MH28BT3148"/>
    <s v="HONDA SHINE DISC BSVI"/>
    <d v="2023-01-12T00:00:00"/>
    <n v="48"/>
    <s v="02.07.26"/>
    <s v="VIJAY NIKAM"/>
    <m/>
    <m/>
    <m/>
    <m/>
    <m/>
    <m/>
    <m/>
    <m/>
    <m/>
    <m/>
    <n v="2"/>
    <m/>
    <m/>
    <m/>
    <m/>
    <m/>
    <m/>
    <m/>
    <m/>
    <m/>
    <m/>
    <m/>
    <m/>
    <m/>
    <m/>
    <m/>
    <m/>
    <m/>
    <m/>
    <m/>
    <m/>
    <m/>
    <m/>
    <m/>
    <m/>
    <m/>
    <m/>
    <m/>
    <m/>
    <m/>
    <m/>
    <m/>
    <m/>
    <m/>
    <m/>
    <m/>
    <m/>
    <m/>
    <m/>
    <m/>
    <m/>
    <m/>
    <m/>
    <m/>
    <m/>
    <m/>
    <m/>
    <m/>
    <m/>
    <m/>
    <m/>
    <m/>
    <m/>
    <m/>
    <m/>
    <m/>
    <m/>
    <n v="1"/>
    <m/>
    <m/>
    <m/>
    <m/>
    <m/>
    <m/>
    <m/>
    <m/>
    <m/>
    <m/>
    <m/>
    <m/>
    <m/>
    <m/>
    <m/>
    <m/>
    <m/>
    <m/>
    <m/>
    <m/>
    <m/>
    <m/>
    <m/>
    <m/>
    <m/>
    <m/>
    <n v="3"/>
    <n v="1"/>
    <s v="ZBHT0009"/>
    <s v="APAbn8svpZ7"/>
    <s v="Allocated"/>
    <s v="Promise To Pay (PTP)"/>
    <s v="Customer promise pay online 3050 on 09/07"/>
    <d v="2026-07-10T00:00:00"/>
    <m/>
    <m/>
    <m/>
    <x v="0"/>
    <m/>
    <n v="3045"/>
    <n v="6025"/>
    <s v="APAbn8svpZ7"/>
    <s v="Allocated"/>
  </r>
  <r>
    <n v="464267425"/>
    <s v="NARENDRA RAJESH JADHAV"/>
    <s v="ONLINE"/>
    <s v="14.07.26"/>
    <n v="9650"/>
    <m/>
    <m/>
    <m/>
    <n v="4705"/>
    <n v="4705"/>
    <n v="4705"/>
    <n v="-240"/>
    <n v="1"/>
    <s v="RB"/>
    <s v="PAID"/>
    <x v="6"/>
    <n v="22487"/>
    <n v="0"/>
    <n v="0"/>
    <n v="6144"/>
    <s v="-"/>
    <n v="1.5337451557641081E-2"/>
    <n v="1.184383748534145E-3"/>
    <s v="RB"/>
    <s v="PAID"/>
    <s v="-"/>
    <s v="PAID"/>
    <m/>
    <m/>
    <m/>
    <m/>
    <s v="-"/>
    <m/>
    <s v="YERWADA"/>
    <m/>
    <m/>
    <m/>
    <n v="4705"/>
    <n v="22487"/>
    <n v="26"/>
    <n v="0"/>
    <s v="RB"/>
    <m/>
    <m/>
    <m/>
    <m/>
    <s v="REGULAR"/>
    <m/>
    <s v="XTREME 200S BS6 FI DISC SELF CAST"/>
    <d v="2024-10-09T00:00:00"/>
    <n v="24"/>
    <s v="02.07.26"/>
    <s v="VIJAY NIKAM"/>
    <m/>
    <m/>
    <m/>
    <m/>
    <m/>
    <m/>
    <m/>
    <n v="1"/>
    <m/>
    <m/>
    <m/>
    <m/>
    <m/>
    <m/>
    <m/>
    <m/>
    <m/>
    <m/>
    <m/>
    <m/>
    <m/>
    <m/>
    <m/>
    <m/>
    <m/>
    <m/>
    <m/>
    <m/>
    <m/>
    <m/>
    <m/>
    <m/>
    <m/>
    <m/>
    <m/>
    <m/>
    <m/>
    <m/>
    <m/>
    <m/>
    <m/>
    <m/>
    <m/>
    <m/>
    <m/>
    <m/>
    <m/>
    <m/>
    <m/>
    <m/>
    <m/>
    <m/>
    <m/>
    <m/>
    <m/>
    <m/>
    <m/>
    <m/>
    <m/>
    <m/>
    <m/>
    <m/>
    <m/>
    <m/>
    <m/>
    <m/>
    <m/>
    <m/>
    <m/>
    <m/>
    <m/>
    <m/>
    <m/>
    <m/>
    <m/>
    <m/>
    <m/>
    <m/>
    <m/>
    <m/>
    <m/>
    <m/>
    <m/>
    <m/>
    <m/>
    <m/>
    <m/>
    <m/>
    <m/>
    <m/>
    <m/>
    <m/>
    <m/>
    <m/>
    <n v="1"/>
    <n v="1"/>
    <s v="ZBHT0012"/>
    <s v="ko8hIE65r7"/>
    <s v="Allocated"/>
    <s v="Left Message (LMCB)"/>
    <s v="Lm"/>
    <d v="2026-07-03T00:00:00"/>
    <m/>
    <m/>
    <m/>
    <x v="0"/>
    <m/>
    <n v="4705"/>
    <n v="9410"/>
    <e v="#N/A"/>
    <e v="#N/A"/>
  </r>
  <r>
    <n v="460111082"/>
    <s v="SHIVAJI BABAN GUNJAL"/>
    <s v="COLLECT"/>
    <s v="03.07.26"/>
    <n v="3200"/>
    <m/>
    <m/>
    <m/>
    <n v="2991"/>
    <n v="11885"/>
    <n v="3279"/>
    <n v="11676"/>
    <n v="4"/>
    <s v="STABLE "/>
    <s v="PAID"/>
    <x v="1"/>
    <n v="22264.35"/>
    <n v="367"/>
    <n v="0"/>
    <n v="6743"/>
    <s v="FLOW"/>
    <n v="0.24613635346057472"/>
    <n v="8.5774399277743427E-3"/>
    <s v="STABLE "/>
    <s v="PAID"/>
    <s v="BPTP"/>
    <s v="PAID"/>
    <m/>
    <m/>
    <m/>
    <m/>
    <s v="ELG"/>
    <m/>
    <s v="VALTI"/>
    <m/>
    <m/>
    <m/>
    <n v="11885"/>
    <n v="22264.35"/>
    <n v="118"/>
    <n v="114"/>
    <s v="STABLE"/>
    <m/>
    <m/>
    <m/>
    <m/>
    <s v="NPA"/>
    <s v="MH14LD2646"/>
    <s v="SPLENDOR PLUS BS6 DRK CAST FI"/>
    <d v="2023-10-13T00:00:00"/>
    <n v="36"/>
    <s v="02.07.26"/>
    <s v="VIJAY NIKAM"/>
    <m/>
    <m/>
    <m/>
    <m/>
    <m/>
    <m/>
    <m/>
    <n v="2"/>
    <m/>
    <m/>
    <m/>
    <m/>
    <m/>
    <m/>
    <m/>
    <m/>
    <m/>
    <m/>
    <m/>
    <m/>
    <m/>
    <m/>
    <m/>
    <m/>
    <m/>
    <m/>
    <m/>
    <m/>
    <m/>
    <m/>
    <m/>
    <m/>
    <m/>
    <m/>
    <m/>
    <m/>
    <m/>
    <m/>
    <m/>
    <m/>
    <m/>
    <m/>
    <m/>
    <m/>
    <m/>
    <m/>
    <m/>
    <m/>
    <m/>
    <m/>
    <m/>
    <m/>
    <m/>
    <m/>
    <m/>
    <m/>
    <m/>
    <m/>
    <m/>
    <m/>
    <m/>
    <m/>
    <m/>
    <m/>
    <m/>
    <m/>
    <m/>
    <m/>
    <m/>
    <m/>
    <m/>
    <m/>
    <m/>
    <m/>
    <m/>
    <m/>
    <m/>
    <m/>
    <m/>
    <m/>
    <m/>
    <m/>
    <m/>
    <m/>
    <m/>
    <m/>
    <m/>
    <m/>
    <m/>
    <m/>
    <m/>
    <m/>
    <m/>
    <m/>
    <n v="2"/>
    <n v="1"/>
    <s v="DUWT0029"/>
    <s v="B2hkFY6ZI3Km"/>
    <s v="Allocated"/>
    <s v="Payment (PAID)"/>
    <s v="Payment (PAID)"/>
    <d v="2026-07-03T00:00:00"/>
    <m/>
    <m/>
    <m/>
    <x v="0"/>
    <m/>
    <n v="3279"/>
    <n v="14876"/>
    <s v="B2hkFY6ZI3Km"/>
    <s v="Allocated"/>
  </r>
  <r>
    <n v="460564240"/>
    <s v="GANESH MOHAN GAIKWAD"/>
    <m/>
    <m/>
    <m/>
    <m/>
    <m/>
    <m/>
    <n v="3857"/>
    <n v="3840"/>
    <n v="3919"/>
    <n v="7697"/>
    <n v="1"/>
    <s v="FLOW"/>
    <s v="UNPAID"/>
    <x v="13"/>
    <n v="22194.76"/>
    <n v="79"/>
    <n v="0"/>
    <n v="1350"/>
    <s v="24.06.26"/>
    <n v="1.9127196959422749E-2"/>
    <n v="1.1689915527467293E-3"/>
    <s v="STABLE "/>
    <s v="PTP"/>
    <s v="PTP"/>
    <s v="PTP"/>
    <m/>
    <n v="28"/>
    <s v="CAVA"/>
    <m/>
    <s v="-"/>
    <m/>
    <s v="DHAYARI"/>
    <m/>
    <m/>
    <m/>
    <n v="3840"/>
    <n v="22194.76"/>
    <n v="26"/>
    <n v="53"/>
    <s v="FLOW"/>
    <m/>
    <m/>
    <m/>
    <m/>
    <s v="REGULAR"/>
    <s v="MH12WC8024"/>
    <s v="BAJAJ CHETAK PREMIUM"/>
    <d v="2023-11-09T00:00:00"/>
    <n v="36"/>
    <s v="02.07.26"/>
    <s v="VIJAY NIKAM"/>
    <m/>
    <m/>
    <m/>
    <m/>
    <m/>
    <m/>
    <m/>
    <m/>
    <m/>
    <m/>
    <m/>
    <m/>
    <m/>
    <m/>
    <m/>
    <m/>
    <m/>
    <m/>
    <m/>
    <m/>
    <m/>
    <m/>
    <n v="1"/>
    <m/>
    <m/>
    <m/>
    <m/>
    <m/>
    <m/>
    <m/>
    <m/>
    <m/>
    <m/>
    <m/>
    <m/>
    <m/>
    <m/>
    <n v="1"/>
    <m/>
    <m/>
    <m/>
    <m/>
    <m/>
    <m/>
    <m/>
    <m/>
    <m/>
    <m/>
    <m/>
    <m/>
    <m/>
    <m/>
    <m/>
    <m/>
    <m/>
    <m/>
    <m/>
    <m/>
    <m/>
    <m/>
    <m/>
    <m/>
    <m/>
    <m/>
    <m/>
    <m/>
    <m/>
    <m/>
    <m/>
    <m/>
    <m/>
    <m/>
    <m/>
    <m/>
    <m/>
    <m/>
    <m/>
    <m/>
    <m/>
    <m/>
    <m/>
    <m/>
    <m/>
    <m/>
    <m/>
    <m/>
    <m/>
    <m/>
    <m/>
    <m/>
    <m/>
    <m/>
    <m/>
    <m/>
    <n v="2"/>
    <n v="1"/>
    <s v="DUWT0031"/>
    <s v="k26tmI6DSm"/>
    <s v="Allocated"/>
    <s v="Left Message (LMCB)"/>
    <s v="Left message customer mother "/>
    <d v="2026-07-08T00:00:00"/>
    <m/>
    <m/>
    <m/>
    <x v="0"/>
    <m/>
    <n v="3919"/>
    <n v="7697"/>
    <s v="k26tmI6DSm"/>
    <s v="Allocated"/>
  </r>
  <r>
    <n v="454546998"/>
    <s v="KUNAL BHIKAJI GAYAKAVAD"/>
    <m/>
    <m/>
    <m/>
    <m/>
    <m/>
    <m/>
    <n v="3886"/>
    <n v="11658"/>
    <n v="579"/>
    <n v="15544"/>
    <n v="4"/>
    <s v="FLOW"/>
    <s v="UNPAID"/>
    <x v="2"/>
    <n v="22029"/>
    <n v="579"/>
    <n v="0"/>
    <n v="6750"/>
    <s v="-"/>
    <n v="0.1999610589249268"/>
    <n v="8.4867702928197314E-3"/>
    <s v="FLOW"/>
    <s v="-"/>
    <s v="-"/>
    <s v="-"/>
    <m/>
    <m/>
    <m/>
    <m/>
    <s v="ELG"/>
    <m/>
    <s v="DAPODI"/>
    <m/>
    <m/>
    <m/>
    <n v="18987"/>
    <n v="22029"/>
    <n v="118"/>
    <n v="145"/>
    <s v="FLOW"/>
    <m/>
    <m/>
    <m/>
    <m/>
    <s v="-"/>
    <s v="MH14KH3008"/>
    <s v="BAJAJ PULSAR 150 SINGLE DISC ABS"/>
    <d v="2022-08-30T00:00:00"/>
    <n v="48"/>
    <s v="06.07.26"/>
    <s v="VIJAY NIKAM"/>
    <m/>
    <m/>
    <m/>
    <m/>
    <m/>
    <m/>
    <m/>
    <m/>
    <m/>
    <m/>
    <m/>
    <m/>
    <m/>
    <m/>
    <m/>
    <m/>
    <m/>
    <m/>
    <m/>
    <m/>
    <m/>
    <m/>
    <m/>
    <m/>
    <m/>
    <m/>
    <m/>
    <m/>
    <m/>
    <m/>
    <m/>
    <m/>
    <m/>
    <m/>
    <m/>
    <m/>
    <m/>
    <m/>
    <m/>
    <m/>
    <m/>
    <m/>
    <m/>
    <m/>
    <m/>
    <m/>
    <m/>
    <m/>
    <m/>
    <m/>
    <m/>
    <m/>
    <m/>
    <m/>
    <m/>
    <m/>
    <m/>
    <m/>
    <m/>
    <m/>
    <m/>
    <m/>
    <m/>
    <m/>
    <m/>
    <m/>
    <m/>
    <m/>
    <m/>
    <m/>
    <m/>
    <m/>
    <m/>
    <m/>
    <m/>
    <m/>
    <m/>
    <m/>
    <m/>
    <m/>
    <m/>
    <m/>
    <m/>
    <m/>
    <m/>
    <m/>
    <m/>
    <m/>
    <m/>
    <m/>
    <m/>
    <n v="1"/>
    <m/>
    <m/>
    <n v="1"/>
    <n v="1"/>
    <s v="ZBHT0009"/>
    <e v="#N/A"/>
    <s v="Allocated"/>
    <e v="#N/A"/>
    <e v="#N/A"/>
    <e v="#N/A"/>
    <m/>
    <m/>
    <m/>
    <x v="0"/>
    <m/>
    <n v="579"/>
    <n v="15544"/>
    <e v="#N/A"/>
    <e v="#N/A"/>
  </r>
  <r>
    <n v="467004899"/>
    <s v="SAGAR BHARAT GAIKAWAD"/>
    <m/>
    <m/>
    <m/>
    <m/>
    <m/>
    <m/>
    <n v="2444"/>
    <n v="14514"/>
    <n v="3268"/>
    <n v="16958"/>
    <n v="6"/>
    <s v="FLOW"/>
    <s v="UNPAID"/>
    <x v="5"/>
    <n v="22002"/>
    <n v="974"/>
    <n v="0"/>
    <n v="3150"/>
    <s v="FLOW"/>
    <n v="0.36354923992068738"/>
    <n v="9.6171260059479072E-3"/>
    <s v="FLOW"/>
    <s v="RTP"/>
    <s v="MPTP"/>
    <s v="RTP"/>
    <m/>
    <m/>
    <s v="CAVNA"/>
    <m/>
    <s v="ELG"/>
    <m/>
    <s v="CHAKAN"/>
    <m/>
    <m/>
    <m/>
    <n v="14514"/>
    <n v="22002"/>
    <n v="176"/>
    <n v="203"/>
    <s v="FLOW"/>
    <m/>
    <m/>
    <m/>
    <m/>
    <s v="NPA"/>
    <s v="MH14MB2217"/>
    <s v="SPLENDOR PLUS I3S BS6 FI DRUM SELF"/>
    <d v="2025-10-04T00:00:00"/>
    <n v="12"/>
    <s v="02.07.26"/>
    <s v="KAILASH ATKARI"/>
    <m/>
    <m/>
    <m/>
    <m/>
    <m/>
    <m/>
    <m/>
    <m/>
    <m/>
    <m/>
    <m/>
    <m/>
    <m/>
    <m/>
    <m/>
    <m/>
    <m/>
    <m/>
    <m/>
    <m/>
    <m/>
    <m/>
    <m/>
    <m/>
    <m/>
    <m/>
    <m/>
    <m/>
    <m/>
    <m/>
    <m/>
    <m/>
    <m/>
    <m/>
    <m/>
    <m/>
    <m/>
    <m/>
    <m/>
    <m/>
    <m/>
    <m/>
    <m/>
    <m/>
    <m/>
    <m/>
    <m/>
    <m/>
    <m/>
    <m/>
    <m/>
    <m/>
    <m/>
    <m/>
    <m/>
    <m/>
    <m/>
    <m/>
    <m/>
    <m/>
    <m/>
    <m/>
    <m/>
    <m/>
    <m/>
    <m/>
    <m/>
    <m/>
    <m/>
    <m/>
    <m/>
    <m/>
    <m/>
    <m/>
    <m/>
    <m/>
    <m/>
    <m/>
    <m/>
    <m/>
    <m/>
    <m/>
    <m/>
    <m/>
    <m/>
    <m/>
    <m/>
    <m/>
    <m/>
    <m/>
    <m/>
    <n v="1"/>
    <m/>
    <m/>
    <n v="1"/>
    <n v="1"/>
    <s v="DUWT0017"/>
    <s v="k2VSC6vvpWz"/>
    <s v="Allocated"/>
    <e v="#N/A"/>
    <e v="#N/A"/>
    <e v="#N/A"/>
    <m/>
    <m/>
    <m/>
    <x v="0"/>
    <m/>
    <n v="3268"/>
    <n v="16958"/>
    <s v="k2VSC6vvpWz"/>
    <s v="Allocated"/>
  </r>
  <r>
    <n v="464482380"/>
    <s v="MAHESH RAMESH KARDILE"/>
    <m/>
    <m/>
    <m/>
    <m/>
    <m/>
    <m/>
    <n v="2581"/>
    <n v="10224"/>
    <n v="2720"/>
    <n v="12805"/>
    <n v="4"/>
    <s v="FLOW"/>
    <s v="UNPAID"/>
    <x v="13"/>
    <n v="21501"/>
    <n v="239"/>
    <n v="0"/>
    <n v="3650.23"/>
    <s v="-"/>
    <n v="0.11824516064315335"/>
    <n v="8.2833559428896943E-3"/>
    <s v="FLOW"/>
    <s v="-"/>
    <s v="-"/>
    <s v="-"/>
    <m/>
    <m/>
    <m/>
    <m/>
    <s v="ELG"/>
    <m/>
    <s v="LONAVLA"/>
    <m/>
    <m/>
    <m/>
    <n v="10224"/>
    <n v="21501"/>
    <n v="118"/>
    <n v="145"/>
    <s v="FLOW"/>
    <m/>
    <m/>
    <m/>
    <m/>
    <s v="NPA"/>
    <s v="MH12XP1979"/>
    <s v="SPLENDOR PLUS BS6 I3S DRS CAST FI"/>
    <d v="2024-10-29T00:00:00"/>
    <n v="24"/>
    <s v="02.07.26"/>
    <s v="VIJAY NIKAM"/>
    <m/>
    <m/>
    <m/>
    <m/>
    <m/>
    <m/>
    <m/>
    <m/>
    <m/>
    <m/>
    <n v="1"/>
    <m/>
    <m/>
    <m/>
    <m/>
    <m/>
    <m/>
    <m/>
    <m/>
    <m/>
    <m/>
    <m/>
    <m/>
    <m/>
    <m/>
    <m/>
    <m/>
    <m/>
    <m/>
    <m/>
    <m/>
    <m/>
    <m/>
    <m/>
    <m/>
    <m/>
    <m/>
    <m/>
    <m/>
    <m/>
    <m/>
    <m/>
    <m/>
    <m/>
    <m/>
    <m/>
    <m/>
    <m/>
    <m/>
    <m/>
    <m/>
    <m/>
    <m/>
    <m/>
    <m/>
    <m/>
    <m/>
    <m/>
    <m/>
    <m/>
    <m/>
    <m/>
    <m/>
    <m/>
    <m/>
    <m/>
    <m/>
    <m/>
    <m/>
    <m/>
    <m/>
    <m/>
    <m/>
    <m/>
    <m/>
    <m/>
    <m/>
    <m/>
    <m/>
    <m/>
    <m/>
    <m/>
    <m/>
    <m/>
    <m/>
    <m/>
    <m/>
    <m/>
    <m/>
    <m/>
    <m/>
    <m/>
    <m/>
    <m/>
    <n v="1"/>
    <n v="1"/>
    <s v="DUWT0031"/>
    <s v="G6__X_uWJ3m"/>
    <s v="Allocated"/>
    <s v="Left Message (LMCB)"/>
    <s v="Left message customer mother "/>
    <d v="2026-07-04T00:00:00"/>
    <m/>
    <m/>
    <m/>
    <x v="0"/>
    <m/>
    <n v="2720"/>
    <n v="12805"/>
    <s v="G6__X_uWJ3m"/>
    <s v="Allocated"/>
  </r>
  <r>
    <n v="460561110"/>
    <s v="SAMADHAN RAMDAS DEVKAR"/>
    <m/>
    <m/>
    <m/>
    <m/>
    <m/>
    <m/>
    <n v="3257"/>
    <n v="6512"/>
    <n v="3397"/>
    <n v="9769"/>
    <n v="2"/>
    <s v="FLOW"/>
    <s v="UNPAID"/>
    <x v="9"/>
    <n v="21457.34"/>
    <n v="142"/>
    <n v="0"/>
    <n v="1719"/>
    <s v="FLOW"/>
    <n v="3.256861468631974E-2"/>
    <n v="3.989568910529007E-3"/>
    <s v="STABLE "/>
    <s v="MPTP"/>
    <s v="MPTP"/>
    <s v="MPTP"/>
    <s v="Cust atpune"/>
    <n v="26"/>
    <s v="CAVNA"/>
    <m/>
    <s v="-"/>
    <m/>
    <s v="KOREGAON BHIMA"/>
    <m/>
    <m/>
    <m/>
    <n v="6512"/>
    <n v="21457.34"/>
    <n v="57"/>
    <n v="84"/>
    <s v="FLOW"/>
    <m/>
    <m/>
    <m/>
    <m/>
    <s v="REGULAR"/>
    <s v="MH12WD6948"/>
    <s v="HONDA ACTIVA 6G H SMART"/>
    <d v="2023-11-09T00:00:00"/>
    <n v="36"/>
    <s v="02.07.26"/>
    <s v="KAILASH ATKARI"/>
    <m/>
    <m/>
    <m/>
    <m/>
    <m/>
    <m/>
    <m/>
    <m/>
    <m/>
    <m/>
    <m/>
    <m/>
    <m/>
    <m/>
    <m/>
    <m/>
    <m/>
    <m/>
    <m/>
    <m/>
    <m/>
    <m/>
    <n v="1"/>
    <m/>
    <m/>
    <m/>
    <m/>
    <m/>
    <m/>
    <m/>
    <m/>
    <m/>
    <m/>
    <m/>
    <m/>
    <m/>
    <m/>
    <m/>
    <m/>
    <m/>
    <m/>
    <m/>
    <m/>
    <m/>
    <m/>
    <m/>
    <m/>
    <m/>
    <m/>
    <m/>
    <m/>
    <m/>
    <m/>
    <m/>
    <m/>
    <m/>
    <m/>
    <m/>
    <m/>
    <m/>
    <m/>
    <m/>
    <m/>
    <m/>
    <m/>
    <m/>
    <m/>
    <m/>
    <m/>
    <m/>
    <m/>
    <m/>
    <m/>
    <m/>
    <m/>
    <m/>
    <m/>
    <m/>
    <m/>
    <m/>
    <m/>
    <m/>
    <m/>
    <m/>
    <m/>
    <m/>
    <m/>
    <m/>
    <m/>
    <m/>
    <m/>
    <m/>
    <m/>
    <m/>
    <n v="1"/>
    <n v="1"/>
    <s v="ZBHT0024"/>
    <s v="APHAU92Kgrnz"/>
    <s v="Allocated"/>
    <s v="Left Message (LMCB)"/>
    <s v="Meet father "/>
    <d v="2026-07-08T00:00:00"/>
    <m/>
    <m/>
    <m/>
    <x v="0"/>
    <m/>
    <n v="3397"/>
    <n v="9769"/>
    <s v="APHAU92Kgrnz"/>
    <s v="Allocated"/>
  </r>
  <r>
    <n v="460917148"/>
    <s v="SUVARNA YUVRAJ MAHULKAR"/>
    <s v="COLLECT"/>
    <s v="04.07.26"/>
    <n v="3320"/>
    <m/>
    <m/>
    <m/>
    <n v="3276"/>
    <n v="3276"/>
    <n v="3315"/>
    <n v="3232"/>
    <n v="1"/>
    <s v="RB"/>
    <s v="PAID"/>
    <x v="9"/>
    <n v="21338"/>
    <n v="39"/>
    <n v="0"/>
    <n v="6731"/>
    <s v="-"/>
    <n v="1.3409887463593438E-2"/>
    <n v="1.1238662527781201E-3"/>
    <s v="RB"/>
    <s v="PAID"/>
    <s v="-"/>
    <s v="PAID"/>
    <m/>
    <m/>
    <m/>
    <m/>
    <s v="-"/>
    <m/>
    <s v="SHIKRAPUR"/>
    <m/>
    <m/>
    <m/>
    <n v="3276"/>
    <n v="21338"/>
    <n v="26"/>
    <n v="0"/>
    <s v="RB"/>
    <m/>
    <m/>
    <m/>
    <m/>
    <s v="REGULAR"/>
    <s v="MH12WG3944"/>
    <s v="SPLENDORPLUS I3S DRS C FI BLACKACNT"/>
    <d v="2023-11-28T00:00:00"/>
    <n v="36"/>
    <s v="02.07.26"/>
    <s v="KAILASH ATKARI"/>
    <m/>
    <m/>
    <m/>
    <m/>
    <m/>
    <m/>
    <m/>
    <m/>
    <m/>
    <m/>
    <n v="1"/>
    <m/>
    <m/>
    <m/>
    <m/>
    <m/>
    <m/>
    <m/>
    <m/>
    <m/>
    <m/>
    <m/>
    <m/>
    <m/>
    <m/>
    <m/>
    <m/>
    <m/>
    <m/>
    <m/>
    <m/>
    <m/>
    <m/>
    <m/>
    <m/>
    <m/>
    <m/>
    <m/>
    <m/>
    <m/>
    <m/>
    <m/>
    <m/>
    <m/>
    <m/>
    <m/>
    <m/>
    <m/>
    <m/>
    <m/>
    <m/>
    <m/>
    <m/>
    <m/>
    <m/>
    <m/>
    <m/>
    <m/>
    <m/>
    <m/>
    <m/>
    <m/>
    <m/>
    <m/>
    <m/>
    <m/>
    <m/>
    <m/>
    <m/>
    <m/>
    <m/>
    <m/>
    <m/>
    <m/>
    <m/>
    <m/>
    <m/>
    <m/>
    <m/>
    <m/>
    <m/>
    <m/>
    <m/>
    <m/>
    <m/>
    <m/>
    <m/>
    <m/>
    <m/>
    <m/>
    <m/>
    <m/>
    <m/>
    <m/>
    <n v="1"/>
    <n v="1"/>
    <s v="ZBHT0024"/>
    <s v="BP801jQYSk9"/>
    <s v="Allocated"/>
    <s v="Payment (PAID)"/>
    <s v="Payment (PAID)"/>
    <d v="2026-07-04T00:00:00"/>
    <m/>
    <m/>
    <m/>
    <x v="0"/>
    <m/>
    <n v="3315"/>
    <n v="6552"/>
    <e v="#N/A"/>
    <e v="#N/A"/>
  </r>
  <r>
    <n v="460718470"/>
    <s v="DOMINIC BENEDICT JOKIN"/>
    <s v="COLLECT"/>
    <s v="04.07.26"/>
    <n v="3800"/>
    <m/>
    <m/>
    <m/>
    <n v="3736"/>
    <n v="3728"/>
    <n v="3800"/>
    <n v="3664"/>
    <n v="1"/>
    <s v="STABLE "/>
    <s v="PAID"/>
    <x v="15"/>
    <n v="21190.77"/>
    <n v="72"/>
    <n v="0"/>
    <n v="6480"/>
    <s v="04.06.26"/>
    <n v="2.5346103174650924E-2"/>
    <n v="1.1161116915073112E-3"/>
    <s v="STABLE "/>
    <s v="PAID"/>
    <s v="PAID"/>
    <s v="PAID"/>
    <m/>
    <m/>
    <s v="CAVA"/>
    <m/>
    <s v="-"/>
    <m/>
    <s v="PIMPARI"/>
    <m/>
    <m/>
    <m/>
    <n v="3728"/>
    <n v="21190.77"/>
    <n v="26"/>
    <n v="23"/>
    <s v="STABLE"/>
    <m/>
    <m/>
    <m/>
    <m/>
    <s v="REGULAR"/>
    <s v="MH14LF1328"/>
    <s v="SUZUKI BURGMAN STREET"/>
    <d v="2023-11-15T00:00:00"/>
    <n v="36"/>
    <s v="02.07.26"/>
    <s v="KAILASH ATKARI"/>
    <m/>
    <m/>
    <m/>
    <m/>
    <m/>
    <m/>
    <m/>
    <n v="1"/>
    <m/>
    <m/>
    <n v="2"/>
    <m/>
    <m/>
    <m/>
    <m/>
    <m/>
    <m/>
    <m/>
    <m/>
    <m/>
    <m/>
    <m/>
    <m/>
    <m/>
    <m/>
    <m/>
    <m/>
    <m/>
    <m/>
    <m/>
    <m/>
    <m/>
    <m/>
    <m/>
    <m/>
    <m/>
    <m/>
    <m/>
    <m/>
    <m/>
    <m/>
    <m/>
    <m/>
    <m/>
    <m/>
    <m/>
    <m/>
    <m/>
    <m/>
    <m/>
    <m/>
    <m/>
    <m/>
    <m/>
    <m/>
    <m/>
    <m/>
    <m/>
    <m/>
    <m/>
    <m/>
    <m/>
    <m/>
    <m/>
    <m/>
    <m/>
    <m/>
    <n v="1"/>
    <m/>
    <m/>
    <m/>
    <m/>
    <m/>
    <m/>
    <m/>
    <m/>
    <m/>
    <m/>
    <m/>
    <m/>
    <m/>
    <m/>
    <m/>
    <m/>
    <m/>
    <m/>
    <m/>
    <m/>
    <m/>
    <m/>
    <m/>
    <m/>
    <m/>
    <m/>
    <n v="4"/>
    <n v="1"/>
    <s v="ZBHT0015"/>
    <s v="k6AqCQ39Gum"/>
    <s v="Allocated"/>
    <s v="Payment (PAID)"/>
    <s v="Payment (PAID)"/>
    <d v="2026-07-04T00:00:00"/>
    <m/>
    <m/>
    <m/>
    <x v="0"/>
    <m/>
    <n v="3800"/>
    <n v="7464"/>
    <s v="k6AqCQ39Gum"/>
    <s v="Allocated"/>
  </r>
  <r>
    <n v="459059044"/>
    <s v="IMTIYAZ RASHID SHAIKH"/>
    <m/>
    <m/>
    <m/>
    <m/>
    <m/>
    <m/>
    <n v="3911"/>
    <n v="18068"/>
    <n v="3222"/>
    <n v="21979"/>
    <n v="5"/>
    <s v="FLOW"/>
    <s v="UNPAID"/>
    <x v="8"/>
    <n v="20969.25"/>
    <n v="798"/>
    <n v="0"/>
    <n v="6663"/>
    <s v="FLOW"/>
    <n v="0.16758480637947926"/>
    <n v="9.3733980671942968E-3"/>
    <s v="FLOW"/>
    <s v="NC"/>
    <s v="RTP"/>
    <s v="NC"/>
    <s v="Add not found"/>
    <m/>
    <s v="CNAVNA"/>
    <m/>
    <s v="ELG"/>
    <m/>
    <s v="LONAVALA"/>
    <m/>
    <m/>
    <m/>
    <n v="18068"/>
    <n v="20969.25"/>
    <n v="146"/>
    <n v="173"/>
    <s v="FLOW"/>
    <m/>
    <m/>
    <m/>
    <m/>
    <s v="NPA"/>
    <s v="MH14KY1815"/>
    <s v="SUZUKI BURGMAN STREET BT BSVI"/>
    <d v="2023-07-20T00:00:00"/>
    <n v="36"/>
    <s v="02.07.26"/>
    <s v="VIJAY NIKAM"/>
    <m/>
    <m/>
    <m/>
    <m/>
    <m/>
    <m/>
    <m/>
    <m/>
    <m/>
    <m/>
    <m/>
    <m/>
    <m/>
    <m/>
    <m/>
    <m/>
    <m/>
    <m/>
    <m/>
    <m/>
    <m/>
    <m/>
    <m/>
    <m/>
    <m/>
    <m/>
    <m/>
    <m/>
    <m/>
    <m/>
    <m/>
    <m/>
    <m/>
    <m/>
    <m/>
    <m/>
    <m/>
    <m/>
    <m/>
    <m/>
    <m/>
    <m/>
    <m/>
    <m/>
    <m/>
    <m/>
    <m/>
    <m/>
    <m/>
    <m/>
    <m/>
    <m/>
    <m/>
    <m/>
    <m/>
    <m/>
    <m/>
    <m/>
    <m/>
    <m/>
    <m/>
    <m/>
    <m/>
    <m/>
    <m/>
    <m/>
    <m/>
    <m/>
    <m/>
    <m/>
    <m/>
    <m/>
    <m/>
    <m/>
    <m/>
    <m/>
    <m/>
    <m/>
    <m/>
    <m/>
    <m/>
    <m/>
    <m/>
    <m/>
    <m/>
    <m/>
    <m/>
    <m/>
    <m/>
    <m/>
    <m/>
    <m/>
    <m/>
    <m/>
    <n v="0"/>
    <s v=""/>
    <s v="ZBHT0013"/>
    <s v="A6lEjAhti7"/>
    <s v="Allocated"/>
    <e v="#N/A"/>
    <e v="#N/A"/>
    <e v="#N/A"/>
    <m/>
    <m/>
    <m/>
    <x v="1"/>
    <m/>
    <n v="3222"/>
    <n v="21979"/>
    <s v="A6lEjAhti7"/>
    <s v="Allocated"/>
  </r>
  <r>
    <n v="460384585"/>
    <s v="RAJU MOTILALJI AHIR"/>
    <s v="ONLINE"/>
    <s v="11.07.26"/>
    <n v="3281"/>
    <m/>
    <m/>
    <m/>
    <n v="3181"/>
    <n v="5910"/>
    <n v="2964"/>
    <n v="5810"/>
    <n v="2"/>
    <s v="STABLE "/>
    <s v="PAID"/>
    <x v="6"/>
    <n v="20825"/>
    <n v="235"/>
    <n v="0"/>
    <n v="6251"/>
    <s v="25.06.26"/>
    <n v="3.1576155052340224E-2"/>
    <n v="3.8719977668139004E-3"/>
    <s v="STABLE "/>
    <s v="PAID"/>
    <s v="NC"/>
    <s v="PAID"/>
    <m/>
    <m/>
    <m/>
    <m/>
    <s v="-"/>
    <m/>
    <s v="YERWADA"/>
    <m/>
    <m/>
    <m/>
    <n v="5910"/>
    <n v="20825"/>
    <n v="57"/>
    <n v="53"/>
    <s v="STABLE"/>
    <m/>
    <m/>
    <m/>
    <m/>
    <s v="NPA"/>
    <s v="MH12WN3926"/>
    <s v="SPLENDOR PLUS I3S BS6 FI DRUM SELF"/>
    <d v="2023-10-30T00:00:00"/>
    <n v="36"/>
    <s v="02.07.26"/>
    <s v="VIJAY NIKAM"/>
    <m/>
    <m/>
    <m/>
    <m/>
    <m/>
    <m/>
    <m/>
    <n v="1"/>
    <m/>
    <m/>
    <m/>
    <m/>
    <m/>
    <m/>
    <m/>
    <m/>
    <m/>
    <m/>
    <m/>
    <m/>
    <m/>
    <m/>
    <m/>
    <m/>
    <m/>
    <m/>
    <m/>
    <m/>
    <m/>
    <m/>
    <m/>
    <m/>
    <m/>
    <m/>
    <m/>
    <m/>
    <m/>
    <m/>
    <m/>
    <m/>
    <m/>
    <m/>
    <m/>
    <m/>
    <m/>
    <m/>
    <m/>
    <m/>
    <m/>
    <m/>
    <m/>
    <m/>
    <m/>
    <m/>
    <m/>
    <m/>
    <m/>
    <m/>
    <m/>
    <m/>
    <m/>
    <m/>
    <m/>
    <m/>
    <m/>
    <m/>
    <m/>
    <m/>
    <m/>
    <m/>
    <m/>
    <m/>
    <m/>
    <m/>
    <m/>
    <m/>
    <m/>
    <m/>
    <m/>
    <m/>
    <m/>
    <m/>
    <m/>
    <m/>
    <m/>
    <m/>
    <m/>
    <m/>
    <m/>
    <m/>
    <m/>
    <m/>
    <m/>
    <m/>
    <n v="1"/>
    <n v="1"/>
    <s v="ZBHT0012"/>
    <s v="BoZQ9w0GZz"/>
    <s v="Allocated"/>
    <s v="Shifted (NC_SFTD)"/>
    <s v="Nc"/>
    <d v="2026-07-03T00:00:00"/>
    <m/>
    <m/>
    <m/>
    <x v="0"/>
    <m/>
    <n v="2964"/>
    <n v="9091"/>
    <s v="BoZQ9w0GZz"/>
    <s v="Allocated"/>
  </r>
  <r>
    <n v="461125158"/>
    <s v="NAMRTA SHANTARAM KUDEKAR"/>
    <s v="ONLINE"/>
    <s v="27.07.26"/>
    <n v="3400"/>
    <m/>
    <m/>
    <m/>
    <n v="3228"/>
    <n v="2507"/>
    <n v="2589"/>
    <n v="2335"/>
    <n v="1"/>
    <s v="STABLE "/>
    <s v="PAID"/>
    <x v="5"/>
    <n v="20778.38"/>
    <n v="82"/>
    <n v="0"/>
    <n v="0"/>
    <s v="26.06.26"/>
    <n v="2.5056250724432926E-2"/>
    <n v="1.0943912301715174E-3"/>
    <s v="STABLE "/>
    <s v="PTP"/>
    <s v="PTP"/>
    <s v="PTP"/>
    <m/>
    <n v="28"/>
    <s v="CAVA"/>
    <m/>
    <s v="-"/>
    <m/>
    <s v="CHAKAN"/>
    <m/>
    <m/>
    <m/>
    <n v="2507"/>
    <n v="20778.38"/>
    <n v="26"/>
    <n v="23"/>
    <s v="STABLE"/>
    <m/>
    <m/>
    <m/>
    <m/>
    <s v="REGULAR"/>
    <s v="MH14LG3125"/>
    <s v="HONDA DIO DLX BS VI"/>
    <d v="2023-12-14T00:00:00"/>
    <n v="36"/>
    <s v="02.07.26"/>
    <s v="KAILASH ATKARI"/>
    <m/>
    <m/>
    <m/>
    <m/>
    <m/>
    <m/>
    <m/>
    <m/>
    <m/>
    <m/>
    <n v="1"/>
    <m/>
    <m/>
    <m/>
    <m/>
    <m/>
    <m/>
    <m/>
    <m/>
    <m/>
    <m/>
    <m/>
    <m/>
    <m/>
    <m/>
    <m/>
    <m/>
    <m/>
    <m/>
    <m/>
    <m/>
    <m/>
    <m/>
    <m/>
    <m/>
    <m/>
    <m/>
    <m/>
    <m/>
    <m/>
    <m/>
    <m/>
    <m/>
    <m/>
    <m/>
    <m/>
    <m/>
    <m/>
    <m/>
    <m/>
    <m/>
    <m/>
    <m/>
    <m/>
    <m/>
    <m/>
    <m/>
    <m/>
    <m/>
    <m/>
    <m/>
    <m/>
    <m/>
    <m/>
    <m/>
    <m/>
    <m/>
    <m/>
    <m/>
    <m/>
    <m/>
    <m/>
    <m/>
    <m/>
    <m/>
    <m/>
    <m/>
    <m/>
    <m/>
    <m/>
    <m/>
    <m/>
    <m/>
    <m/>
    <m/>
    <m/>
    <m/>
    <m/>
    <m/>
    <m/>
    <m/>
    <m/>
    <m/>
    <m/>
    <n v="1"/>
    <n v="1"/>
    <s v="DUWT0017"/>
    <s v="GoNvA5Gr_EMc"/>
    <s v="Allocated"/>
    <s v="Door Locked (NC_DL)"/>
    <s v="Customer not meet house lock "/>
    <d v="2026-07-04T00:00:00"/>
    <m/>
    <m/>
    <m/>
    <x v="0"/>
    <m/>
    <n v="2589"/>
    <n v="5735"/>
    <s v="GoNvA5Gr_EMc"/>
    <s v="Allocated"/>
  </r>
  <r>
    <n v="459762372"/>
    <s v="NIKITA AMIT MOHOL"/>
    <m/>
    <m/>
    <m/>
    <m/>
    <m/>
    <m/>
    <n v="3652"/>
    <n v="10578"/>
    <n v="3814"/>
    <n v="14230"/>
    <n v="3"/>
    <s v="FLOW"/>
    <s v="UNPAID"/>
    <x v="8"/>
    <n v="20665.310000000001"/>
    <n v="540"/>
    <n v="0"/>
    <n v="6300"/>
    <s v="STABLE"/>
    <n v="8.0718488057006835E-2"/>
    <n v="6.6185403354780646E-3"/>
    <s v="FLOW"/>
    <s v="NC"/>
    <s v="NC"/>
    <s v="NC"/>
    <s v="Shifted"/>
    <m/>
    <s v="CNAVNA"/>
    <m/>
    <s v="ELG"/>
    <m/>
    <s v="TIKONA PETH"/>
    <m/>
    <m/>
    <m/>
    <n v="10578"/>
    <n v="20665.310000000001"/>
    <n v="87"/>
    <n v="114"/>
    <s v="FLOW"/>
    <m/>
    <m/>
    <m/>
    <m/>
    <s v="NPA"/>
    <s v="MH12VY480"/>
    <s v="HONDA ACTIVA 6G DLX BS VI"/>
    <d v="2023-09-14T00:00:00"/>
    <n v="36"/>
    <s v="02.07.26"/>
    <s v="VIJAY NIKAM"/>
    <m/>
    <m/>
    <m/>
    <m/>
    <m/>
    <m/>
    <m/>
    <m/>
    <m/>
    <m/>
    <m/>
    <m/>
    <m/>
    <m/>
    <m/>
    <m/>
    <m/>
    <m/>
    <m/>
    <n v="1"/>
    <m/>
    <m/>
    <n v="1"/>
    <m/>
    <m/>
    <m/>
    <m/>
    <m/>
    <m/>
    <m/>
    <m/>
    <m/>
    <m/>
    <m/>
    <m/>
    <m/>
    <m/>
    <m/>
    <m/>
    <m/>
    <m/>
    <m/>
    <m/>
    <m/>
    <m/>
    <m/>
    <m/>
    <m/>
    <m/>
    <m/>
    <m/>
    <m/>
    <m/>
    <m/>
    <m/>
    <m/>
    <m/>
    <m/>
    <m/>
    <m/>
    <m/>
    <m/>
    <m/>
    <m/>
    <m/>
    <m/>
    <m/>
    <m/>
    <m/>
    <m/>
    <m/>
    <m/>
    <m/>
    <m/>
    <m/>
    <m/>
    <m/>
    <m/>
    <m/>
    <m/>
    <m/>
    <m/>
    <m/>
    <m/>
    <m/>
    <m/>
    <m/>
    <m/>
    <m/>
    <m/>
    <m/>
    <m/>
    <m/>
    <m/>
    <n v="2"/>
    <n v="1"/>
    <s v="ZBHT0013"/>
    <s v="BPt4gL34DJ7"/>
    <s v="Allocated"/>
    <s v="Promise To Pay (PTP)"/>
    <s v="Ptp"/>
    <d v="2026-07-15T00:00:00"/>
    <m/>
    <m/>
    <m/>
    <x v="0"/>
    <m/>
    <n v="3814"/>
    <n v="14230"/>
    <s v="BPt4gL34DJ7"/>
    <s v="Allocated"/>
  </r>
  <r>
    <n v="454116052"/>
    <s v="NARAYANI KEDAAR DEWALE"/>
    <m/>
    <m/>
    <m/>
    <m/>
    <m/>
    <m/>
    <n v="2837"/>
    <n v="16205.68"/>
    <n v="2875.6800000000003"/>
    <n v="19042.68"/>
    <n v="6"/>
    <s v="FLOW"/>
    <s v="UNPAID"/>
    <x v="8"/>
    <n v="20629.68"/>
    <n v="855"/>
    <n v="0"/>
    <n v="6300"/>
    <s v="FLOW"/>
    <n v="9.2029842221020119E-2"/>
    <n v="9.0172817026808218E-3"/>
    <s v="FLOW"/>
    <s v="RTP"/>
    <s v="RTP"/>
    <s v="RTP"/>
    <s v="Financail problem"/>
    <m/>
    <s v="CNAVNA"/>
    <m/>
    <s v="-"/>
    <m/>
    <s v="LONAVALA"/>
    <m/>
    <m/>
    <m/>
    <n v="16205.68"/>
    <n v="20629.68"/>
    <n v="177"/>
    <n v="204"/>
    <s v="FLOW"/>
    <m/>
    <m/>
    <m/>
    <m/>
    <s v="NPA"/>
    <s v="MH14KG7661"/>
    <s v="OKINAWA RIDGE PLUS"/>
    <d v="2022-07-21T00:00:00"/>
    <n v="48"/>
    <s v="02.07.26"/>
    <s v="VIJAY NIKAM"/>
    <m/>
    <m/>
    <m/>
    <m/>
    <m/>
    <m/>
    <m/>
    <m/>
    <m/>
    <m/>
    <m/>
    <m/>
    <m/>
    <m/>
    <m/>
    <m/>
    <m/>
    <m/>
    <m/>
    <m/>
    <m/>
    <m/>
    <m/>
    <m/>
    <m/>
    <m/>
    <m/>
    <m/>
    <m/>
    <m/>
    <m/>
    <m/>
    <m/>
    <m/>
    <m/>
    <m/>
    <m/>
    <n v="1"/>
    <m/>
    <m/>
    <m/>
    <m/>
    <m/>
    <m/>
    <m/>
    <m/>
    <m/>
    <m/>
    <m/>
    <m/>
    <m/>
    <m/>
    <m/>
    <m/>
    <m/>
    <m/>
    <m/>
    <m/>
    <m/>
    <m/>
    <m/>
    <m/>
    <m/>
    <m/>
    <m/>
    <m/>
    <m/>
    <m/>
    <m/>
    <m/>
    <m/>
    <m/>
    <m/>
    <m/>
    <m/>
    <m/>
    <m/>
    <m/>
    <m/>
    <m/>
    <m/>
    <m/>
    <m/>
    <m/>
    <m/>
    <m/>
    <m/>
    <m/>
    <m/>
    <m/>
    <m/>
    <m/>
    <m/>
    <m/>
    <n v="1"/>
    <n v="1"/>
    <s v="ZBHT0013"/>
    <s v="Bo9ehRolNg7"/>
    <s v="Allocated"/>
    <e v="#N/A"/>
    <e v="#N/A"/>
    <e v="#N/A"/>
    <m/>
    <m/>
    <m/>
    <x v="0"/>
    <m/>
    <n v="2875.6800000000003"/>
    <n v="19042.68"/>
    <s v="Bo9ehRolNg7"/>
    <s v="Allocated"/>
  </r>
  <r>
    <n v="461252668"/>
    <s v="VIJAYALAKSHMI SAMBHAJI GARJE"/>
    <m/>
    <m/>
    <m/>
    <m/>
    <m/>
    <m/>
    <n v="3628"/>
    <n v="18091"/>
    <n v="4210"/>
    <n v="21719"/>
    <n v="5"/>
    <s v="FLOW"/>
    <s v="UNPAID"/>
    <x v="18"/>
    <n v="20580"/>
    <n v="631"/>
    <n v="0"/>
    <n v="6745"/>
    <s v="FLOW"/>
    <n v="0.34081836484357547"/>
    <n v="9.1994006568121723E-3"/>
    <s v="FLOW"/>
    <s v="-"/>
    <s v="PTP"/>
    <s v="-"/>
    <m/>
    <m/>
    <m/>
    <m/>
    <s v="ELG"/>
    <m/>
    <s v="LOHEGAON"/>
    <m/>
    <m/>
    <m/>
    <n v="18091"/>
    <n v="20580"/>
    <n v="146"/>
    <n v="173"/>
    <s v="FLOW"/>
    <m/>
    <m/>
    <m/>
    <m/>
    <s v="NPA"/>
    <s v="MH12WL4609"/>
    <s v="HONDA ACTIVA 6G STD BS VI"/>
    <d v="2023-12-26T00:00:00"/>
    <n v="30"/>
    <s v="02.07.26"/>
    <s v="VIJAY NIKAM"/>
    <m/>
    <m/>
    <m/>
    <m/>
    <m/>
    <m/>
    <m/>
    <m/>
    <m/>
    <m/>
    <m/>
    <m/>
    <m/>
    <m/>
    <m/>
    <m/>
    <m/>
    <m/>
    <m/>
    <m/>
    <m/>
    <m/>
    <m/>
    <m/>
    <m/>
    <m/>
    <m/>
    <m/>
    <m/>
    <m/>
    <m/>
    <m/>
    <m/>
    <m/>
    <m/>
    <m/>
    <m/>
    <m/>
    <m/>
    <m/>
    <m/>
    <m/>
    <m/>
    <m/>
    <m/>
    <m/>
    <m/>
    <m/>
    <m/>
    <m/>
    <m/>
    <m/>
    <m/>
    <m/>
    <m/>
    <m/>
    <m/>
    <m/>
    <m/>
    <m/>
    <m/>
    <m/>
    <m/>
    <m/>
    <m/>
    <m/>
    <m/>
    <m/>
    <m/>
    <m/>
    <m/>
    <m/>
    <m/>
    <m/>
    <m/>
    <m/>
    <m/>
    <m/>
    <m/>
    <m/>
    <m/>
    <m/>
    <m/>
    <m/>
    <m/>
    <m/>
    <m/>
    <m/>
    <m/>
    <m/>
    <m/>
    <m/>
    <m/>
    <m/>
    <n v="0"/>
    <s v=""/>
    <s v="ZBHT0012"/>
    <s v="G6R1z2HStDc"/>
    <s v="Allocated"/>
    <e v="#N/A"/>
    <e v="#N/A"/>
    <e v="#N/A"/>
    <m/>
    <m/>
    <m/>
    <x v="0"/>
    <m/>
    <n v="4210"/>
    <n v="21719"/>
    <s v="G6R1z2HStDc"/>
    <s v="Allocated"/>
  </r>
  <r>
    <n v="462723868"/>
    <s v="AJAY KISHOR SHINDE"/>
    <m/>
    <m/>
    <m/>
    <m/>
    <m/>
    <m/>
    <n v="4284"/>
    <n v="21416"/>
    <n v="1247"/>
    <n v="25700"/>
    <n v="6"/>
    <s v="FLOW"/>
    <s v="UNPAID"/>
    <x v="10"/>
    <n v="20402"/>
    <n v="1251"/>
    <n v="0"/>
    <n v="3600"/>
    <s v="FLOW"/>
    <n v="0.28783453958042354"/>
    <n v="8.9177622385850919E-3"/>
    <s v="FLOW"/>
    <s v="BPTP"/>
    <s v="BPTP"/>
    <s v="BPTP"/>
    <s v="Financail problem"/>
    <m/>
    <s v="CAVNA"/>
    <m/>
    <s v="ELG"/>
    <m/>
    <s v="ALE PHATA"/>
    <m/>
    <m/>
    <m/>
    <n v="21416"/>
    <n v="20402"/>
    <n v="177"/>
    <n v="204"/>
    <s v="FLOW"/>
    <m/>
    <m/>
    <m/>
    <m/>
    <s v="NPA"/>
    <s v="MH14LN7864"/>
    <s v="PASSION PLUS I3S DRS CAST"/>
    <d v="2024-04-29T00:00:00"/>
    <n v="24"/>
    <s v="02.07.26"/>
    <s v="KAILASH ATKARI"/>
    <m/>
    <m/>
    <m/>
    <m/>
    <m/>
    <m/>
    <m/>
    <n v="1"/>
    <m/>
    <m/>
    <m/>
    <m/>
    <m/>
    <m/>
    <m/>
    <m/>
    <m/>
    <m/>
    <m/>
    <m/>
    <m/>
    <m/>
    <m/>
    <m/>
    <m/>
    <m/>
    <m/>
    <m/>
    <m/>
    <m/>
    <m/>
    <m/>
    <m/>
    <m/>
    <m/>
    <m/>
    <m/>
    <m/>
    <m/>
    <m/>
    <m/>
    <m/>
    <m/>
    <m/>
    <m/>
    <m/>
    <m/>
    <m/>
    <m/>
    <m/>
    <m/>
    <m/>
    <m/>
    <m/>
    <m/>
    <m/>
    <m/>
    <m/>
    <m/>
    <m/>
    <m/>
    <m/>
    <m/>
    <m/>
    <m/>
    <m/>
    <m/>
    <m/>
    <m/>
    <m/>
    <m/>
    <m/>
    <m/>
    <m/>
    <m/>
    <m/>
    <m/>
    <m/>
    <m/>
    <m/>
    <m/>
    <m/>
    <m/>
    <m/>
    <m/>
    <m/>
    <m/>
    <m/>
    <m/>
    <m/>
    <m/>
    <m/>
    <m/>
    <m/>
    <n v="1"/>
    <n v="1"/>
    <s v="ZBHT0021"/>
    <s v="kPnGrsF7U8_7"/>
    <s v="Allocated"/>
    <s v="Door Locked (NC_DL)"/>
    <s v="Door locked "/>
    <d v="2026-07-03T00:00:00"/>
    <m/>
    <m/>
    <m/>
    <x v="0"/>
    <m/>
    <n v="1247"/>
    <n v="25700"/>
    <s v="kPnGrsF7U8_7"/>
    <s v="Allocated"/>
  </r>
  <r>
    <n v="460465980"/>
    <s v="BINAY KUMAR"/>
    <m/>
    <m/>
    <m/>
    <m/>
    <m/>
    <s v="BANK STABLE 08"/>
    <n v="2751"/>
    <n v="8036"/>
    <n v="3004"/>
    <n v="10787"/>
    <n v="3"/>
    <s v="STABLE "/>
    <s v="UNPAID"/>
    <x v="2"/>
    <n v="20371"/>
    <n v="470"/>
    <n v="0"/>
    <n v="4500"/>
    <s v="STABLE"/>
    <n v="5.921022781622734E-2"/>
    <n v="6.5242807958856485E-3"/>
    <s v="STABLE "/>
    <s v="PAID"/>
    <s v="PAID"/>
    <s v="PAID"/>
    <m/>
    <m/>
    <m/>
    <m/>
    <s v="ELG"/>
    <m/>
    <s v="DAPODI"/>
    <m/>
    <m/>
    <m/>
    <n v="8036"/>
    <n v="20371"/>
    <n v="87"/>
    <n v="84"/>
    <s v="STABLE"/>
    <m/>
    <m/>
    <m/>
    <m/>
    <s v="NPA"/>
    <s v="MH14LD7256"/>
    <s v="HONDA SHINE DRUM BSVI"/>
    <d v="2023-11-04T00:00:00"/>
    <n v="36"/>
    <s v="02.07.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7-04T00:00:00"/>
    <m/>
    <m/>
    <m/>
    <x v="0"/>
    <m/>
    <n v="3004"/>
    <n v="10787"/>
    <s v="B6kN_0-RX4m"/>
    <s v="Allocated"/>
  </r>
  <r>
    <n v="460792082"/>
    <s v="SHANKAR DAS"/>
    <s v="COLLECT"/>
    <s v="21.07.26"/>
    <n v="3700"/>
    <m/>
    <m/>
    <m/>
    <n v="3565"/>
    <n v="3329"/>
    <n v="3373"/>
    <n v="3194"/>
    <n v="1"/>
    <s v="STABLE "/>
    <s v="PAID"/>
    <x v="6"/>
    <n v="20370.2"/>
    <n v="44"/>
    <n v="0"/>
    <n v="5829.52"/>
    <s v="-"/>
    <n v="1.3893669930157886E-2"/>
    <n v="1.072892508311035E-3"/>
    <s v="STABLE "/>
    <s v="NC"/>
    <s v="-"/>
    <s v="NC"/>
    <s v="Shifted"/>
    <m/>
    <s v="CNAVNA"/>
    <m/>
    <s v="-"/>
    <m/>
    <s v="KHARADI"/>
    <m/>
    <m/>
    <m/>
    <n v="9202.52"/>
    <n v="20370.2"/>
    <n v="26"/>
    <n v="53"/>
    <s v="FLOW"/>
    <m/>
    <m/>
    <m/>
    <m/>
    <s v="REGULAR"/>
    <s v="MH12WF3739"/>
    <s v="HONDA ACTIVA 6G DLX LTD ED"/>
    <d v="2023-11-20T00:00:00"/>
    <n v="36"/>
    <s v="10.07.26"/>
    <s v="VIJAY NIKAM"/>
    <m/>
    <m/>
    <m/>
    <m/>
    <m/>
    <m/>
    <m/>
    <m/>
    <m/>
    <m/>
    <m/>
    <m/>
    <m/>
    <m/>
    <m/>
    <m/>
    <m/>
    <m/>
    <m/>
    <m/>
    <m/>
    <m/>
    <m/>
    <m/>
    <m/>
    <m/>
    <m/>
    <m/>
    <m/>
    <m/>
    <m/>
    <m/>
    <m/>
    <m/>
    <m/>
    <m/>
    <m/>
    <m/>
    <m/>
    <m/>
    <n v="1"/>
    <m/>
    <m/>
    <m/>
    <m/>
    <m/>
    <m/>
    <m/>
    <m/>
    <m/>
    <m/>
    <m/>
    <m/>
    <m/>
    <m/>
    <m/>
    <m/>
    <m/>
    <m/>
    <m/>
    <m/>
    <n v="3"/>
    <m/>
    <m/>
    <m/>
    <m/>
    <m/>
    <m/>
    <m/>
    <m/>
    <m/>
    <m/>
    <m/>
    <m/>
    <m/>
    <m/>
    <m/>
    <m/>
    <m/>
    <m/>
    <m/>
    <m/>
    <m/>
    <m/>
    <m/>
    <m/>
    <m/>
    <m/>
    <m/>
    <m/>
    <m/>
    <m/>
    <m/>
    <m/>
    <n v="4"/>
    <n v="1"/>
    <s v="ZBHT0012"/>
    <m/>
    <m/>
    <m/>
    <m/>
    <m/>
    <m/>
    <m/>
    <m/>
    <x v="0"/>
    <m/>
    <n v="3373"/>
    <n v="6894"/>
    <s v="A2uUysc3rc7"/>
    <s v="Do Not Call"/>
  </r>
  <r>
    <n v="460718163"/>
    <s v="VIKAS LAXMAN SHELAR"/>
    <m/>
    <m/>
    <m/>
    <m/>
    <m/>
    <m/>
    <n v="3434"/>
    <n v="4297.8900000000003"/>
    <n v="971.89000000000033"/>
    <n v="7731.89"/>
    <n v="2"/>
    <s v="FLOW"/>
    <s v="UNPAID"/>
    <x v="9"/>
    <n v="20263.419999999998"/>
    <n v="108"/>
    <n v="0"/>
    <n v="5802"/>
    <s v="FLOW"/>
    <n v="3.0756445962410305E-2"/>
    <n v="3.7675830486440394E-3"/>
    <s v="STABLE "/>
    <s v="PTP"/>
    <s v="BPTP"/>
    <s v="PTP"/>
    <s v="Medical problem"/>
    <m/>
    <s v="CAVNA"/>
    <m/>
    <s v="-"/>
    <m/>
    <s v="SHIRUR"/>
    <m/>
    <m/>
    <m/>
    <n v="4297.8900000000003"/>
    <n v="20263.419999999998"/>
    <n v="57"/>
    <n v="84"/>
    <s v="FLOW"/>
    <m/>
    <m/>
    <m/>
    <m/>
    <s v="REGULAR"/>
    <s v="MH12WF7602"/>
    <s v="SPLENDORPLUS I3S DRS C FI BLACKACNT"/>
    <d v="2023-11-15T00:00:00"/>
    <n v="36"/>
    <s v="02.07.26"/>
    <s v="KAILASH ATKARI"/>
    <m/>
    <m/>
    <m/>
    <m/>
    <m/>
    <m/>
    <m/>
    <m/>
    <m/>
    <m/>
    <n v="1"/>
    <m/>
    <m/>
    <m/>
    <m/>
    <m/>
    <m/>
    <m/>
    <m/>
    <m/>
    <m/>
    <m/>
    <m/>
    <m/>
    <m/>
    <m/>
    <m/>
    <m/>
    <m/>
    <m/>
    <m/>
    <m/>
    <m/>
    <m/>
    <m/>
    <m/>
    <m/>
    <m/>
    <m/>
    <m/>
    <m/>
    <m/>
    <m/>
    <m/>
    <m/>
    <m/>
    <m/>
    <m/>
    <m/>
    <m/>
    <m/>
    <m/>
    <m/>
    <m/>
    <m/>
    <m/>
    <m/>
    <m/>
    <m/>
    <m/>
    <m/>
    <m/>
    <m/>
    <m/>
    <m/>
    <m/>
    <m/>
    <m/>
    <m/>
    <m/>
    <m/>
    <m/>
    <m/>
    <m/>
    <m/>
    <m/>
    <m/>
    <m/>
    <m/>
    <m/>
    <m/>
    <m/>
    <m/>
    <m/>
    <m/>
    <m/>
    <m/>
    <m/>
    <m/>
    <m/>
    <m/>
    <m/>
    <m/>
    <m/>
    <n v="1"/>
    <n v="1"/>
    <s v="ZBHT0024"/>
    <s v="AoA1bdBjhN7"/>
    <s v="Allocated"/>
    <s v="Left Message (LMCB)"/>
    <s v="Meet mother "/>
    <d v="2026-07-04T00:00:00"/>
    <m/>
    <m/>
    <m/>
    <x v="0"/>
    <m/>
    <n v="971.89000000000033"/>
    <n v="7731.89"/>
    <s v="AoA1bdBjhN7"/>
    <s v="Allocated"/>
  </r>
  <r>
    <n v="459429144"/>
    <s v="ARCHNA LAXMAN PAWAL"/>
    <m/>
    <m/>
    <m/>
    <m/>
    <m/>
    <m/>
    <n v="3098"/>
    <n v="15490"/>
    <n v="3656"/>
    <n v="18588"/>
    <n v="5"/>
    <s v="FLOW"/>
    <s v="UNPAID"/>
    <x v="3"/>
    <n v="20211.18"/>
    <n v="558"/>
    <n v="0"/>
    <n v="2250"/>
    <s v="-"/>
    <n v="0.21115078503597715"/>
    <n v="9.0345355960616634E-3"/>
    <s v="FLOW"/>
    <s v="NC"/>
    <s v="-"/>
    <s v="NC"/>
    <s v="Shifted"/>
    <m/>
    <m/>
    <m/>
    <s v="ELG"/>
    <m/>
    <s v="BALEWADI"/>
    <m/>
    <m/>
    <m/>
    <n v="15490"/>
    <n v="20211.18"/>
    <n v="146"/>
    <n v="173"/>
    <s v="FLOW"/>
    <m/>
    <m/>
    <m/>
    <m/>
    <s v="NPA"/>
    <s v="MH12VU2339"/>
    <s v="HF DELUXE BS6 DRUM SELF CAST"/>
    <d v="2023-08-17T00:00:00"/>
    <n v="36"/>
    <s v="02.07.26"/>
    <s v="KAILASH ATKARI"/>
    <m/>
    <m/>
    <m/>
    <m/>
    <m/>
    <m/>
    <m/>
    <m/>
    <m/>
    <m/>
    <n v="1"/>
    <m/>
    <m/>
    <m/>
    <m/>
    <m/>
    <m/>
    <m/>
    <m/>
    <m/>
    <m/>
    <m/>
    <m/>
    <m/>
    <m/>
    <m/>
    <m/>
    <m/>
    <m/>
    <m/>
    <m/>
    <m/>
    <m/>
    <m/>
    <m/>
    <m/>
    <m/>
    <m/>
    <m/>
    <m/>
    <m/>
    <m/>
    <m/>
    <m/>
    <m/>
    <m/>
    <m/>
    <m/>
    <m/>
    <m/>
    <m/>
    <m/>
    <m/>
    <m/>
    <m/>
    <m/>
    <m/>
    <m/>
    <m/>
    <m/>
    <m/>
    <m/>
    <m/>
    <m/>
    <m/>
    <m/>
    <m/>
    <m/>
    <m/>
    <m/>
    <m/>
    <m/>
    <m/>
    <m/>
    <m/>
    <m/>
    <m/>
    <m/>
    <m/>
    <m/>
    <m/>
    <m/>
    <m/>
    <m/>
    <m/>
    <m/>
    <m/>
    <m/>
    <m/>
    <m/>
    <m/>
    <m/>
    <m/>
    <m/>
    <n v="1"/>
    <n v="1"/>
    <s v="DUWT0023"/>
    <s v="GoVki0L8bvD7"/>
    <s v="Allocated"/>
    <s v="Shifted (NC_SFTD)"/>
    <s v="Customer shifted from the given residence address "/>
    <d v="2026-07-04T00:00:00"/>
    <m/>
    <m/>
    <m/>
    <x v="0"/>
    <m/>
    <n v="3656"/>
    <n v="18588"/>
    <s v="GoVki0L8bvD7"/>
    <s v="Allocated"/>
  </r>
  <r>
    <n v="464634347"/>
    <s v="KAILASH"/>
    <m/>
    <m/>
    <m/>
    <m/>
    <m/>
    <m/>
    <n v="7367"/>
    <n v="20474"/>
    <n v="-444"/>
    <n v="27841"/>
    <n v="4"/>
    <s v="FLOW"/>
    <s v="UNPAID"/>
    <x v="15"/>
    <n v="20182"/>
    <n v="1183"/>
    <n v="0"/>
    <n v="0"/>
    <s v="10.06.26"/>
    <n v="9.9853549446852305E-2"/>
    <n v="7.7752053225152223E-3"/>
    <s v="STABLE "/>
    <s v="MPTP"/>
    <s v="PAID"/>
    <s v="MPTP"/>
    <s v="Shifted"/>
    <n v="21"/>
    <s v="CAVNA"/>
    <m/>
    <s v="ELG"/>
    <m/>
    <s v="PIMPLE GURAV"/>
    <m/>
    <m/>
    <m/>
    <n v="20474"/>
    <n v="20182"/>
    <n v="118"/>
    <n v="145"/>
    <s v="FLOW"/>
    <m/>
    <m/>
    <m/>
    <m/>
    <s v="NPA"/>
    <s v="UP90AE6144"/>
    <s v="APACHE RTR 160 2V RM DISC BT"/>
    <d v="2024-11-11T00:00:00"/>
    <n v="18"/>
    <s v="02.07.26"/>
    <s v="KAILASH ATKARI"/>
    <m/>
    <m/>
    <m/>
    <m/>
    <m/>
    <m/>
    <m/>
    <m/>
    <m/>
    <m/>
    <m/>
    <m/>
    <m/>
    <m/>
    <m/>
    <m/>
    <m/>
    <m/>
    <m/>
    <m/>
    <m/>
    <m/>
    <n v="1"/>
    <m/>
    <m/>
    <m/>
    <m/>
    <m/>
    <m/>
    <m/>
    <m/>
    <m/>
    <m/>
    <m/>
    <m/>
    <m/>
    <m/>
    <n v="1"/>
    <m/>
    <m/>
    <m/>
    <m/>
    <m/>
    <m/>
    <m/>
    <m/>
    <n v="1"/>
    <m/>
    <m/>
    <m/>
    <m/>
    <m/>
    <n v="1"/>
    <m/>
    <m/>
    <m/>
    <m/>
    <m/>
    <m/>
    <m/>
    <m/>
    <m/>
    <m/>
    <m/>
    <m/>
    <m/>
    <m/>
    <m/>
    <m/>
    <m/>
    <m/>
    <m/>
    <m/>
    <m/>
    <m/>
    <m/>
    <m/>
    <m/>
    <m/>
    <m/>
    <m/>
    <m/>
    <m/>
    <m/>
    <m/>
    <m/>
    <m/>
    <m/>
    <m/>
    <m/>
    <m/>
    <m/>
    <m/>
    <m/>
    <n v="4"/>
    <n v="1"/>
    <s v="ZBHT0015"/>
    <s v="kosktmRR_OIc"/>
    <s v="Allocated"/>
    <s v="No Such Person (NC_NSP)"/>
    <s v="Visited at customer given address but no buddy know customer this areas. Vehicle with him."/>
    <d v="2026-07-08T00:00:00"/>
    <m/>
    <m/>
    <m/>
    <x v="0"/>
    <m/>
    <n v="-444"/>
    <n v="27841"/>
    <s v="kosktmRR_OIc"/>
    <s v="Allocated"/>
  </r>
  <r>
    <n v="466434465"/>
    <s v="SUBHASH VISHNU PATIL"/>
    <m/>
    <m/>
    <m/>
    <m/>
    <m/>
    <m/>
    <n v="4146"/>
    <n v="16471"/>
    <n v="4499"/>
    <n v="20617"/>
    <n v="4"/>
    <s v="FLOW"/>
    <s v="UNPAID"/>
    <x v="8"/>
    <n v="19927"/>
    <n v="466"/>
    <n v="0"/>
    <n v="3600"/>
    <s v="FLOW"/>
    <n v="8.4094578400121633E-2"/>
    <n v="7.6769654376058292E-3"/>
    <s v="FLOW"/>
    <s v="OS "/>
    <s v="NC"/>
    <s v="OS "/>
    <s v="Cust at village"/>
    <m/>
    <s v="CNAVNA"/>
    <m/>
    <s v="ELG"/>
    <m/>
    <s v="MAVAL"/>
    <m/>
    <m/>
    <m/>
    <n v="16471"/>
    <n v="19927"/>
    <n v="117"/>
    <n v="144"/>
    <s v="FLOW"/>
    <m/>
    <m/>
    <m/>
    <m/>
    <s v="NPA"/>
    <s v="MH14LW0799"/>
    <s v="CLASSIC 350 DARK STEALTH BLACK"/>
    <d v="2025-07-01T00:00:00"/>
    <n v="12"/>
    <s v="02.07.26"/>
    <s v="VIJAY NIKAM"/>
    <m/>
    <m/>
    <m/>
    <m/>
    <m/>
    <m/>
    <m/>
    <m/>
    <m/>
    <m/>
    <m/>
    <m/>
    <m/>
    <m/>
    <m/>
    <m/>
    <m/>
    <m/>
    <m/>
    <m/>
    <m/>
    <m/>
    <m/>
    <m/>
    <m/>
    <n v="1"/>
    <m/>
    <m/>
    <m/>
    <m/>
    <m/>
    <m/>
    <m/>
    <m/>
    <m/>
    <m/>
    <m/>
    <m/>
    <m/>
    <m/>
    <m/>
    <m/>
    <m/>
    <m/>
    <m/>
    <m/>
    <m/>
    <m/>
    <m/>
    <m/>
    <m/>
    <m/>
    <m/>
    <m/>
    <m/>
    <m/>
    <m/>
    <m/>
    <m/>
    <m/>
    <m/>
    <m/>
    <m/>
    <m/>
    <m/>
    <m/>
    <m/>
    <m/>
    <m/>
    <m/>
    <m/>
    <m/>
    <m/>
    <m/>
    <m/>
    <m/>
    <m/>
    <m/>
    <m/>
    <m/>
    <m/>
    <m/>
    <m/>
    <m/>
    <m/>
    <m/>
    <m/>
    <m/>
    <m/>
    <m/>
    <m/>
    <m/>
    <m/>
    <m/>
    <n v="1"/>
    <n v="1"/>
    <s v="ZBHT0013"/>
    <s v="AovXFk1dmsz"/>
    <s v="Allocated"/>
    <e v="#N/A"/>
    <e v="#N/A"/>
    <e v="#N/A"/>
    <m/>
    <m/>
    <m/>
    <x v="0"/>
    <m/>
    <n v="4499"/>
    <n v="20617"/>
    <s v="AovXFk1dmsz"/>
    <s v="Allocated"/>
  </r>
  <r>
    <n v="460245734"/>
    <s v="VIKAS ARJUN PARAKHI"/>
    <m/>
    <m/>
    <m/>
    <m/>
    <m/>
    <m/>
    <n v="3495"/>
    <n v="3495"/>
    <n v="3495"/>
    <n v="6990"/>
    <n v="1"/>
    <s v="FLOW"/>
    <s v="UNPAID"/>
    <x v="12"/>
    <n v="19882"/>
    <n v="0"/>
    <n v="0"/>
    <n v="450"/>
    <s v="-"/>
    <n v="2.8762572974612946E-2"/>
    <n v="1.0471791563283618E-3"/>
    <s v="STABLE "/>
    <s v="EXP"/>
    <s v="-"/>
    <s v="EXP"/>
    <s v="Cust exp"/>
    <m/>
    <s v="CNAVNA"/>
    <m/>
    <s v="-"/>
    <m/>
    <s v="MAAN"/>
    <m/>
    <m/>
    <m/>
    <n v="3945"/>
    <n v="19882"/>
    <n v="26"/>
    <n v="53"/>
    <s v="FLOW"/>
    <m/>
    <m/>
    <m/>
    <m/>
    <s v="REGULAR"/>
    <s v="MH14LD3614"/>
    <s v="HONDA ACTIVA DLX"/>
    <d v="2023-10-21T00:00:00"/>
    <n v="36"/>
    <s v="10.07.26"/>
    <s v="KAILASH ATKARI"/>
    <m/>
    <m/>
    <m/>
    <m/>
    <m/>
    <m/>
    <m/>
    <m/>
    <m/>
    <m/>
    <m/>
    <m/>
    <m/>
    <m/>
    <m/>
    <m/>
    <m/>
    <m/>
    <m/>
    <m/>
    <m/>
    <m/>
    <m/>
    <m/>
    <m/>
    <m/>
    <m/>
    <m/>
    <m/>
    <m/>
    <m/>
    <m/>
    <m/>
    <m/>
    <n v="1"/>
    <m/>
    <m/>
    <m/>
    <m/>
    <m/>
    <m/>
    <m/>
    <m/>
    <m/>
    <m/>
    <m/>
    <m/>
    <m/>
    <m/>
    <m/>
    <m/>
    <m/>
    <m/>
    <m/>
    <m/>
    <m/>
    <m/>
    <m/>
    <m/>
    <m/>
    <m/>
    <m/>
    <m/>
    <m/>
    <n v="1"/>
    <m/>
    <m/>
    <m/>
    <m/>
    <m/>
    <m/>
    <m/>
    <m/>
    <m/>
    <m/>
    <m/>
    <m/>
    <m/>
    <m/>
    <m/>
    <m/>
    <m/>
    <m/>
    <m/>
    <m/>
    <m/>
    <m/>
    <m/>
    <m/>
    <m/>
    <m/>
    <m/>
    <m/>
    <m/>
    <n v="2"/>
    <n v="1"/>
    <s v="DUWT0030"/>
    <m/>
    <m/>
    <m/>
    <m/>
    <m/>
    <m/>
    <m/>
    <m/>
    <x v="0"/>
    <m/>
    <n v="3495"/>
    <n v="6990"/>
    <s v="A6GAR0Td_tS"/>
    <s v="Allocated"/>
  </r>
  <r>
    <n v="462726617"/>
    <s v="DNYANESHWAR HARIBHAU NAMDAS"/>
    <m/>
    <m/>
    <m/>
    <m/>
    <m/>
    <m/>
    <n v="4322"/>
    <n v="20703"/>
    <n v="801"/>
    <n v="25025"/>
    <n v="6"/>
    <s v="FLOW"/>
    <s v="UNPAID"/>
    <x v="4"/>
    <n v="19854"/>
    <n v="1708"/>
    <n v="0"/>
    <n v="5834"/>
    <s v="FLOW"/>
    <n v="0.22984713324916953"/>
    <n v="8.678230148263329E-3"/>
    <s v="FLOW"/>
    <s v="-"/>
    <s v="NC"/>
    <s v="-"/>
    <m/>
    <m/>
    <m/>
    <m/>
    <s v="-"/>
    <m/>
    <s v="BHOR"/>
    <m/>
    <m/>
    <m/>
    <n v="20703"/>
    <n v="19854"/>
    <n v="177"/>
    <n v="204"/>
    <s v="FLOW"/>
    <m/>
    <m/>
    <m/>
    <m/>
    <s v="NPA"/>
    <s v="MH12WV1302"/>
    <s v="SPLENDORPLUS I3S DRS C FI BLACKACNT"/>
    <d v="2024-04-29T00:00:00"/>
    <n v="24"/>
    <s v="02.07.26"/>
    <s v="VIJAY NIKAM"/>
    <m/>
    <m/>
    <m/>
    <m/>
    <m/>
    <m/>
    <m/>
    <m/>
    <m/>
    <m/>
    <m/>
    <m/>
    <m/>
    <m/>
    <m/>
    <m/>
    <n v="1"/>
    <m/>
    <m/>
    <m/>
    <m/>
    <m/>
    <m/>
    <m/>
    <m/>
    <m/>
    <m/>
    <m/>
    <m/>
    <m/>
    <m/>
    <m/>
    <m/>
    <m/>
    <m/>
    <m/>
    <m/>
    <m/>
    <m/>
    <m/>
    <m/>
    <m/>
    <m/>
    <m/>
    <m/>
    <m/>
    <m/>
    <m/>
    <m/>
    <m/>
    <m/>
    <m/>
    <m/>
    <m/>
    <m/>
    <m/>
    <m/>
    <m/>
    <m/>
    <m/>
    <m/>
    <m/>
    <m/>
    <m/>
    <m/>
    <m/>
    <m/>
    <m/>
    <m/>
    <m/>
    <m/>
    <m/>
    <m/>
    <m/>
    <m/>
    <m/>
    <m/>
    <m/>
    <m/>
    <m/>
    <m/>
    <m/>
    <m/>
    <m/>
    <m/>
    <m/>
    <m/>
    <m/>
    <m/>
    <m/>
    <m/>
    <m/>
    <m/>
    <m/>
    <n v="1"/>
    <n v="1"/>
    <s v="DUWT0011"/>
    <s v="APBa5o2BRec"/>
    <s v="Allocated"/>
    <s v="Shifted (NC_SFTD)"/>
    <s v="Customer shifted on office address "/>
    <d v="2026-07-06T00:00:00"/>
    <m/>
    <m/>
    <m/>
    <x v="0"/>
    <m/>
    <n v="801"/>
    <n v="25025"/>
    <s v="APBa5o2BRec"/>
    <s v="Allocated"/>
  </r>
  <r>
    <n v="461546516"/>
    <s v="MANIK ANNASO ANAP"/>
    <s v="ONLINE"/>
    <s v="12.07.26"/>
    <n v="2710"/>
    <m/>
    <m/>
    <m/>
    <n v="2660"/>
    <n v="2651"/>
    <n v="2699"/>
    <n v="2601"/>
    <n v="1"/>
    <s v="STABLE "/>
    <s v="PAID"/>
    <x v="10"/>
    <n v="19786.64"/>
    <n v="48"/>
    <n v="0"/>
    <n v="3952"/>
    <s v="19.06.26"/>
    <n v="1.4056015038213562E-2"/>
    <n v="1.0421565728685755E-3"/>
    <s v="STABLE "/>
    <s v="PAID"/>
    <s v="MPTP"/>
    <s v="PAID"/>
    <m/>
    <m/>
    <s v="CAVNA"/>
    <m/>
    <s v="-"/>
    <m/>
    <s v="JUNNAR"/>
    <m/>
    <m/>
    <m/>
    <n v="6651"/>
    <n v="19786.64"/>
    <n v="26"/>
    <e v="#N/A"/>
    <e v="#N/A"/>
    <m/>
    <m/>
    <m/>
    <m/>
    <s v="REGULAR"/>
    <s v="MH14LH4796"/>
    <s v="SPLENDOR PLUS DRS CAST FI BLACK"/>
    <d v="2024-01-17T00:00:00"/>
    <n v="36"/>
    <s v="10.07.26"/>
    <s v="KAILASH ATKARI"/>
    <m/>
    <m/>
    <m/>
    <m/>
    <m/>
    <m/>
    <m/>
    <m/>
    <m/>
    <m/>
    <m/>
    <m/>
    <m/>
    <m/>
    <m/>
    <m/>
    <m/>
    <m/>
    <m/>
    <m/>
    <m/>
    <m/>
    <m/>
    <m/>
    <m/>
    <m/>
    <m/>
    <m/>
    <m/>
    <m/>
    <m/>
    <m/>
    <m/>
    <m/>
    <n v="1"/>
    <m/>
    <m/>
    <m/>
    <m/>
    <m/>
    <m/>
    <m/>
    <m/>
    <m/>
    <m/>
    <m/>
    <m/>
    <m/>
    <m/>
    <m/>
    <m/>
    <m/>
    <m/>
    <m/>
    <m/>
    <m/>
    <m/>
    <m/>
    <m/>
    <m/>
    <m/>
    <m/>
    <m/>
    <m/>
    <m/>
    <m/>
    <m/>
    <m/>
    <m/>
    <m/>
    <m/>
    <m/>
    <m/>
    <m/>
    <m/>
    <m/>
    <m/>
    <m/>
    <m/>
    <m/>
    <m/>
    <m/>
    <m/>
    <m/>
    <m/>
    <m/>
    <m/>
    <m/>
    <m/>
    <m/>
    <m/>
    <m/>
    <m/>
    <m/>
    <n v="1"/>
    <n v="1"/>
    <s v="ZBHT0021"/>
    <m/>
    <m/>
    <m/>
    <m/>
    <m/>
    <m/>
    <m/>
    <m/>
    <x v="0"/>
    <m/>
    <n v="2699"/>
    <n v="5311"/>
    <s v="A2j5UVxGi7"/>
    <s v="Allocated"/>
  </r>
  <r>
    <n v="459935551"/>
    <s v="PRASHANT NAMDEORAO NAROLKAR"/>
    <s v="COLLECT"/>
    <s v="25.07.26"/>
    <n v="4250"/>
    <m/>
    <m/>
    <m/>
    <n v="4148"/>
    <n v="4148"/>
    <n v="4166"/>
    <n v="4046"/>
    <n v="1"/>
    <s v="STABLE "/>
    <s v="PAID"/>
    <x v="7"/>
    <n v="19755"/>
    <n v="18"/>
    <n v="0"/>
    <n v="450"/>
    <s v="-"/>
    <n v="1.6583169923423277E-2"/>
    <n v="1.0404901032726481E-3"/>
    <s v="STABLE "/>
    <s v="PTP"/>
    <s v="-"/>
    <s v="PTP"/>
    <s v="Financail problem"/>
    <n v="28"/>
    <s v="CAVNA"/>
    <m/>
    <s v="-"/>
    <m/>
    <s v="BHOSARI"/>
    <m/>
    <m/>
    <m/>
    <n v="4616"/>
    <n v="19755"/>
    <n v="26"/>
    <n v="23"/>
    <s v="STABLE"/>
    <m/>
    <m/>
    <m/>
    <m/>
    <s v="REGULAR"/>
    <s v="MH14LC2661"/>
    <s v="HONDA SP 125 BS VI DISC"/>
    <d v="2023-09-29T00:00:00"/>
    <n v="36"/>
    <s v="10.07.26"/>
    <s v="VIJAY NIKAM"/>
    <m/>
    <m/>
    <m/>
    <m/>
    <m/>
    <m/>
    <m/>
    <m/>
    <m/>
    <m/>
    <m/>
    <m/>
    <m/>
    <m/>
    <m/>
    <m/>
    <m/>
    <m/>
    <m/>
    <m/>
    <m/>
    <m/>
    <m/>
    <m/>
    <m/>
    <m/>
    <m/>
    <m/>
    <m/>
    <m/>
    <m/>
    <m/>
    <m/>
    <m/>
    <m/>
    <m/>
    <m/>
    <m/>
    <m/>
    <m/>
    <n v="1"/>
    <m/>
    <m/>
    <m/>
    <m/>
    <m/>
    <m/>
    <m/>
    <m/>
    <n v="1"/>
    <m/>
    <m/>
    <m/>
    <m/>
    <m/>
    <m/>
    <m/>
    <m/>
    <m/>
    <m/>
    <m/>
    <m/>
    <m/>
    <m/>
    <m/>
    <m/>
    <m/>
    <m/>
    <m/>
    <m/>
    <m/>
    <m/>
    <m/>
    <n v="2"/>
    <m/>
    <m/>
    <m/>
    <m/>
    <m/>
    <m/>
    <m/>
    <m/>
    <m/>
    <m/>
    <m/>
    <m/>
    <m/>
    <m/>
    <m/>
    <m/>
    <m/>
    <m/>
    <m/>
    <m/>
    <n v="4"/>
    <n v="1"/>
    <s v="ZBHT0009"/>
    <m/>
    <m/>
    <m/>
    <m/>
    <m/>
    <m/>
    <m/>
    <m/>
    <x v="0"/>
    <m/>
    <n v="4166"/>
    <n v="8296"/>
    <s v="G6Aw0uGnh9"/>
    <s v="Allocated"/>
  </r>
  <r>
    <n v="459335118"/>
    <s v="MEHABUB JAHANGIR SHAIKH"/>
    <s v="ONLINE"/>
    <s v="20.07.26"/>
    <n v="6900"/>
    <m/>
    <m/>
    <m/>
    <n v="6762"/>
    <n v="6639"/>
    <n v="6732"/>
    <n v="6501"/>
    <n v="1"/>
    <s v="STABLE "/>
    <s v="PAID"/>
    <x v="3"/>
    <n v="19741.669999999998"/>
    <n v="93"/>
    <n v="0"/>
    <n v="1350"/>
    <s v="18.06.26"/>
    <n v="2.100668791468405E-2"/>
    <n v="1.0397880160503436E-3"/>
    <s v="STABLE "/>
    <s v="PTP"/>
    <s v="NC"/>
    <s v="PTP"/>
    <m/>
    <n v="20"/>
    <s v="CAVA"/>
    <m/>
    <s v="-"/>
    <m/>
    <s v="PASHAN"/>
    <m/>
    <m/>
    <m/>
    <n v="8082"/>
    <n v="19741.669999999998"/>
    <n v="26"/>
    <n v="23"/>
    <s v="STABLE"/>
    <m/>
    <m/>
    <m/>
    <m/>
    <s v="REGULAR"/>
    <s v="MH12VS7560"/>
    <s v="RE CLASSIC 350 EFI CLASSIC BLACK"/>
    <d v="2023-08-10T00:00:00"/>
    <n v="36"/>
    <s v="10.07.26"/>
    <s v="KAILASH ATKARI"/>
    <m/>
    <m/>
    <m/>
    <m/>
    <m/>
    <m/>
    <m/>
    <m/>
    <m/>
    <m/>
    <m/>
    <m/>
    <m/>
    <m/>
    <m/>
    <m/>
    <m/>
    <m/>
    <m/>
    <m/>
    <m/>
    <m/>
    <m/>
    <m/>
    <m/>
    <m/>
    <m/>
    <m/>
    <m/>
    <m/>
    <m/>
    <n v="1"/>
    <m/>
    <m/>
    <m/>
    <m/>
    <m/>
    <m/>
    <m/>
    <m/>
    <n v="1"/>
    <m/>
    <m/>
    <m/>
    <m/>
    <m/>
    <m/>
    <m/>
    <m/>
    <m/>
    <m/>
    <m/>
    <m/>
    <m/>
    <m/>
    <m/>
    <m/>
    <m/>
    <n v="1"/>
    <m/>
    <m/>
    <m/>
    <m/>
    <m/>
    <m/>
    <m/>
    <m/>
    <m/>
    <m/>
    <m/>
    <m/>
    <m/>
    <m/>
    <m/>
    <m/>
    <m/>
    <m/>
    <m/>
    <m/>
    <m/>
    <m/>
    <m/>
    <m/>
    <m/>
    <m/>
    <m/>
    <m/>
    <m/>
    <m/>
    <m/>
    <m/>
    <m/>
    <m/>
    <m/>
    <n v="3"/>
    <n v="1"/>
    <s v="DUWT0023"/>
    <m/>
    <m/>
    <m/>
    <m/>
    <m/>
    <m/>
    <m/>
    <m/>
    <x v="0"/>
    <m/>
    <n v="6732"/>
    <n v="13401"/>
    <s v="GoKv2ntycc"/>
    <s v="Allocated"/>
  </r>
  <r>
    <n v="461649431"/>
    <s v="SHAILESH JADHAV"/>
    <m/>
    <m/>
    <m/>
    <m/>
    <m/>
    <m/>
    <n v="3468"/>
    <n v="13668"/>
    <n v="3773"/>
    <n v="17136"/>
    <n v="4"/>
    <s v="FLOW"/>
    <s v="UNPAID"/>
    <x v="18"/>
    <n v="19659"/>
    <n v="509"/>
    <n v="0"/>
    <n v="5139"/>
    <s v="FLOW"/>
    <n v="0.99944077275038135"/>
    <n v="7.5737172448383091E-3"/>
    <s v="FLOW"/>
    <s v="NC"/>
    <s v="NC"/>
    <s v="NC"/>
    <m/>
    <m/>
    <m/>
    <m/>
    <s v="ELG"/>
    <m/>
    <s v="WAGHOLI"/>
    <m/>
    <m/>
    <m/>
    <n v="13668"/>
    <n v="19659"/>
    <n v="118"/>
    <n v="145"/>
    <s v="FLOW"/>
    <m/>
    <m/>
    <m/>
    <m/>
    <s v="NPA"/>
    <s v="MH02GD8528"/>
    <s v="SPLENDOR PLUS I3S BS6 FI DRUM SELF"/>
    <d v="2024-01-25T00:00:00"/>
    <n v="30"/>
    <s v="02.07.26"/>
    <s v="VIJAY NIKAM"/>
    <m/>
    <m/>
    <m/>
    <m/>
    <m/>
    <m/>
    <m/>
    <m/>
    <m/>
    <m/>
    <m/>
    <m/>
    <m/>
    <m/>
    <m/>
    <m/>
    <m/>
    <m/>
    <m/>
    <m/>
    <m/>
    <m/>
    <n v="1"/>
    <m/>
    <m/>
    <m/>
    <m/>
    <m/>
    <m/>
    <m/>
    <m/>
    <m/>
    <m/>
    <m/>
    <m/>
    <m/>
    <m/>
    <m/>
    <m/>
    <m/>
    <m/>
    <m/>
    <m/>
    <m/>
    <m/>
    <m/>
    <m/>
    <m/>
    <m/>
    <m/>
    <m/>
    <m/>
    <m/>
    <m/>
    <m/>
    <m/>
    <m/>
    <m/>
    <m/>
    <m/>
    <m/>
    <m/>
    <m/>
    <m/>
    <m/>
    <m/>
    <m/>
    <m/>
    <m/>
    <m/>
    <m/>
    <m/>
    <m/>
    <m/>
    <m/>
    <m/>
    <m/>
    <m/>
    <m/>
    <m/>
    <m/>
    <m/>
    <m/>
    <m/>
    <m/>
    <m/>
    <m/>
    <m/>
    <m/>
    <m/>
    <m/>
    <m/>
    <m/>
    <m/>
    <n v="1"/>
    <n v="1"/>
    <s v="DUWT0021"/>
    <s v="B6vAQcj_DJc"/>
    <s v="Allocated"/>
    <s v="Address Not Found (NC_ANF)"/>
    <s v="Customer residence address is not found "/>
    <d v="2026-07-08T00:00:00"/>
    <m/>
    <m/>
    <m/>
    <x v="0"/>
    <m/>
    <n v="3773"/>
    <n v="17136"/>
    <s v="B6vAQcj_DJc"/>
    <s v="Allocated"/>
  </r>
  <r>
    <n v="464549996"/>
    <s v="SOHIT SINGH"/>
    <s v="ONLINE"/>
    <s v="15.07.26"/>
    <n v="3653"/>
    <m/>
    <m/>
    <s v="BANK STABLE 16"/>
    <n v="3500"/>
    <n v="3431"/>
    <n v="3500"/>
    <n v="3278"/>
    <n v="1"/>
    <s v="STABLE "/>
    <s v="PAID"/>
    <x v="5"/>
    <n v="19632"/>
    <n v="69"/>
    <n v="0"/>
    <n v="6509"/>
    <s v="13.06.26"/>
    <n v="2.3673853025215016E-2"/>
    <n v="1.0340117290533347E-3"/>
    <s v="STABLE "/>
    <s v="PAID"/>
    <s v="PAID"/>
    <s v="PAID"/>
    <m/>
    <m/>
    <m/>
    <m/>
    <s v="-"/>
    <m/>
    <s v="MAHALUNGE"/>
    <m/>
    <m/>
    <m/>
    <n v="10009"/>
    <n v="19632"/>
    <n v="26"/>
    <n v="23"/>
    <s v="STABLE"/>
    <m/>
    <m/>
    <m/>
    <m/>
    <s v="REGULAR"/>
    <s v="MH14MA1159"/>
    <s v="HONDA SHINE 100 OBD2"/>
    <d v="2024-11-04T00:00:00"/>
    <n v="24"/>
    <s v="10.07.26"/>
    <s v="KAILASH ATKARI"/>
    <m/>
    <m/>
    <m/>
    <m/>
    <m/>
    <m/>
    <m/>
    <m/>
    <m/>
    <m/>
    <m/>
    <m/>
    <m/>
    <m/>
    <m/>
    <m/>
    <m/>
    <m/>
    <m/>
    <m/>
    <m/>
    <m/>
    <m/>
    <m/>
    <m/>
    <m/>
    <m/>
    <m/>
    <m/>
    <m/>
    <m/>
    <n v="1"/>
    <m/>
    <m/>
    <m/>
    <m/>
    <m/>
    <m/>
    <m/>
    <m/>
    <m/>
    <m/>
    <m/>
    <m/>
    <m/>
    <m/>
    <m/>
    <m/>
    <m/>
    <m/>
    <m/>
    <m/>
    <m/>
    <m/>
    <m/>
    <m/>
    <m/>
    <m/>
    <m/>
    <m/>
    <m/>
    <m/>
    <m/>
    <m/>
    <m/>
    <m/>
    <m/>
    <m/>
    <m/>
    <m/>
    <m/>
    <m/>
    <m/>
    <m/>
    <m/>
    <m/>
    <m/>
    <m/>
    <m/>
    <m/>
    <m/>
    <m/>
    <m/>
    <m/>
    <m/>
    <m/>
    <m/>
    <m/>
    <m/>
    <m/>
    <m/>
    <m/>
    <m/>
    <m/>
    <n v="1"/>
    <n v="1"/>
    <s v="DUWT0017"/>
    <m/>
    <m/>
    <m/>
    <m/>
    <m/>
    <m/>
    <m/>
    <m/>
    <x v="0"/>
    <m/>
    <n v="3500"/>
    <n v="6931"/>
    <s v="Goc78CxA5m"/>
    <s v="Allocated"/>
  </r>
  <r>
    <n v="459472743"/>
    <s v="MOSIN AYUB MANIYAR"/>
    <s v="COLLECT"/>
    <s v="21.07.26"/>
    <n v="4928"/>
    <m/>
    <m/>
    <m/>
    <n v="3566"/>
    <n v="9700"/>
    <n v="2930"/>
    <n v="8338"/>
    <n v="3"/>
    <s v="STABLE "/>
    <s v="PAID"/>
    <x v="13"/>
    <n v="19479"/>
    <n v="362"/>
    <n v="0"/>
    <n v="5850"/>
    <s v="-"/>
    <n v="0.15650441810228813"/>
    <n v="6.2385973012152839E-3"/>
    <s v="STABLE "/>
    <s v="-"/>
    <s v="-"/>
    <s v="-"/>
    <m/>
    <m/>
    <m/>
    <m/>
    <s v="ELG"/>
    <m/>
    <s v="MARKET YARD"/>
    <m/>
    <m/>
    <m/>
    <n v="9700"/>
    <n v="19479"/>
    <n v="87"/>
    <n v="84"/>
    <s v="STABLE"/>
    <m/>
    <m/>
    <m/>
    <m/>
    <s v="NPA"/>
    <s v="MH12VU0613"/>
    <s v="ACCESS SPL ED DISC CBS BT BSVI"/>
    <d v="2023-08-21T00:00:00"/>
    <n v="36"/>
    <s v="02.07.26"/>
    <s v="VIJAY NIKAM"/>
    <m/>
    <m/>
    <m/>
    <m/>
    <m/>
    <m/>
    <m/>
    <m/>
    <m/>
    <m/>
    <m/>
    <m/>
    <m/>
    <m/>
    <m/>
    <m/>
    <m/>
    <m/>
    <m/>
    <m/>
    <m/>
    <m/>
    <m/>
    <m/>
    <m/>
    <m/>
    <m/>
    <m/>
    <m/>
    <m/>
    <m/>
    <m/>
    <m/>
    <m/>
    <m/>
    <m/>
    <m/>
    <m/>
    <m/>
    <m/>
    <m/>
    <m/>
    <m/>
    <m/>
    <m/>
    <m/>
    <m/>
    <m/>
    <m/>
    <m/>
    <m/>
    <m/>
    <m/>
    <m/>
    <m/>
    <m/>
    <m/>
    <m/>
    <m/>
    <m/>
    <m/>
    <n v="1"/>
    <m/>
    <m/>
    <m/>
    <m/>
    <m/>
    <m/>
    <m/>
    <m/>
    <m/>
    <m/>
    <m/>
    <m/>
    <m/>
    <m/>
    <m/>
    <m/>
    <m/>
    <m/>
    <m/>
    <m/>
    <m/>
    <m/>
    <m/>
    <m/>
    <m/>
    <m/>
    <m/>
    <m/>
    <m/>
    <n v="1"/>
    <m/>
    <m/>
    <n v="2"/>
    <n v="1"/>
    <s v="DUWT0031"/>
    <s v="B24GClempNIm"/>
    <s v="Allocated"/>
    <e v="#N/A"/>
    <e v="#N/A"/>
    <e v="#N/A"/>
    <m/>
    <m/>
    <m/>
    <x v="0"/>
    <m/>
    <n v="2930"/>
    <n v="13266"/>
    <s v="B24GClempNIm"/>
    <s v="Allocated"/>
  </r>
  <r>
    <n v="460539281"/>
    <s v="KIRAN VILAS ASWALE"/>
    <s v="ONLINE"/>
    <s v="21.07.26"/>
    <n v="1900"/>
    <m/>
    <m/>
    <m/>
    <n v="3727"/>
    <n v="1607"/>
    <n v="1621"/>
    <n v="3434"/>
    <n v="1"/>
    <s v="STABLE "/>
    <s v="PAID"/>
    <x v="8"/>
    <n v="19474.16"/>
    <n v="14"/>
    <n v="0"/>
    <n v="450"/>
    <s v="-"/>
    <n v="2.0088853401233939E-2"/>
    <n v="1.0256983421689735E-3"/>
    <s v="STABLE "/>
    <s v="PTP"/>
    <s v="-"/>
    <s v="PTP"/>
    <m/>
    <n v="22"/>
    <s v="CAVA"/>
    <m/>
    <s v="-"/>
    <m/>
    <s v="TAKAVE"/>
    <m/>
    <m/>
    <m/>
    <n v="2071"/>
    <n v="19474.16"/>
    <n v="26"/>
    <n v="23"/>
    <s v="STABLE"/>
    <m/>
    <m/>
    <m/>
    <m/>
    <s v="REGULAR"/>
    <s v="MH14LF8920"/>
    <s v="HONDA SHINE DRUM BSVI"/>
    <d v="2023-11-08T00:00:00"/>
    <n v="36"/>
    <s v="10.07.26"/>
    <s v="VIJAY NIKAM"/>
    <m/>
    <m/>
    <m/>
    <m/>
    <m/>
    <m/>
    <m/>
    <m/>
    <m/>
    <m/>
    <m/>
    <m/>
    <m/>
    <m/>
    <m/>
    <m/>
    <m/>
    <m/>
    <m/>
    <m/>
    <m/>
    <m/>
    <m/>
    <m/>
    <m/>
    <m/>
    <m/>
    <m/>
    <m/>
    <m/>
    <m/>
    <m/>
    <m/>
    <m/>
    <m/>
    <m/>
    <m/>
    <n v="1"/>
    <m/>
    <m/>
    <m/>
    <m/>
    <m/>
    <m/>
    <m/>
    <m/>
    <m/>
    <m/>
    <m/>
    <m/>
    <m/>
    <m/>
    <m/>
    <m/>
    <m/>
    <m/>
    <m/>
    <m/>
    <m/>
    <m/>
    <m/>
    <n v="1"/>
    <m/>
    <m/>
    <m/>
    <m/>
    <m/>
    <m/>
    <m/>
    <m/>
    <m/>
    <m/>
    <m/>
    <m/>
    <m/>
    <m/>
    <m/>
    <m/>
    <m/>
    <m/>
    <m/>
    <m/>
    <m/>
    <m/>
    <m/>
    <m/>
    <m/>
    <m/>
    <m/>
    <m/>
    <m/>
    <m/>
    <m/>
    <m/>
    <n v="2"/>
    <n v="1"/>
    <s v="ZBHT0013"/>
    <m/>
    <m/>
    <m/>
    <m/>
    <m/>
    <m/>
    <m/>
    <m/>
    <x v="0"/>
    <m/>
    <n v="1621"/>
    <n v="5334"/>
    <s v="kPwGctzw4OIc"/>
    <s v="Allocated"/>
  </r>
  <r>
    <n v="459425260"/>
    <s v="SAMPADA GULAB TALAWADE"/>
    <m/>
    <m/>
    <m/>
    <m/>
    <m/>
    <m/>
    <n v="3418"/>
    <n v="13627"/>
    <n v="3792"/>
    <n v="17045"/>
    <n v="4"/>
    <s v="FLOW"/>
    <s v="UNPAID"/>
    <x v="8"/>
    <n v="19377.32"/>
    <n v="419"/>
    <n v="0"/>
    <n v="4301"/>
    <s v="FLOW"/>
    <n v="8.1774856020687764E-2"/>
    <n v="7.4651987711862383E-3"/>
    <s v="FLOW"/>
    <s v="BPTP"/>
    <s v="BPTP"/>
    <s v="BPTP"/>
    <s v="Financail problem"/>
    <m/>
    <s v="CAVNA"/>
    <m/>
    <s v="ELG"/>
    <m/>
    <s v="KONDIVADE"/>
    <m/>
    <m/>
    <m/>
    <n v="13627"/>
    <n v="19377.32"/>
    <n v="118"/>
    <n v="145"/>
    <s v="FLOW"/>
    <m/>
    <m/>
    <m/>
    <m/>
    <s v="NPA"/>
    <s v="MH14KY9802"/>
    <s v="HONDA ACTIVA 6G DLX BS VI"/>
    <d v="2023-08-17T00:00:00"/>
    <n v="36"/>
    <s v="02.07.26"/>
    <s v="VIJAY NIKAM"/>
    <m/>
    <m/>
    <m/>
    <m/>
    <m/>
    <m/>
    <m/>
    <m/>
    <m/>
    <m/>
    <m/>
    <m/>
    <m/>
    <m/>
    <m/>
    <m/>
    <m/>
    <m/>
    <m/>
    <m/>
    <m/>
    <m/>
    <m/>
    <m/>
    <m/>
    <m/>
    <m/>
    <m/>
    <m/>
    <m/>
    <m/>
    <m/>
    <m/>
    <m/>
    <m/>
    <m/>
    <m/>
    <m/>
    <m/>
    <m/>
    <m/>
    <m/>
    <m/>
    <m/>
    <m/>
    <m/>
    <m/>
    <m/>
    <m/>
    <m/>
    <m/>
    <m/>
    <m/>
    <m/>
    <m/>
    <m/>
    <m/>
    <m/>
    <m/>
    <m/>
    <m/>
    <m/>
    <m/>
    <m/>
    <m/>
    <m/>
    <m/>
    <m/>
    <m/>
    <m/>
    <m/>
    <m/>
    <m/>
    <m/>
    <m/>
    <m/>
    <m/>
    <m/>
    <m/>
    <m/>
    <m/>
    <m/>
    <m/>
    <m/>
    <m/>
    <m/>
    <m/>
    <m/>
    <m/>
    <m/>
    <m/>
    <m/>
    <m/>
    <m/>
    <n v="0"/>
    <s v=""/>
    <s v="ZBHT0013"/>
    <s v="AoDoEYnJ3Cz"/>
    <s v="Allocated"/>
    <e v="#N/A"/>
    <e v="#N/A"/>
    <e v="#N/A"/>
    <m/>
    <m/>
    <m/>
    <x v="1"/>
    <m/>
    <n v="3792"/>
    <n v="17045"/>
    <s v="AoDoEYnJ3Cz"/>
    <s v="Allocated"/>
  </r>
  <r>
    <n v="460260039"/>
    <s v="SNEHA SHRIDHAR PILLAY"/>
    <s v="ONLINE"/>
    <s v="08.07.26"/>
    <n v="3500"/>
    <m/>
    <m/>
    <m/>
    <n v="3434"/>
    <n v="2930"/>
    <n v="3004"/>
    <n v="2864"/>
    <n v="1"/>
    <s v="STABLE "/>
    <s v="PAID"/>
    <x v="15"/>
    <n v="19233"/>
    <n v="74"/>
    <n v="0"/>
    <n v="3065"/>
    <s v="17.06.26"/>
    <n v="2.3004430813890257E-2"/>
    <n v="1.0129965151223913E-3"/>
    <s v="STABLE "/>
    <s v="PAID"/>
    <s v="PAID"/>
    <s v="PAID"/>
    <s v="Shifted"/>
    <m/>
    <s v="CAVNA"/>
    <m/>
    <s v="-"/>
    <m/>
    <s v="SANGAVI"/>
    <m/>
    <m/>
    <m/>
    <n v="2930"/>
    <n v="19233"/>
    <n v="26"/>
    <n v="23"/>
    <s v="STABLE"/>
    <m/>
    <m/>
    <m/>
    <m/>
    <s v="REGULAR"/>
    <s v="MH14LD0112"/>
    <s v="HONDA ACTIVA 125 SMART"/>
    <d v="2023-10-23T00:00:00"/>
    <n v="36"/>
    <s v="02.07.26"/>
    <s v="KAILASH ATKARI"/>
    <m/>
    <m/>
    <m/>
    <m/>
    <m/>
    <m/>
    <m/>
    <m/>
    <m/>
    <m/>
    <m/>
    <m/>
    <m/>
    <m/>
    <m/>
    <m/>
    <m/>
    <m/>
    <m/>
    <m/>
    <m/>
    <m/>
    <n v="1"/>
    <m/>
    <m/>
    <m/>
    <m/>
    <m/>
    <m/>
    <m/>
    <m/>
    <m/>
    <m/>
    <m/>
    <m/>
    <m/>
    <m/>
    <n v="1"/>
    <m/>
    <m/>
    <m/>
    <m/>
    <m/>
    <m/>
    <m/>
    <m/>
    <m/>
    <m/>
    <m/>
    <m/>
    <m/>
    <m/>
    <m/>
    <m/>
    <m/>
    <m/>
    <m/>
    <m/>
    <m/>
    <m/>
    <m/>
    <m/>
    <m/>
    <m/>
    <m/>
    <m/>
    <m/>
    <m/>
    <m/>
    <m/>
    <m/>
    <m/>
    <m/>
    <m/>
    <m/>
    <m/>
    <m/>
    <m/>
    <m/>
    <m/>
    <m/>
    <m/>
    <m/>
    <m/>
    <m/>
    <m/>
    <m/>
    <m/>
    <m/>
    <m/>
    <m/>
    <m/>
    <m/>
    <m/>
    <n v="2"/>
    <n v="1"/>
    <s v="ZBHT0015"/>
    <s v="kPJtmjsD1qmc"/>
    <s v="Allocated"/>
    <s v="Promise To Pay (PTP)"/>
    <s v="Visited at customer residence address. Customer got married last 2 month ago. So her mother is making the payment. Vehicle with him "/>
    <d v="2026-07-27T00:00:00"/>
    <m/>
    <m/>
    <m/>
    <x v="0"/>
    <m/>
    <n v="3004"/>
    <n v="6364"/>
    <s v="kPJtmjsD1qmc"/>
    <s v="Allocated"/>
  </r>
  <r>
    <n v="460051993"/>
    <s v="DHEERAJ KASHINATH PANSARE"/>
    <m/>
    <m/>
    <m/>
    <m/>
    <m/>
    <m/>
    <n v="3380"/>
    <n v="6687"/>
    <n v="3607"/>
    <n v="10067"/>
    <n v="2"/>
    <s v="FLOW"/>
    <s v="UNPAID"/>
    <x v="10"/>
    <n v="19177.64"/>
    <n v="300"/>
    <n v="0"/>
    <n v="6750"/>
    <s v="23.06.26"/>
    <n v="3.0906426868603187E-2"/>
    <n v="3.565703685606767E-3"/>
    <s v="STABLE "/>
    <s v="PAID"/>
    <s v="PTP"/>
    <s v="PAID"/>
    <m/>
    <n v="25"/>
    <s v="CAVA "/>
    <m/>
    <s v="-"/>
    <m/>
    <s v="OTUR"/>
    <m/>
    <m/>
    <m/>
    <n v="6687"/>
    <n v="19177.64"/>
    <n v="57"/>
    <n v="84"/>
    <s v="FLOW"/>
    <m/>
    <m/>
    <m/>
    <m/>
    <s v="REGULAR"/>
    <s v="MH14LD1684"/>
    <s v="HONDA ACTIVA 6G DLX BS VI"/>
    <d v="2023-10-09T00:00:00"/>
    <n v="36"/>
    <s v="02.07.26"/>
    <s v="KAILASH ATKARI"/>
    <m/>
    <m/>
    <m/>
    <m/>
    <m/>
    <m/>
    <m/>
    <m/>
    <m/>
    <m/>
    <m/>
    <m/>
    <m/>
    <m/>
    <m/>
    <m/>
    <m/>
    <m/>
    <m/>
    <m/>
    <m/>
    <m/>
    <m/>
    <m/>
    <m/>
    <m/>
    <m/>
    <m/>
    <m/>
    <m/>
    <m/>
    <m/>
    <m/>
    <m/>
    <m/>
    <m/>
    <m/>
    <m/>
    <m/>
    <m/>
    <m/>
    <m/>
    <m/>
    <m/>
    <m/>
    <m/>
    <m/>
    <m/>
    <m/>
    <m/>
    <m/>
    <m/>
    <m/>
    <m/>
    <m/>
    <m/>
    <m/>
    <m/>
    <m/>
    <m/>
    <m/>
    <m/>
    <m/>
    <m/>
    <m/>
    <m/>
    <m/>
    <m/>
    <m/>
    <m/>
    <m/>
    <m/>
    <m/>
    <m/>
    <m/>
    <m/>
    <m/>
    <m/>
    <m/>
    <m/>
    <m/>
    <m/>
    <m/>
    <m/>
    <m/>
    <m/>
    <m/>
    <m/>
    <m/>
    <m/>
    <m/>
    <n v="1"/>
    <m/>
    <m/>
    <n v="1"/>
    <n v="1"/>
    <s v="ZBHT0021"/>
    <e v="#N/A"/>
    <s v="Allocated"/>
    <s v="Promise To Pay (PTP)"/>
    <s v="Ptp"/>
    <d v="2026-07-25T00:00:00"/>
    <m/>
    <m/>
    <m/>
    <x v="0"/>
    <m/>
    <n v="3607"/>
    <n v="10067"/>
    <e v="#N/A"/>
    <e v="#N/A"/>
  </r>
  <r>
    <n v="460900024"/>
    <s v="DATTA BALU BARKADE"/>
    <m/>
    <m/>
    <m/>
    <m/>
    <m/>
    <m/>
    <n v="2908"/>
    <n v="2908"/>
    <n v="2946"/>
    <n v="5816"/>
    <n v="1"/>
    <s v="FLOW"/>
    <s v="UNPAID"/>
    <x v="9"/>
    <n v="19095"/>
    <n v="38"/>
    <n v="0"/>
    <n v="0"/>
    <s v="-"/>
    <n v="1.2000271867903117E-2"/>
    <n v="1.0057280952665763E-3"/>
    <s v="STABLE "/>
    <s v="PTP"/>
    <s v="-"/>
    <s v="PTP"/>
    <m/>
    <n v="26"/>
    <s v="CAVA "/>
    <m/>
    <s v="-"/>
    <m/>
    <s v="NHAVRA"/>
    <m/>
    <m/>
    <m/>
    <n v="2908"/>
    <n v="19095"/>
    <n v="26"/>
    <n v="53"/>
    <s v="FLOW"/>
    <m/>
    <m/>
    <m/>
    <m/>
    <s v="REGULAR"/>
    <s v="MH12YF8560"/>
    <s v="HF DELUXE DRUM SELF CAST ALL BLACK"/>
    <d v="2023-11-28T00:00:00"/>
    <n v="36"/>
    <s v="02.07.26"/>
    <s v="KAILASH ATKARI"/>
    <m/>
    <m/>
    <m/>
    <m/>
    <m/>
    <m/>
    <m/>
    <m/>
    <m/>
    <m/>
    <m/>
    <m/>
    <m/>
    <m/>
    <m/>
    <m/>
    <m/>
    <m/>
    <m/>
    <m/>
    <m/>
    <m/>
    <m/>
    <m/>
    <m/>
    <m/>
    <m/>
    <m/>
    <m/>
    <m/>
    <m/>
    <m/>
    <m/>
    <m/>
    <m/>
    <m/>
    <m/>
    <m/>
    <m/>
    <m/>
    <m/>
    <m/>
    <m/>
    <m/>
    <m/>
    <m/>
    <m/>
    <m/>
    <m/>
    <m/>
    <m/>
    <m/>
    <m/>
    <m/>
    <m/>
    <m/>
    <m/>
    <m/>
    <m/>
    <m/>
    <m/>
    <m/>
    <m/>
    <m/>
    <m/>
    <m/>
    <m/>
    <m/>
    <m/>
    <m/>
    <m/>
    <m/>
    <m/>
    <m/>
    <m/>
    <m/>
    <m/>
    <m/>
    <m/>
    <m/>
    <m/>
    <m/>
    <m/>
    <m/>
    <m/>
    <m/>
    <m/>
    <m/>
    <m/>
    <m/>
    <m/>
    <n v="1"/>
    <m/>
    <m/>
    <n v="1"/>
    <n v="1"/>
    <s v="ZBHT0024"/>
    <e v="#N/A"/>
    <s v="Allocated"/>
    <s v="Left Message (LMCB)"/>
    <s v="Meet wife "/>
    <d v="2026-07-04T00:00:00"/>
    <m/>
    <m/>
    <m/>
    <x v="0"/>
    <m/>
    <n v="2946"/>
    <n v="5816"/>
    <e v="#N/A"/>
    <e v="#N/A"/>
  </r>
  <r>
    <n v="458640328"/>
    <s v="ASHISH PRAVIN SAMUDRE"/>
    <m/>
    <m/>
    <m/>
    <m/>
    <m/>
    <m/>
    <n v="4036"/>
    <n v="16144"/>
    <n v="4518"/>
    <n v="20180"/>
    <n v="4"/>
    <s v="FLOW"/>
    <s v="UNPAID"/>
    <x v="15"/>
    <n v="19030"/>
    <n v="482"/>
    <n v="0"/>
    <n v="1800"/>
    <s v="-"/>
    <n v="9.4153852243266237E-2"/>
    <n v="7.3313921953951384E-3"/>
    <s v="FLOW"/>
    <s v="NC"/>
    <s v="-"/>
    <s v="NC"/>
    <s v="Shifted"/>
    <m/>
    <s v="CNAVNA"/>
    <m/>
    <s v="ELG"/>
    <m/>
    <s v="RAHATANI"/>
    <m/>
    <m/>
    <m/>
    <n v="18426"/>
    <n v="19030"/>
    <n v="118"/>
    <n v="145"/>
    <s v="FLOW"/>
    <m/>
    <m/>
    <m/>
    <m/>
    <s v="-"/>
    <s v="MH14KX8926"/>
    <s v="HONDA SP 125 BS VI DISC"/>
    <d v="2023-06-21T00:00:00"/>
    <n v="36"/>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4518"/>
    <n v="20180"/>
    <e v="#N/A"/>
    <e v="#N/A"/>
  </r>
  <r>
    <n v="463788352"/>
    <s v="HUSEN YAKUB SHAIKH"/>
    <m/>
    <m/>
    <m/>
    <m/>
    <m/>
    <m/>
    <n v="4925"/>
    <n v="9850"/>
    <n v="5007"/>
    <n v="14775"/>
    <n v="2"/>
    <s v="FLOW"/>
    <s v="UNPAID"/>
    <x v="12"/>
    <n v="18909"/>
    <n v="82"/>
    <n v="0"/>
    <n v="900"/>
    <s v="FLOW"/>
    <n v="4.9660653514135331E-2"/>
    <n v="3.5157553792405302E-3"/>
    <s v="FLOW"/>
    <s v="NC"/>
    <s v="NC"/>
    <s v="NC"/>
    <s v="Shifted"/>
    <m/>
    <s v="CNAVNA"/>
    <m/>
    <s v="-"/>
    <m/>
    <s v="WAKAD"/>
    <m/>
    <m/>
    <m/>
    <n v="9850"/>
    <n v="18909"/>
    <n v="57"/>
    <n v="84"/>
    <s v="FLOW"/>
    <m/>
    <m/>
    <m/>
    <m/>
    <s v="REGULAR"/>
    <s v="MH14LT5162"/>
    <s v="HONDA ACTIVA 6G DLX BS VI"/>
    <d v="2024-08-17T00:00:00"/>
    <n v="24"/>
    <s v="02.07.26"/>
    <s v="KAILASH ATKARI"/>
    <m/>
    <m/>
    <m/>
    <m/>
    <m/>
    <m/>
    <m/>
    <n v="1"/>
    <m/>
    <m/>
    <m/>
    <m/>
    <m/>
    <m/>
    <m/>
    <m/>
    <m/>
    <m/>
    <m/>
    <m/>
    <m/>
    <m/>
    <m/>
    <m/>
    <m/>
    <m/>
    <m/>
    <m/>
    <m/>
    <m/>
    <m/>
    <m/>
    <m/>
    <m/>
    <m/>
    <m/>
    <m/>
    <m/>
    <m/>
    <m/>
    <m/>
    <m/>
    <m/>
    <m/>
    <m/>
    <m/>
    <m/>
    <m/>
    <m/>
    <m/>
    <m/>
    <m/>
    <m/>
    <m/>
    <m/>
    <m/>
    <m/>
    <m/>
    <m/>
    <m/>
    <m/>
    <m/>
    <m/>
    <m/>
    <m/>
    <m/>
    <m/>
    <m/>
    <m/>
    <m/>
    <m/>
    <m/>
    <m/>
    <m/>
    <m/>
    <m/>
    <m/>
    <m/>
    <m/>
    <m/>
    <m/>
    <m/>
    <m/>
    <m/>
    <m/>
    <m/>
    <m/>
    <m/>
    <m/>
    <m/>
    <m/>
    <m/>
    <m/>
    <m/>
    <n v="1"/>
    <n v="1"/>
    <s v="DUWT0030"/>
    <s v="AoAmcZBuky1"/>
    <s v="Allocated"/>
    <s v="Shifted (NC_SFTD)"/>
    <s v="We had visited to customer but customer shifted "/>
    <d v="2026-07-03T00:00:00"/>
    <m/>
    <m/>
    <m/>
    <x v="2"/>
    <m/>
    <n v="5007"/>
    <n v="14775"/>
    <s v="AoAmcZBuky1"/>
    <s v="Allocated"/>
  </r>
  <r>
    <n v="460863978"/>
    <s v="HANUMAN PANDURANG KATKE"/>
    <m/>
    <m/>
    <m/>
    <m/>
    <m/>
    <m/>
    <n v="2862"/>
    <n v="2779"/>
    <n v="2850"/>
    <n v="5641"/>
    <n v="1"/>
    <s v="FLOW"/>
    <s v="UNPAID"/>
    <x v="9"/>
    <n v="18851"/>
    <n v="71"/>
    <n v="0"/>
    <n v="1350"/>
    <s v="14.06.26"/>
    <n v="1.1846929823610457E-2"/>
    <n v="9.9287668624614971E-4"/>
    <s v="STABLE "/>
    <s v="PTP"/>
    <s v="PAID"/>
    <s v="PTP"/>
    <m/>
    <n v="28"/>
    <s v="CAVA"/>
    <m/>
    <s v="-"/>
    <m/>
    <s v="SHIRUR"/>
    <m/>
    <m/>
    <m/>
    <n v="4200"/>
    <n v="18851"/>
    <n v="26"/>
    <n v="53"/>
    <s v="FLOW"/>
    <m/>
    <m/>
    <m/>
    <m/>
    <s v="REGULAR"/>
    <s v="MH12WL2558"/>
    <s v="SPLENDOR PLUS I3S XTEC"/>
    <d v="2023-11-24T00:00:00"/>
    <n v="36"/>
    <s v="10.07.26"/>
    <s v="KAILASH ATKARI"/>
    <m/>
    <m/>
    <m/>
    <m/>
    <m/>
    <m/>
    <m/>
    <m/>
    <m/>
    <m/>
    <m/>
    <m/>
    <m/>
    <m/>
    <m/>
    <m/>
    <m/>
    <m/>
    <m/>
    <m/>
    <m/>
    <m/>
    <m/>
    <m/>
    <m/>
    <m/>
    <m/>
    <m/>
    <m/>
    <m/>
    <m/>
    <n v="1"/>
    <m/>
    <m/>
    <m/>
    <m/>
    <m/>
    <m/>
    <m/>
    <m/>
    <m/>
    <m/>
    <m/>
    <m/>
    <m/>
    <m/>
    <m/>
    <m/>
    <m/>
    <m/>
    <m/>
    <m/>
    <m/>
    <m/>
    <m/>
    <m/>
    <m/>
    <m/>
    <m/>
    <m/>
    <m/>
    <m/>
    <m/>
    <m/>
    <m/>
    <m/>
    <m/>
    <m/>
    <m/>
    <m/>
    <m/>
    <m/>
    <m/>
    <m/>
    <m/>
    <m/>
    <m/>
    <m/>
    <m/>
    <m/>
    <m/>
    <m/>
    <m/>
    <m/>
    <m/>
    <m/>
    <m/>
    <m/>
    <m/>
    <m/>
    <m/>
    <m/>
    <m/>
    <m/>
    <n v="1"/>
    <n v="1"/>
    <s v="ZBHT0024"/>
    <m/>
    <m/>
    <m/>
    <m/>
    <m/>
    <m/>
    <m/>
    <m/>
    <x v="0"/>
    <m/>
    <n v="2850"/>
    <n v="5641"/>
    <s v="kosnba3F6b"/>
    <s v="Allocated"/>
  </r>
  <r>
    <n v="136793784"/>
    <s v="PANKAJ ASHOK SHELAR"/>
    <m/>
    <m/>
    <m/>
    <m/>
    <m/>
    <m/>
    <n v="2832"/>
    <n v="2683"/>
    <n v="2743"/>
    <n v="5515"/>
    <n v="1"/>
    <s v="FLOW"/>
    <s v="UNPAID"/>
    <x v="10"/>
    <n v="18761.490000000002"/>
    <n v="60"/>
    <n v="0"/>
    <n v="4971"/>
    <s v="29.06.26"/>
    <n v="1.3327769928562576E-2"/>
    <n v="9.8816222058459909E-4"/>
    <s v="STABLE "/>
    <s v="PTP"/>
    <s v="PTP"/>
    <s v="PTP"/>
    <m/>
    <n v="30"/>
    <s v="CAVA"/>
    <m/>
    <s v="-"/>
    <m/>
    <s v="JUNNAR"/>
    <m/>
    <m/>
    <m/>
    <n v="2683"/>
    <n v="18761.490000000002"/>
    <n v="26"/>
    <n v="53"/>
    <s v="FLOW"/>
    <m/>
    <m/>
    <m/>
    <m/>
    <s v="REGULAR"/>
    <s v="MH14KR3853"/>
    <s v="YAMAHA FZS SPECIAL"/>
    <d v="2022-12-15T00:00:00"/>
    <n v="48"/>
    <s v="02.07.26"/>
    <s v="KAILASH ATKARI"/>
    <m/>
    <m/>
    <m/>
    <m/>
    <m/>
    <m/>
    <m/>
    <m/>
    <m/>
    <m/>
    <n v="2"/>
    <m/>
    <m/>
    <m/>
    <m/>
    <m/>
    <n v="1"/>
    <m/>
    <m/>
    <m/>
    <m/>
    <m/>
    <m/>
    <m/>
    <m/>
    <m/>
    <m/>
    <m/>
    <m/>
    <m/>
    <m/>
    <m/>
    <m/>
    <m/>
    <m/>
    <m/>
    <m/>
    <m/>
    <m/>
    <m/>
    <m/>
    <m/>
    <m/>
    <m/>
    <m/>
    <m/>
    <m/>
    <m/>
    <m/>
    <m/>
    <m/>
    <m/>
    <m/>
    <m/>
    <m/>
    <m/>
    <m/>
    <m/>
    <m/>
    <m/>
    <m/>
    <m/>
    <m/>
    <m/>
    <m/>
    <m/>
    <m/>
    <m/>
    <m/>
    <m/>
    <m/>
    <m/>
    <m/>
    <m/>
    <m/>
    <m/>
    <m/>
    <m/>
    <m/>
    <m/>
    <m/>
    <m/>
    <m/>
    <m/>
    <m/>
    <m/>
    <m/>
    <m/>
    <m/>
    <m/>
    <m/>
    <m/>
    <m/>
    <m/>
    <n v="3"/>
    <n v="1"/>
    <s v="ZBHT0021"/>
    <s v="G6G3s4FBITm"/>
    <s v="Allocated"/>
    <s v="Promise To Pay (PTP)"/>
    <s v="Ptp"/>
    <d v="2026-07-30T00:00:00"/>
    <m/>
    <m/>
    <m/>
    <x v="0"/>
    <m/>
    <n v="2743"/>
    <n v="5515"/>
    <s v="G6G3s4FBITm"/>
    <s v="Allocated"/>
  </r>
  <r>
    <n v="460405924"/>
    <s v="VITTHAL MASA MANE"/>
    <s v="ONLINE"/>
    <s v="08.07.26"/>
    <n v="3051"/>
    <m/>
    <m/>
    <m/>
    <n v="2843"/>
    <n v="5620"/>
    <n v="2898"/>
    <n v="5412"/>
    <n v="2"/>
    <s v="STABLE "/>
    <s v="PAID"/>
    <x v="12"/>
    <n v="18727"/>
    <n v="121"/>
    <n v="0"/>
    <n v="2250"/>
    <s v="FLOW"/>
    <n v="4.9182667426051742E-2"/>
    <n v="3.4819160710263582E-3"/>
    <s v="STABLE "/>
    <s v="PAID"/>
    <s v="MPTP"/>
    <s v="PAID"/>
    <s v="Add not found"/>
    <m/>
    <s v="CAVNA"/>
    <m/>
    <s v="-"/>
    <m/>
    <s v="WAKAD"/>
    <m/>
    <m/>
    <m/>
    <n v="5620"/>
    <n v="18727"/>
    <n v="57"/>
    <n v="53"/>
    <s v="STABLE"/>
    <m/>
    <m/>
    <m/>
    <m/>
    <s v="REGULAR"/>
    <s v="MH14LD1075"/>
    <s v="PASSION PLUS I3S DRS CAST"/>
    <d v="2023-10-31T00:00:00"/>
    <n v="36"/>
    <s v="02.07.26"/>
    <s v="KAILASH ATKARI"/>
    <m/>
    <m/>
    <m/>
    <m/>
    <m/>
    <m/>
    <m/>
    <n v="1"/>
    <m/>
    <m/>
    <m/>
    <m/>
    <m/>
    <m/>
    <m/>
    <m/>
    <m/>
    <m/>
    <m/>
    <m/>
    <m/>
    <m/>
    <m/>
    <m/>
    <m/>
    <m/>
    <m/>
    <m/>
    <m/>
    <m/>
    <m/>
    <m/>
    <m/>
    <m/>
    <m/>
    <m/>
    <m/>
    <m/>
    <m/>
    <m/>
    <m/>
    <m/>
    <m/>
    <m/>
    <m/>
    <m/>
    <m/>
    <m/>
    <m/>
    <m/>
    <m/>
    <m/>
    <m/>
    <m/>
    <m/>
    <m/>
    <m/>
    <m/>
    <m/>
    <m/>
    <m/>
    <m/>
    <m/>
    <m/>
    <m/>
    <m/>
    <m/>
    <m/>
    <m/>
    <m/>
    <m/>
    <m/>
    <m/>
    <m/>
    <m/>
    <m/>
    <m/>
    <m/>
    <m/>
    <m/>
    <m/>
    <m/>
    <m/>
    <m/>
    <m/>
    <m/>
    <m/>
    <m/>
    <m/>
    <m/>
    <m/>
    <m/>
    <m/>
    <m/>
    <n v="1"/>
    <n v="1"/>
    <s v="DUWT0030"/>
    <s v="BoyIzr-XK3z"/>
    <s v="Allocated"/>
    <s v="Address Not Found (NC_ANF)"/>
    <s v="Address not found "/>
    <d v="2026-07-03T00:00:00"/>
    <m/>
    <m/>
    <m/>
    <x v="0"/>
    <m/>
    <n v="2898"/>
    <n v="8463"/>
    <s v="BoyIzr-XK3z"/>
    <s v="Allocated"/>
  </r>
  <r>
    <n v="460268914"/>
    <s v="SURAJ VIJAY BADHE"/>
    <m/>
    <m/>
    <m/>
    <m/>
    <m/>
    <m/>
    <n v="3324"/>
    <n v="2671.31"/>
    <n v="2671.31"/>
    <n v="5995.3099999999995"/>
    <n v="1"/>
    <s v="FLOW"/>
    <s v="UNPAID"/>
    <x v="11"/>
    <n v="18550.310000000001"/>
    <n v="0"/>
    <n v="0"/>
    <n v="450"/>
    <s v="-"/>
    <n v="1.4852773641066984E-2"/>
    <n v="9.7703943141683809E-4"/>
    <s v="STABLE "/>
    <s v="PTP"/>
    <s v="-"/>
    <s v="PTP"/>
    <m/>
    <m/>
    <s v="CNAVNA"/>
    <m/>
    <s v="-"/>
    <m/>
    <s v="VADGAON GHENAD"/>
    <m/>
    <m/>
    <m/>
    <n v="3121.31"/>
    <n v="18550.310000000001"/>
    <n v="26"/>
    <n v="53"/>
    <s v="FLOW"/>
    <m/>
    <m/>
    <m/>
    <m/>
    <s v="REGULAR"/>
    <s v="MH14LC2382"/>
    <s v="HONDA ACTIVA 6G H SMART"/>
    <d v="2023-10-23T00:00:00"/>
    <n v="36"/>
    <s v="10.07.26"/>
    <s v="KAILASH ATKARI"/>
    <m/>
    <m/>
    <m/>
    <m/>
    <m/>
    <m/>
    <m/>
    <m/>
    <m/>
    <m/>
    <m/>
    <m/>
    <m/>
    <m/>
    <m/>
    <m/>
    <m/>
    <m/>
    <m/>
    <m/>
    <m/>
    <m/>
    <m/>
    <m/>
    <m/>
    <m/>
    <m/>
    <m/>
    <m/>
    <m/>
    <m/>
    <m/>
    <m/>
    <m/>
    <m/>
    <m/>
    <m/>
    <m/>
    <m/>
    <m/>
    <m/>
    <m/>
    <m/>
    <m/>
    <m/>
    <m/>
    <m/>
    <m/>
    <m/>
    <m/>
    <m/>
    <m/>
    <m/>
    <m/>
    <m/>
    <m/>
    <m/>
    <m/>
    <m/>
    <m/>
    <m/>
    <m/>
    <m/>
    <m/>
    <m/>
    <m/>
    <m/>
    <m/>
    <m/>
    <m/>
    <m/>
    <m/>
    <m/>
    <m/>
    <m/>
    <m/>
    <m/>
    <m/>
    <m/>
    <m/>
    <m/>
    <m/>
    <m/>
    <m/>
    <m/>
    <m/>
    <m/>
    <m/>
    <m/>
    <m/>
    <m/>
    <m/>
    <m/>
    <m/>
    <n v="0"/>
    <s v=""/>
    <s v="ZBHT0010"/>
    <m/>
    <m/>
    <m/>
    <m/>
    <m/>
    <m/>
    <m/>
    <m/>
    <x v="0"/>
    <m/>
    <n v="2671.31"/>
    <n v="5995.3099999999995"/>
    <s v="Bo3ihukCQ9"/>
    <s v="Allocated"/>
  </r>
  <r>
    <n v="459021769"/>
    <s v="SHUBHAM GAJENDRA DONGARE"/>
    <m/>
    <m/>
    <m/>
    <m/>
    <m/>
    <m/>
    <n v="3867"/>
    <n v="15468"/>
    <n v="816"/>
    <n v="19335"/>
    <n v="5"/>
    <s v="FLOW"/>
    <s v="UNPAID"/>
    <x v="17"/>
    <n v="18336.45"/>
    <n v="816"/>
    <n v="0"/>
    <n v="3600"/>
    <s v="FLOW"/>
    <n v="1"/>
    <n v="8.1965184729642145E-3"/>
    <s v="FLOW"/>
    <s v="LMCB"/>
    <s v="NC"/>
    <s v="LMCB"/>
    <s v="Left msg with son"/>
    <m/>
    <m/>
    <m/>
    <s v="ELG"/>
    <m/>
    <s v="NARAYAN GAON"/>
    <m/>
    <m/>
    <m/>
    <n v="15468"/>
    <n v="18336.45"/>
    <n v="146"/>
    <n v="173"/>
    <s v="FLOW"/>
    <m/>
    <m/>
    <m/>
    <m/>
    <s v="NPA"/>
    <s v="MH14KY2106"/>
    <s v="HONDA ACTIVA 125 DISC BSVI"/>
    <d v="2023-07-17T00:00:00"/>
    <n v="36"/>
    <s v="02.07.26"/>
    <s v="KAILASH ATKARI"/>
    <m/>
    <m/>
    <m/>
    <m/>
    <m/>
    <m/>
    <m/>
    <m/>
    <m/>
    <m/>
    <m/>
    <m/>
    <m/>
    <m/>
    <m/>
    <m/>
    <m/>
    <m/>
    <m/>
    <m/>
    <m/>
    <m/>
    <m/>
    <m/>
    <m/>
    <m/>
    <m/>
    <m/>
    <n v="1"/>
    <m/>
    <m/>
    <m/>
    <m/>
    <m/>
    <m/>
    <m/>
    <m/>
    <m/>
    <m/>
    <m/>
    <m/>
    <m/>
    <m/>
    <m/>
    <m/>
    <m/>
    <m/>
    <m/>
    <m/>
    <m/>
    <m/>
    <m/>
    <n v="1"/>
    <m/>
    <m/>
    <m/>
    <m/>
    <m/>
    <m/>
    <m/>
    <m/>
    <m/>
    <m/>
    <m/>
    <m/>
    <m/>
    <m/>
    <m/>
    <m/>
    <m/>
    <m/>
    <m/>
    <m/>
    <m/>
    <m/>
    <m/>
    <m/>
    <m/>
    <m/>
    <m/>
    <m/>
    <m/>
    <m/>
    <m/>
    <m/>
    <m/>
    <m/>
    <m/>
    <m/>
    <m/>
    <m/>
    <m/>
    <m/>
    <m/>
    <n v="2"/>
    <n v="1"/>
    <s v="DUWT0015"/>
    <s v="Bo-8OUT747"/>
    <s v="Allocated"/>
    <e v="#N/A"/>
    <e v="#N/A"/>
    <e v="#N/A"/>
    <m/>
    <m/>
    <m/>
    <x v="0"/>
    <m/>
    <n v="816"/>
    <n v="19335"/>
    <s v="Bo-8OUT747"/>
    <s v="Allocated"/>
  </r>
  <r>
    <n v="460212955"/>
    <s v="RAJKUMAR MACHCHINDRANATH KAMBL"/>
    <m/>
    <m/>
    <m/>
    <m/>
    <m/>
    <m/>
    <n v="3784"/>
    <n v="3784"/>
    <n v="3836"/>
    <n v="7568"/>
    <n v="1"/>
    <s v="FLOW"/>
    <s v="UNPAID"/>
    <x v="7"/>
    <n v="18141.25"/>
    <n v="52"/>
    <n v="0"/>
    <n v="5213"/>
    <s v="-"/>
    <n v="1.5228520950306379E-2"/>
    <n v="9.5549436021234756E-4"/>
    <s v="FLOW"/>
    <s v="NC"/>
    <s v="-"/>
    <s v="NC"/>
    <s v="Shifted"/>
    <m/>
    <s v="CNAVNA"/>
    <m/>
    <s v="-"/>
    <m/>
    <s v="BHOSARI"/>
    <m/>
    <m/>
    <m/>
    <n v="3784"/>
    <n v="18141.25"/>
    <n v="26"/>
    <n v="53"/>
    <s v="FLOW"/>
    <m/>
    <m/>
    <m/>
    <m/>
    <m/>
    <s v="MH14LF4397"/>
    <s v="HONDA SHINE DISC BSVI"/>
    <d v="2023-10-20T00:00:00"/>
    <n v="36"/>
    <s v="10.07.26"/>
    <s v="VIJAY NIKAM"/>
    <m/>
    <m/>
    <m/>
    <m/>
    <m/>
    <m/>
    <m/>
    <m/>
    <m/>
    <m/>
    <m/>
    <m/>
    <m/>
    <m/>
    <m/>
    <m/>
    <m/>
    <m/>
    <m/>
    <m/>
    <m/>
    <m/>
    <m/>
    <m/>
    <m/>
    <m/>
    <m/>
    <m/>
    <m/>
    <m/>
    <m/>
    <m/>
    <m/>
    <m/>
    <m/>
    <m/>
    <m/>
    <m/>
    <m/>
    <m/>
    <m/>
    <m/>
    <m/>
    <m/>
    <m/>
    <m/>
    <m/>
    <m/>
    <m/>
    <m/>
    <m/>
    <m/>
    <m/>
    <m/>
    <m/>
    <m/>
    <m/>
    <m/>
    <m/>
    <m/>
    <m/>
    <m/>
    <m/>
    <m/>
    <m/>
    <m/>
    <m/>
    <m/>
    <m/>
    <m/>
    <m/>
    <m/>
    <m/>
    <m/>
    <m/>
    <m/>
    <m/>
    <m/>
    <m/>
    <m/>
    <m/>
    <m/>
    <m/>
    <m/>
    <m/>
    <m/>
    <m/>
    <m/>
    <m/>
    <m/>
    <m/>
    <n v="1"/>
    <m/>
    <m/>
    <n v="1"/>
    <n v="1"/>
    <s v="DUWT0025"/>
    <m/>
    <m/>
    <m/>
    <m/>
    <m/>
    <m/>
    <m/>
    <m/>
    <x v="0"/>
    <m/>
    <n v="3836"/>
    <n v="7568"/>
    <e v="#N/A"/>
    <e v="#N/A"/>
  </r>
  <r>
    <n v="459782251"/>
    <s v="MRINMOY MITRA"/>
    <m/>
    <m/>
    <m/>
    <m/>
    <m/>
    <s v="BANK STABLE 08"/>
    <n v="3664"/>
    <n v="7968"/>
    <n v="1014"/>
    <n v="11632"/>
    <n v="3"/>
    <s v="STABLE "/>
    <s v="UNPAID"/>
    <x v="13"/>
    <n v="18089.939999999999"/>
    <n v="374"/>
    <n v="0"/>
    <n v="5994"/>
    <s v="06.06.26"/>
    <n v="0.14534398753556679"/>
    <n v="5.7937189210506904E-3"/>
    <s v="STABLE "/>
    <s v="PAID"/>
    <s v="PAID"/>
    <s v="PAID"/>
    <m/>
    <m/>
    <m/>
    <m/>
    <s v="ELG"/>
    <m/>
    <s v="DATTAWADI"/>
    <m/>
    <m/>
    <m/>
    <n v="7968"/>
    <n v="18089.939999999999"/>
    <n v="87"/>
    <n v="84"/>
    <s v="STABLE"/>
    <m/>
    <m/>
    <m/>
    <m/>
    <s v="REGULAR"/>
    <s v="MH12VY3090"/>
    <s v="HONDA ACTIVA DLX"/>
    <d v="2023-09-16T00:00:00"/>
    <n v="36"/>
    <s v="02.07.26"/>
    <s v="VIJAY NIKAM"/>
    <m/>
    <m/>
    <m/>
    <m/>
    <m/>
    <m/>
    <m/>
    <m/>
    <m/>
    <m/>
    <m/>
    <m/>
    <m/>
    <m/>
    <m/>
    <m/>
    <m/>
    <m/>
    <m/>
    <m/>
    <m/>
    <m/>
    <m/>
    <m/>
    <m/>
    <n v="1"/>
    <m/>
    <m/>
    <m/>
    <m/>
    <m/>
    <m/>
    <m/>
    <m/>
    <m/>
    <m/>
    <m/>
    <m/>
    <m/>
    <m/>
    <m/>
    <m/>
    <m/>
    <m/>
    <m/>
    <m/>
    <m/>
    <m/>
    <m/>
    <m/>
    <m/>
    <m/>
    <m/>
    <m/>
    <m/>
    <m/>
    <m/>
    <m/>
    <m/>
    <m/>
    <m/>
    <m/>
    <m/>
    <m/>
    <m/>
    <m/>
    <m/>
    <m/>
    <m/>
    <m/>
    <m/>
    <m/>
    <m/>
    <m/>
    <m/>
    <m/>
    <m/>
    <m/>
    <m/>
    <m/>
    <m/>
    <m/>
    <m/>
    <m/>
    <m/>
    <m/>
    <m/>
    <m/>
    <m/>
    <m/>
    <m/>
    <m/>
    <m/>
    <m/>
    <n v="1"/>
    <n v="1"/>
    <s v="DUWT0031"/>
    <s v="BPv1Tm0kiz"/>
    <s v="Allocated"/>
    <e v="#N/A"/>
    <e v="#N/A"/>
    <e v="#N/A"/>
    <m/>
    <m/>
    <m/>
    <x v="0"/>
    <m/>
    <n v="1014"/>
    <n v="11632"/>
    <s v="BPv1Tm0kiz"/>
    <s v="Allocated"/>
  </r>
  <r>
    <n v="465614683"/>
    <s v="AMAR BASWARAJ MURGE"/>
    <m/>
    <m/>
    <m/>
    <m/>
    <m/>
    <m/>
    <n v="2005"/>
    <n v="2005"/>
    <n v="2015"/>
    <n v="4010"/>
    <n v="1"/>
    <s v="FLOW"/>
    <s v="UNPAID"/>
    <x v="13"/>
    <n v="18049"/>
    <n v="10"/>
    <n v="0"/>
    <n v="450"/>
    <s v="-"/>
    <n v="1.5554427167521577E-2"/>
    <n v="9.5063557954786252E-4"/>
    <s v="FLOW"/>
    <s v="NC"/>
    <s v="-"/>
    <s v="NC"/>
    <s v="alwys door locjk"/>
    <m/>
    <m/>
    <m/>
    <s v="-"/>
    <m/>
    <s v="DHAYARI"/>
    <m/>
    <m/>
    <m/>
    <n v="2005"/>
    <n v="18049"/>
    <n v="25"/>
    <n v="52"/>
    <s v="FLOW"/>
    <m/>
    <m/>
    <m/>
    <m/>
    <s v="NPA"/>
    <s v="MH12WS4376"/>
    <s v="HONDA ACTIVA 6G H SMART"/>
    <d v="2025-03-03T00:00:00"/>
    <n v="24"/>
    <s v="02.07.26"/>
    <s v="VIJAY NIKAM"/>
    <m/>
    <m/>
    <m/>
    <m/>
    <m/>
    <m/>
    <m/>
    <m/>
    <m/>
    <m/>
    <m/>
    <m/>
    <m/>
    <m/>
    <m/>
    <m/>
    <m/>
    <m/>
    <m/>
    <m/>
    <m/>
    <m/>
    <m/>
    <m/>
    <m/>
    <m/>
    <m/>
    <m/>
    <m/>
    <m/>
    <m/>
    <m/>
    <m/>
    <m/>
    <m/>
    <m/>
    <m/>
    <m/>
    <m/>
    <m/>
    <m/>
    <m/>
    <m/>
    <m/>
    <m/>
    <m/>
    <m/>
    <m/>
    <m/>
    <m/>
    <m/>
    <m/>
    <m/>
    <m/>
    <m/>
    <m/>
    <m/>
    <m/>
    <m/>
    <m/>
    <m/>
    <m/>
    <m/>
    <m/>
    <m/>
    <m/>
    <m/>
    <m/>
    <m/>
    <m/>
    <m/>
    <m/>
    <m/>
    <m/>
    <m/>
    <m/>
    <m/>
    <m/>
    <m/>
    <m/>
    <m/>
    <m/>
    <m/>
    <m/>
    <m/>
    <m/>
    <m/>
    <m/>
    <m/>
    <m/>
    <m/>
    <m/>
    <m/>
    <m/>
    <n v="0"/>
    <s v=""/>
    <s v="DUWT0031"/>
    <s v="A2BUbRQMV8S"/>
    <s v="Allocated"/>
    <e v="#N/A"/>
    <e v="#N/A"/>
    <e v="#N/A"/>
    <m/>
    <m/>
    <m/>
    <x v="0"/>
    <m/>
    <n v="2015"/>
    <n v="4010"/>
    <s v="A2BUbRQMV8S"/>
    <s v="Allocated"/>
  </r>
  <r>
    <n v="458787050"/>
    <s v="PRANJAL DIPAK RAUT"/>
    <s v="ONLINE"/>
    <s v="17.07.26"/>
    <n v="3668"/>
    <m/>
    <m/>
    <m/>
    <n v="3668"/>
    <n v="15156"/>
    <n v="1786"/>
    <n v="15156"/>
    <n v="5"/>
    <s v="STABLE "/>
    <s v="PAID"/>
    <x v="11"/>
    <n v="17856"/>
    <n v="1302"/>
    <n v="0"/>
    <n v="6750"/>
    <s v="09.06.26"/>
    <n v="0.11194352669755311"/>
    <n v="7.9817540392632721E-3"/>
    <s v="STABLE "/>
    <s v="PAID"/>
    <s v="PAID"/>
    <s v="PAID"/>
    <m/>
    <m/>
    <m/>
    <m/>
    <s v="ELG"/>
    <m/>
    <s v="MAHALUNGE"/>
    <m/>
    <m/>
    <m/>
    <n v="15156"/>
    <n v="17856"/>
    <n v="146"/>
    <n v="145"/>
    <s v="STABLE"/>
    <m/>
    <m/>
    <m/>
    <m/>
    <s v="NPA"/>
    <s v="MH14KX8617"/>
    <s v="HONDA ACTIVA 6G H SMART"/>
    <d v="2023-07-01T00:00:00"/>
    <n v="36"/>
    <s v="02.07.26"/>
    <s v="KAILASH ATKARI"/>
    <m/>
    <m/>
    <m/>
    <m/>
    <m/>
    <m/>
    <m/>
    <m/>
    <m/>
    <m/>
    <m/>
    <m/>
    <m/>
    <m/>
    <m/>
    <m/>
    <m/>
    <m/>
    <m/>
    <m/>
    <m/>
    <m/>
    <m/>
    <m/>
    <m/>
    <m/>
    <m/>
    <m/>
    <m/>
    <m/>
    <m/>
    <m/>
    <m/>
    <m/>
    <m/>
    <m/>
    <m/>
    <m/>
    <m/>
    <m/>
    <m/>
    <m/>
    <m/>
    <m/>
    <m/>
    <m/>
    <m/>
    <m/>
    <m/>
    <m/>
    <m/>
    <m/>
    <m/>
    <m/>
    <m/>
    <m/>
    <m/>
    <m/>
    <m/>
    <m/>
    <m/>
    <m/>
    <m/>
    <m/>
    <m/>
    <m/>
    <m/>
    <m/>
    <m/>
    <m/>
    <m/>
    <m/>
    <m/>
    <m/>
    <m/>
    <m/>
    <m/>
    <m/>
    <m/>
    <m/>
    <m/>
    <m/>
    <m/>
    <m/>
    <m/>
    <m/>
    <m/>
    <m/>
    <m/>
    <m/>
    <m/>
    <m/>
    <m/>
    <m/>
    <n v="0"/>
    <s v=""/>
    <s v="ZBHT0010"/>
    <e v="#N/A"/>
    <s v="Allocated"/>
    <e v="#N/A"/>
    <e v="#N/A"/>
    <e v="#N/A"/>
    <m/>
    <m/>
    <m/>
    <x v="0"/>
    <m/>
    <n v="1786"/>
    <n v="18824"/>
    <e v="#N/A"/>
    <e v="#N/A"/>
  </r>
  <r>
    <n v="454987694"/>
    <s v="KAILAS SURESH SANAP"/>
    <s v="ONLINE"/>
    <s v="02.07.26"/>
    <n v="3053"/>
    <m/>
    <m/>
    <m/>
    <n v="2813"/>
    <n v="7474"/>
    <n v="2205"/>
    <n v="7234"/>
    <n v="3"/>
    <s v="STABLE "/>
    <s v="PAID"/>
    <x v="4"/>
    <n v="17791.71"/>
    <n v="357"/>
    <n v="0"/>
    <n v="6720.2"/>
    <s v="02.06.26"/>
    <n v="0.18420072076746857"/>
    <n v="5.6982039113920102E-3"/>
    <s v="STABLE "/>
    <s v="PAID"/>
    <s v="PAID"/>
    <s v="PAID"/>
    <m/>
    <m/>
    <m/>
    <m/>
    <s v="ELG"/>
    <m/>
    <s v="KHED SHIVAPUR"/>
    <m/>
    <m/>
    <m/>
    <n v="7474"/>
    <n v="17791.71"/>
    <n v="87"/>
    <n v="84"/>
    <s v="STABLE"/>
    <m/>
    <m/>
    <m/>
    <m/>
    <s v="REGULAR"/>
    <s v="MH12UV3228"/>
    <s v="HONDA ACTIVA 6G STD BS VI"/>
    <d v="2022-10-07T00:00:00"/>
    <n v="48"/>
    <s v="02.07.26"/>
    <s v="VIJAY NIKAM"/>
    <m/>
    <m/>
    <m/>
    <m/>
    <n v="1"/>
    <m/>
    <m/>
    <m/>
    <m/>
    <m/>
    <m/>
    <m/>
    <m/>
    <m/>
    <m/>
    <m/>
    <m/>
    <m/>
    <m/>
    <m/>
    <m/>
    <m/>
    <m/>
    <m/>
    <m/>
    <m/>
    <m/>
    <m/>
    <m/>
    <m/>
    <m/>
    <m/>
    <m/>
    <m/>
    <m/>
    <m/>
    <m/>
    <m/>
    <m/>
    <m/>
    <m/>
    <m/>
    <m/>
    <m/>
    <m/>
    <m/>
    <m/>
    <m/>
    <m/>
    <m/>
    <m/>
    <m/>
    <m/>
    <m/>
    <m/>
    <m/>
    <m/>
    <m/>
    <m/>
    <m/>
    <m/>
    <m/>
    <m/>
    <m/>
    <m/>
    <m/>
    <m/>
    <m/>
    <m/>
    <m/>
    <m/>
    <m/>
    <m/>
    <m/>
    <m/>
    <m/>
    <m/>
    <m/>
    <m/>
    <m/>
    <m/>
    <m/>
    <m/>
    <m/>
    <m/>
    <m/>
    <m/>
    <m/>
    <m/>
    <m/>
    <m/>
    <m/>
    <m/>
    <m/>
    <n v="1"/>
    <n v="1"/>
    <s v="DUWT0011"/>
    <s v="ko0GlpqoFDJc"/>
    <s v="Allocated"/>
    <s v="Promise To Pay (PTP)"/>
    <s v="Customer home visit promise to pay amt. 3050 ptp date 03.07.2026"/>
    <d v="2026-07-03T00:00:00"/>
    <m/>
    <m/>
    <m/>
    <x v="0"/>
    <m/>
    <n v="2205"/>
    <n v="10287"/>
    <s v="ko0GlpqoFDJc"/>
    <s v="Allocated"/>
  </r>
  <r>
    <n v="460005853"/>
    <s v="SHRUTIKA RAVINDRA OHAL"/>
    <m/>
    <m/>
    <m/>
    <m/>
    <m/>
    <m/>
    <n v="3731"/>
    <n v="3668"/>
    <n v="3813"/>
    <n v="7399"/>
    <n v="1"/>
    <s v="FLOW"/>
    <s v="UNPAID"/>
    <x v="13"/>
    <n v="17777"/>
    <n v="145"/>
    <n v="0"/>
    <n v="0"/>
    <s v="30.06.26"/>
    <n v="1.5320020597098513E-2"/>
    <n v="9.3630941867263299E-4"/>
    <s v="STABLE "/>
    <s v="PTP"/>
    <s v="PTP"/>
    <s v="PTP"/>
    <m/>
    <n v="28"/>
    <s v="CAVA"/>
    <m/>
    <s v="-"/>
    <m/>
    <s v="GULTEKADI"/>
    <m/>
    <m/>
    <m/>
    <n v="3668"/>
    <n v="17777"/>
    <n v="26"/>
    <n v="53"/>
    <s v="FLOW"/>
    <m/>
    <m/>
    <m/>
    <m/>
    <s v="REGULAR"/>
    <s v="MH12VY3093"/>
    <s v="SUZUKI BURGMAN STREET"/>
    <d v="2023-10-05T00:00:00"/>
    <n v="36"/>
    <s v="02.07.26"/>
    <s v="VIJAY NIKAM"/>
    <m/>
    <m/>
    <m/>
    <m/>
    <m/>
    <m/>
    <m/>
    <m/>
    <m/>
    <m/>
    <m/>
    <m/>
    <m/>
    <m/>
    <m/>
    <m/>
    <m/>
    <m/>
    <m/>
    <m/>
    <m/>
    <m/>
    <m/>
    <m/>
    <m/>
    <n v="1"/>
    <m/>
    <m/>
    <m/>
    <m/>
    <m/>
    <m/>
    <m/>
    <m/>
    <m/>
    <m/>
    <m/>
    <m/>
    <m/>
    <m/>
    <m/>
    <m/>
    <m/>
    <m/>
    <m/>
    <m/>
    <m/>
    <m/>
    <m/>
    <m/>
    <m/>
    <m/>
    <m/>
    <m/>
    <m/>
    <m/>
    <m/>
    <m/>
    <m/>
    <m/>
    <m/>
    <m/>
    <m/>
    <m/>
    <m/>
    <m/>
    <m/>
    <m/>
    <m/>
    <m/>
    <m/>
    <m/>
    <m/>
    <m/>
    <m/>
    <m/>
    <m/>
    <m/>
    <m/>
    <m/>
    <m/>
    <m/>
    <m/>
    <m/>
    <m/>
    <m/>
    <m/>
    <m/>
    <m/>
    <m/>
    <m/>
    <m/>
    <m/>
    <m/>
    <n v="1"/>
    <n v="1"/>
    <s v="DUWT0031"/>
    <s v="G6nAG-L_NIm"/>
    <s v="Allocated"/>
    <e v="#N/A"/>
    <e v="#N/A"/>
    <e v="#N/A"/>
    <m/>
    <m/>
    <m/>
    <x v="0"/>
    <m/>
    <n v="3813"/>
    <n v="7399"/>
    <s v="G6nAG-L_NIm"/>
    <s v="Allocated"/>
  </r>
  <r>
    <n v="460881683"/>
    <s v="AMIR ASIF TAMBOLI"/>
    <m/>
    <m/>
    <m/>
    <m/>
    <m/>
    <m/>
    <n v="2986"/>
    <n v="714"/>
    <n v="725"/>
    <n v="3700"/>
    <n v="1"/>
    <s v="FLOW"/>
    <s v="UNPAID"/>
    <x v="2"/>
    <n v="17702"/>
    <n v="11"/>
    <n v="0"/>
    <n v="2778"/>
    <s v="-"/>
    <n v="1.9126717431091036E-2"/>
    <n v="9.3235919049012477E-4"/>
    <s v="STABLE "/>
    <s v="MPTP"/>
    <s v="-"/>
    <s v="MPTP"/>
    <s v="Shifted"/>
    <n v="27"/>
    <s v="CAVNA"/>
    <m/>
    <s v="-"/>
    <m/>
    <s v="MOSHI "/>
    <m/>
    <m/>
    <m/>
    <n v="3503"/>
    <n v="17702"/>
    <n v="26"/>
    <n v="53"/>
    <s v="FLOW"/>
    <m/>
    <m/>
    <m/>
    <m/>
    <s v="NPA"/>
    <s v="MH14LF6697"/>
    <s v="HONDA SHINE DRUM BSVI"/>
    <d v="2023-11-24T00:00:00"/>
    <n v="36"/>
    <s v="10.07.26"/>
    <s v="VIJAY NIKAM"/>
    <m/>
    <m/>
    <m/>
    <m/>
    <m/>
    <m/>
    <m/>
    <m/>
    <m/>
    <m/>
    <m/>
    <m/>
    <m/>
    <m/>
    <m/>
    <m/>
    <m/>
    <m/>
    <m/>
    <m/>
    <m/>
    <m/>
    <m/>
    <m/>
    <m/>
    <m/>
    <m/>
    <m/>
    <m/>
    <m/>
    <m/>
    <n v="1"/>
    <m/>
    <m/>
    <m/>
    <m/>
    <m/>
    <m/>
    <m/>
    <m/>
    <m/>
    <m/>
    <m/>
    <m/>
    <m/>
    <m/>
    <m/>
    <m/>
    <m/>
    <m/>
    <m/>
    <m/>
    <m/>
    <m/>
    <m/>
    <m/>
    <m/>
    <m/>
    <m/>
    <m/>
    <m/>
    <m/>
    <m/>
    <m/>
    <m/>
    <m/>
    <m/>
    <m/>
    <m/>
    <m/>
    <m/>
    <m/>
    <m/>
    <m/>
    <m/>
    <m/>
    <m/>
    <m/>
    <m/>
    <m/>
    <m/>
    <m/>
    <m/>
    <m/>
    <m/>
    <m/>
    <m/>
    <m/>
    <m/>
    <m/>
    <m/>
    <m/>
    <m/>
    <m/>
    <n v="1"/>
    <n v="1"/>
    <s v="ZBHT0009"/>
    <m/>
    <m/>
    <m/>
    <m/>
    <m/>
    <m/>
    <m/>
    <m/>
    <x v="0"/>
    <m/>
    <n v="725"/>
    <n v="3700"/>
    <s v="k2WEFIyNGS"/>
    <s v="Allocated"/>
  </r>
  <r>
    <n v="460122210"/>
    <s v="ABHIJIT BHAGWAN ELBHAR"/>
    <s v="ONLINE"/>
    <s v="24.07.26"/>
    <n v="4640"/>
    <m/>
    <m/>
    <s v="BANK STABLE 27"/>
    <n v="3674"/>
    <n v="3592"/>
    <n v="3680"/>
    <n v="2626"/>
    <n v="1"/>
    <s v="STABLE "/>
    <s v="PAID"/>
    <x v="1"/>
    <n v="17614.400000000001"/>
    <n v="88"/>
    <n v="0"/>
    <n v="4939"/>
    <s v="26.06.26"/>
    <n v="3.9214883061532174E-2"/>
    <n v="9.2774532397295534E-4"/>
    <s v="STABLE "/>
    <s v="PTP"/>
    <s v="PTP"/>
    <s v="PTP"/>
    <m/>
    <n v="20"/>
    <s v="CAVA"/>
    <m/>
    <s v="-"/>
    <m/>
    <s v="AWASARI BK"/>
    <m/>
    <m/>
    <m/>
    <n v="3592"/>
    <n v="17614.400000000001"/>
    <n v="26"/>
    <n v="23"/>
    <s v="STABLE"/>
    <m/>
    <m/>
    <m/>
    <m/>
    <s v="REGULAR"/>
    <s v="MH14LF6590"/>
    <s v="DESTINI 125 XTEC"/>
    <d v="2023-10-14T00:00:00"/>
    <n v="36"/>
    <s v="02.07.26"/>
    <s v="VIJAY NIKAM"/>
    <m/>
    <m/>
    <m/>
    <m/>
    <m/>
    <m/>
    <m/>
    <m/>
    <m/>
    <m/>
    <m/>
    <m/>
    <m/>
    <m/>
    <m/>
    <m/>
    <m/>
    <m/>
    <m/>
    <n v="1"/>
    <m/>
    <m/>
    <n v="1"/>
    <m/>
    <m/>
    <m/>
    <m/>
    <m/>
    <m/>
    <m/>
    <m/>
    <m/>
    <m/>
    <m/>
    <m/>
    <m/>
    <m/>
    <m/>
    <m/>
    <m/>
    <m/>
    <m/>
    <m/>
    <m/>
    <m/>
    <m/>
    <m/>
    <m/>
    <m/>
    <m/>
    <m/>
    <m/>
    <m/>
    <m/>
    <m/>
    <m/>
    <m/>
    <m/>
    <m/>
    <m/>
    <m/>
    <m/>
    <m/>
    <m/>
    <m/>
    <m/>
    <m/>
    <m/>
    <m/>
    <m/>
    <m/>
    <m/>
    <m/>
    <m/>
    <m/>
    <m/>
    <m/>
    <m/>
    <m/>
    <m/>
    <m/>
    <m/>
    <m/>
    <m/>
    <m/>
    <m/>
    <m/>
    <m/>
    <m/>
    <m/>
    <m/>
    <m/>
    <m/>
    <m/>
    <n v="2"/>
    <n v="1"/>
    <s v="DUWT0029"/>
    <s v="G2BLIhbJKIc"/>
    <s v="Allocated"/>
    <s v="Promise To Pay (PTP)"/>
    <s v="Promise to pay 20 jul"/>
    <d v="2026-07-20T00:00:00"/>
    <m/>
    <m/>
    <m/>
    <x v="1"/>
    <m/>
    <n v="3680"/>
    <n v="7266"/>
    <s v="G2BLIhbJKIc"/>
    <s v="Allocated"/>
  </r>
  <r>
    <n v="461528342"/>
    <s v="NABIALAM NOORALAM SAYYAD"/>
    <m/>
    <m/>
    <m/>
    <m/>
    <m/>
    <m/>
    <n v="4569"/>
    <n v="13703"/>
    <n v="4868"/>
    <n v="18272"/>
    <n v="3"/>
    <s v="FLOW"/>
    <s v="UNPAID"/>
    <x v="16"/>
    <n v="17590.02"/>
    <n v="303"/>
    <n v="0"/>
    <n v="2250"/>
    <s v="FLOW"/>
    <n v="0.23039261528982677"/>
    <n v="5.6336080548448518E-3"/>
    <s v="FLOW"/>
    <s v="NC"/>
    <s v="NC"/>
    <s v="NC"/>
    <s v="Add not found"/>
    <m/>
    <s v="CNAVNA"/>
    <m/>
    <s v="ELG"/>
    <m/>
    <s v="MANAGWALWAR PETH"/>
    <m/>
    <m/>
    <m/>
    <n v="13703"/>
    <n v="17590.02"/>
    <n v="87"/>
    <e v="#N/A"/>
    <e v="#N/A"/>
    <m/>
    <m/>
    <m/>
    <m/>
    <s v="REGULAR"/>
    <s v="MH12WH8335"/>
    <s v="SUZUKI BURGMAN STREET BT BSVI"/>
    <d v="2024-01-16T00:00:00"/>
    <n v="30"/>
    <s v="02.07.26"/>
    <s v="VIJAY NIKAM"/>
    <m/>
    <m/>
    <m/>
    <m/>
    <n v="1"/>
    <m/>
    <m/>
    <m/>
    <m/>
    <m/>
    <m/>
    <m/>
    <m/>
    <m/>
    <m/>
    <m/>
    <m/>
    <m/>
    <m/>
    <m/>
    <m/>
    <m/>
    <m/>
    <m/>
    <m/>
    <m/>
    <m/>
    <m/>
    <m/>
    <m/>
    <m/>
    <m/>
    <m/>
    <m/>
    <m/>
    <m/>
    <m/>
    <m/>
    <m/>
    <m/>
    <m/>
    <m/>
    <m/>
    <m/>
    <m/>
    <m/>
    <m/>
    <m/>
    <m/>
    <m/>
    <m/>
    <m/>
    <m/>
    <m/>
    <m/>
    <m/>
    <m/>
    <m/>
    <m/>
    <m/>
    <m/>
    <m/>
    <m/>
    <m/>
    <m/>
    <m/>
    <m/>
    <m/>
    <m/>
    <m/>
    <m/>
    <m/>
    <m/>
    <m/>
    <m/>
    <m/>
    <m/>
    <m/>
    <m/>
    <m/>
    <m/>
    <m/>
    <m/>
    <m/>
    <m/>
    <m/>
    <m/>
    <m/>
    <m/>
    <m/>
    <m/>
    <m/>
    <m/>
    <m/>
    <n v="1"/>
    <n v="1"/>
    <s v="DUWT0014"/>
    <s v="APiP2DMLKz"/>
    <s v="Allocated"/>
    <s v="Address Not Found (NC_ANF)"/>
    <s v="Short address "/>
    <d v="2026-07-02T00:00:00"/>
    <m/>
    <m/>
    <m/>
    <x v="0"/>
    <m/>
    <n v="4868"/>
    <n v="18272"/>
    <e v="#N/A"/>
    <e v="#N/A"/>
  </r>
  <r>
    <n v="458427914"/>
    <s v="PRAVIN TUKARAM BHONDAVE"/>
    <m/>
    <m/>
    <m/>
    <m/>
    <m/>
    <m/>
    <n v="4505"/>
    <n v="17769"/>
    <n v="5176"/>
    <n v="22274"/>
    <n v="4"/>
    <s v="FLOW"/>
    <s v="UNPAID"/>
    <x v="13"/>
    <n v="17398.080000000002"/>
    <n v="922"/>
    <n v="0"/>
    <n v="6300"/>
    <s v="09.06.26"/>
    <n v="9.5681073646920314E-2"/>
    <n v="6.7026877523310695E-3"/>
    <s v="FLOW"/>
    <s v="-"/>
    <s v="PAID"/>
    <s v="-"/>
    <m/>
    <m/>
    <m/>
    <m/>
    <s v="ELG"/>
    <m/>
    <s v="BIBVEWADI"/>
    <m/>
    <m/>
    <m/>
    <n v="17769"/>
    <n v="17398.080000000002"/>
    <n v="118"/>
    <n v="145"/>
    <s v="FLOW"/>
    <m/>
    <m/>
    <m/>
    <m/>
    <s v="NPA"/>
    <s v="MH12VM7890"/>
    <s v="BAJAJ CHETAK PREMIUM"/>
    <d v="2023-06-06T00:00:00"/>
    <n v="36"/>
    <s v="02.07.26"/>
    <s v="VIJAY NIKAM"/>
    <m/>
    <m/>
    <m/>
    <m/>
    <m/>
    <m/>
    <m/>
    <m/>
    <m/>
    <m/>
    <m/>
    <m/>
    <m/>
    <m/>
    <m/>
    <m/>
    <m/>
    <m/>
    <m/>
    <m/>
    <m/>
    <m/>
    <m/>
    <m/>
    <m/>
    <m/>
    <m/>
    <m/>
    <m/>
    <m/>
    <m/>
    <m/>
    <m/>
    <m/>
    <m/>
    <m/>
    <m/>
    <m/>
    <m/>
    <m/>
    <n v="1"/>
    <m/>
    <m/>
    <m/>
    <m/>
    <m/>
    <m/>
    <m/>
    <m/>
    <m/>
    <m/>
    <m/>
    <m/>
    <m/>
    <m/>
    <m/>
    <m/>
    <m/>
    <m/>
    <m/>
    <m/>
    <m/>
    <m/>
    <m/>
    <m/>
    <m/>
    <m/>
    <m/>
    <m/>
    <m/>
    <m/>
    <m/>
    <m/>
    <m/>
    <m/>
    <m/>
    <m/>
    <m/>
    <m/>
    <m/>
    <m/>
    <m/>
    <m/>
    <m/>
    <m/>
    <m/>
    <m/>
    <m/>
    <m/>
    <m/>
    <m/>
    <m/>
    <m/>
    <m/>
    <n v="1"/>
    <n v="1"/>
    <s v="DUWT0031"/>
    <s v="G6VsHQS_Egc"/>
    <s v="Allocated"/>
    <e v="#N/A"/>
    <e v="#N/A"/>
    <e v="#N/A"/>
    <m/>
    <m/>
    <m/>
    <x v="0"/>
    <m/>
    <n v="5176"/>
    <n v="22274"/>
    <s v="G6VsHQS_Egc"/>
    <s v="Allocated"/>
  </r>
  <r>
    <n v="460639769"/>
    <s v="MANGESH MARUTI GEDGULE"/>
    <s v="COLLECT"/>
    <s v="14.07.26"/>
    <n v="3150"/>
    <m/>
    <m/>
    <m/>
    <n v="3040"/>
    <n v="3025"/>
    <n v="3087"/>
    <n v="2915"/>
    <n v="1"/>
    <s v="STABLE "/>
    <s v="PAID"/>
    <x v="10"/>
    <n v="17297.03"/>
    <n v="62"/>
    <n v="0"/>
    <n v="0"/>
    <s v="15.06.26"/>
    <n v="1.2287448187081339E-2"/>
    <n v="9.1102953839585377E-4"/>
    <s v="STABLE "/>
    <s v="PAID"/>
    <s v="PTP"/>
    <s v="PAID"/>
    <m/>
    <m/>
    <s v="CAVA"/>
    <m/>
    <s v="-"/>
    <m/>
    <s v="JUNNAR"/>
    <m/>
    <m/>
    <m/>
    <n v="3025"/>
    <n v="17297.03"/>
    <n v="26"/>
    <n v="23"/>
    <s v="STABLE"/>
    <m/>
    <m/>
    <m/>
    <m/>
    <s v="REGULAR"/>
    <s v="MH14LF6518"/>
    <s v="SPLENDOR PLUS DRS CAST FI BLACK"/>
    <d v="2023-11-13T00:00:00"/>
    <n v="36"/>
    <s v="02.07.26"/>
    <s v="KAILASH ATKARI"/>
    <m/>
    <m/>
    <m/>
    <m/>
    <m/>
    <m/>
    <m/>
    <n v="1"/>
    <m/>
    <m/>
    <m/>
    <m/>
    <m/>
    <m/>
    <m/>
    <m/>
    <m/>
    <m/>
    <m/>
    <m/>
    <m/>
    <m/>
    <m/>
    <m/>
    <m/>
    <m/>
    <m/>
    <m/>
    <m/>
    <m/>
    <m/>
    <m/>
    <m/>
    <m/>
    <m/>
    <m/>
    <m/>
    <m/>
    <m/>
    <m/>
    <n v="2"/>
    <m/>
    <m/>
    <m/>
    <m/>
    <m/>
    <m/>
    <m/>
    <m/>
    <m/>
    <m/>
    <m/>
    <m/>
    <m/>
    <m/>
    <m/>
    <m/>
    <m/>
    <m/>
    <m/>
    <m/>
    <m/>
    <m/>
    <m/>
    <m/>
    <m/>
    <m/>
    <m/>
    <m/>
    <m/>
    <m/>
    <m/>
    <m/>
    <m/>
    <m/>
    <m/>
    <m/>
    <m/>
    <m/>
    <m/>
    <m/>
    <m/>
    <m/>
    <m/>
    <m/>
    <m/>
    <m/>
    <m/>
    <m/>
    <m/>
    <m/>
    <m/>
    <m/>
    <m/>
    <n v="3"/>
    <n v="1"/>
    <s v="ZBHT0021"/>
    <s v="G6JHnjdAim"/>
    <s v="Allocated"/>
    <s v="Promise To Pay (PTP)"/>
    <s v="Ptp"/>
    <d v="2026-07-17T00:00:00"/>
    <m/>
    <m/>
    <m/>
    <x v="0"/>
    <m/>
    <n v="3087"/>
    <n v="6065"/>
    <s v="G6JHnjdAim"/>
    <s v="Allocated"/>
  </r>
  <r>
    <n v="454823699"/>
    <s v="GANESH DEVIDAS GHOLAP"/>
    <m/>
    <m/>
    <m/>
    <m/>
    <m/>
    <m/>
    <n v="3033"/>
    <n v="6055"/>
    <n v="3150"/>
    <n v="9088"/>
    <n v="2"/>
    <s v="FLOW"/>
    <s v="UNPAID"/>
    <x v="10"/>
    <n v="17194"/>
    <n v="128"/>
    <n v="0"/>
    <n v="4855.99"/>
    <s v="FLOW"/>
    <n v="2.7709619305543498E-2"/>
    <n v="3.1968849749146795E-3"/>
    <s v="FLOW"/>
    <s v="RTP"/>
    <s v="MPTP"/>
    <s v="RTP"/>
    <s v="Financail problem"/>
    <n v="25"/>
    <s v="CAVA"/>
    <m/>
    <s v="-"/>
    <m/>
    <s v="OTUR"/>
    <m/>
    <m/>
    <m/>
    <n v="6055"/>
    <n v="17194"/>
    <n v="57"/>
    <n v="84"/>
    <s v="FLOW"/>
    <m/>
    <m/>
    <m/>
    <m/>
    <s v="NPA"/>
    <s v="MH14KK1053"/>
    <s v="ACTIVA 6G DLX LTD ED"/>
    <d v="2022-09-27T00:00:00"/>
    <n v="48"/>
    <s v="02.07.26"/>
    <s v="KAILASH ATKARI"/>
    <m/>
    <m/>
    <m/>
    <m/>
    <m/>
    <m/>
    <m/>
    <m/>
    <m/>
    <m/>
    <m/>
    <m/>
    <m/>
    <m/>
    <m/>
    <m/>
    <n v="1"/>
    <m/>
    <m/>
    <m/>
    <m/>
    <m/>
    <m/>
    <m/>
    <m/>
    <m/>
    <m/>
    <m/>
    <m/>
    <m/>
    <m/>
    <m/>
    <m/>
    <m/>
    <m/>
    <m/>
    <m/>
    <m/>
    <m/>
    <m/>
    <m/>
    <m/>
    <m/>
    <m/>
    <m/>
    <m/>
    <m/>
    <m/>
    <m/>
    <m/>
    <m/>
    <m/>
    <m/>
    <m/>
    <m/>
    <m/>
    <m/>
    <m/>
    <m/>
    <m/>
    <m/>
    <m/>
    <m/>
    <m/>
    <m/>
    <m/>
    <m/>
    <m/>
    <m/>
    <m/>
    <m/>
    <m/>
    <m/>
    <m/>
    <m/>
    <m/>
    <m/>
    <m/>
    <m/>
    <m/>
    <m/>
    <m/>
    <m/>
    <m/>
    <m/>
    <m/>
    <m/>
    <m/>
    <m/>
    <m/>
    <m/>
    <m/>
    <m/>
    <m/>
    <n v="1"/>
    <n v="1"/>
    <s v="ZBHT0021"/>
    <s v="GPe6Ltmwwm7"/>
    <s v="Allocated"/>
    <s v="Door Locked (NC_DL)"/>
    <s v="Door locked "/>
    <d v="2026-07-06T00:00:00"/>
    <m/>
    <m/>
    <m/>
    <x v="1"/>
    <m/>
    <n v="3150"/>
    <n v="9088"/>
    <s v="GPe6Ltmwwm7"/>
    <s v="Allocated"/>
  </r>
  <r>
    <n v="459691612"/>
    <s v="ANAND RAMESH PARDESHI"/>
    <m/>
    <m/>
    <m/>
    <m/>
    <m/>
    <m/>
    <n v="3813"/>
    <n v="6014.24"/>
    <n v="2254.2399999999998"/>
    <n v="9827.24"/>
    <n v="2"/>
    <s v="FLOW"/>
    <s v="UNPAID"/>
    <x v="2"/>
    <n v="16938.310000000001"/>
    <n v="53"/>
    <n v="0"/>
    <n v="900"/>
    <s v="FLOW"/>
    <n v="9.2754560143725878E-2"/>
    <n v="3.1493444654790664E-3"/>
    <s v="FLOW"/>
    <s v="EXP"/>
    <s v="LMCB"/>
    <s v="EXP"/>
    <s v="Customer expire"/>
    <m/>
    <s v="CNAVNA"/>
    <m/>
    <s v="-"/>
    <m/>
    <s v="BOPODI"/>
    <m/>
    <m/>
    <m/>
    <n v="6014.24"/>
    <n v="16938.310000000001"/>
    <n v="57"/>
    <n v="84"/>
    <s v="FLOW"/>
    <m/>
    <m/>
    <m/>
    <m/>
    <s v="REGULAR"/>
    <s v="MH12VX0719"/>
    <s v="FZS V4"/>
    <d v="2023-09-08T00:00:00"/>
    <n v="36"/>
    <s v="02.07.26"/>
    <s v="VIJAY NIKAM"/>
    <m/>
    <m/>
    <m/>
    <m/>
    <m/>
    <m/>
    <m/>
    <m/>
    <m/>
    <m/>
    <n v="1"/>
    <m/>
    <m/>
    <m/>
    <m/>
    <m/>
    <m/>
    <m/>
    <m/>
    <m/>
    <m/>
    <m/>
    <m/>
    <m/>
    <m/>
    <m/>
    <m/>
    <m/>
    <m/>
    <m/>
    <m/>
    <m/>
    <m/>
    <m/>
    <m/>
    <m/>
    <m/>
    <m/>
    <m/>
    <m/>
    <m/>
    <m/>
    <m/>
    <m/>
    <m/>
    <m/>
    <m/>
    <m/>
    <m/>
    <m/>
    <m/>
    <m/>
    <m/>
    <m/>
    <m/>
    <m/>
    <m/>
    <m/>
    <m/>
    <m/>
    <m/>
    <m/>
    <m/>
    <m/>
    <m/>
    <m/>
    <m/>
    <n v="1"/>
    <m/>
    <m/>
    <m/>
    <m/>
    <m/>
    <m/>
    <m/>
    <m/>
    <m/>
    <m/>
    <m/>
    <m/>
    <m/>
    <m/>
    <m/>
    <m/>
    <m/>
    <m/>
    <m/>
    <m/>
    <m/>
    <m/>
    <m/>
    <m/>
    <m/>
    <m/>
    <n v="2"/>
    <n v="1"/>
    <s v="ZBHT0009"/>
    <s v="A6cy6k3ZMwz"/>
    <s v="Allocated"/>
    <s v="Left Message (LMCB)"/>
    <s v="Msg to son"/>
    <d v="2026-07-04T00:00:00"/>
    <m/>
    <m/>
    <m/>
    <x v="0"/>
    <m/>
    <n v="2254.2399999999998"/>
    <n v="9827.24"/>
    <s v="A6cy6k3ZMwz"/>
    <s v="Allocated"/>
  </r>
  <r>
    <n v="458111295"/>
    <s v="ARATI RAVINDRAKUMAR SAKHARE"/>
    <m/>
    <m/>
    <m/>
    <m/>
    <m/>
    <m/>
    <n v="5795"/>
    <n v="17385"/>
    <n v="-4693"/>
    <n v="23180"/>
    <n v="5"/>
    <s v="FLOW"/>
    <s v="UNPAID"/>
    <x v="6"/>
    <n v="16914.650000000001"/>
    <n v="1102"/>
    <n v="0"/>
    <n v="6300"/>
    <s v="FLOW"/>
    <n v="8.2779561760874934E-2"/>
    <n v="7.5609641554785232E-3"/>
    <s v="FLOW"/>
    <s v="PTP"/>
    <s v="LMCB"/>
    <s v="PTP"/>
    <m/>
    <n v="30"/>
    <s v="CAVNA"/>
    <m/>
    <s v="ELG"/>
    <m/>
    <s v="DIGHI"/>
    <m/>
    <m/>
    <m/>
    <n v="17385"/>
    <n v="16914.650000000001"/>
    <n v="146"/>
    <n v="173"/>
    <s v="FLOW"/>
    <m/>
    <m/>
    <m/>
    <m/>
    <s v="NPA"/>
    <s v="MH14KV4441"/>
    <s v="RE BULLET 350 EFI BLACK"/>
    <d v="2023-05-15T00:00:00"/>
    <n v="36"/>
    <s v="02.07.26"/>
    <s v="VIJAY NIKAM"/>
    <m/>
    <m/>
    <m/>
    <m/>
    <m/>
    <m/>
    <m/>
    <m/>
    <m/>
    <m/>
    <n v="1"/>
    <m/>
    <m/>
    <m/>
    <m/>
    <m/>
    <m/>
    <m/>
    <m/>
    <m/>
    <m/>
    <m/>
    <m/>
    <m/>
    <m/>
    <m/>
    <m/>
    <m/>
    <m/>
    <m/>
    <m/>
    <m/>
    <m/>
    <m/>
    <m/>
    <m/>
    <m/>
    <m/>
    <m/>
    <m/>
    <m/>
    <m/>
    <m/>
    <m/>
    <m/>
    <m/>
    <m/>
    <m/>
    <m/>
    <m/>
    <m/>
    <m/>
    <m/>
    <m/>
    <m/>
    <m/>
    <m/>
    <m/>
    <m/>
    <m/>
    <m/>
    <m/>
    <m/>
    <m/>
    <m/>
    <m/>
    <m/>
    <m/>
    <m/>
    <m/>
    <m/>
    <m/>
    <m/>
    <m/>
    <m/>
    <m/>
    <m/>
    <m/>
    <m/>
    <m/>
    <m/>
    <m/>
    <m/>
    <m/>
    <m/>
    <m/>
    <m/>
    <m/>
    <m/>
    <m/>
    <m/>
    <m/>
    <m/>
    <m/>
    <n v="1"/>
    <n v="1"/>
    <s v="ZBHT0012"/>
    <s v="Bou6ZFRFpz"/>
    <s v="Allocated"/>
    <s v="Door Locked (NC_DL)"/>
    <s v="Nc"/>
    <d v="2026-07-04T00:00:00"/>
    <m/>
    <m/>
    <m/>
    <x v="0"/>
    <m/>
    <n v="-4693"/>
    <n v="23180"/>
    <s v="Bou6ZFRFpz"/>
    <s v="Allocated"/>
  </r>
  <r>
    <n v="460370800"/>
    <s v="SANTOSH PUNJAJI NAIKWADE"/>
    <m/>
    <m/>
    <m/>
    <m/>
    <m/>
    <m/>
    <n v="2950"/>
    <n v="2950"/>
    <n v="3003"/>
    <n v="5900"/>
    <n v="1"/>
    <s v="FLOW"/>
    <s v="UNPAID"/>
    <x v="5"/>
    <n v="16856"/>
    <n v="53"/>
    <n v="0"/>
    <n v="4096.57"/>
    <s v="-"/>
    <n v="2.0326327760443373E-2"/>
    <n v="8.8780061659143286E-4"/>
    <s v="STABLE "/>
    <s v="PTP"/>
    <s v="-"/>
    <s v="PTP"/>
    <m/>
    <n v="21"/>
    <s v="CAVA"/>
    <m/>
    <s v="-"/>
    <m/>
    <s v="CHIMBALI"/>
    <m/>
    <m/>
    <m/>
    <n v="2950"/>
    <n v="16856"/>
    <n v="26"/>
    <n v="53"/>
    <s v="FLOW"/>
    <m/>
    <m/>
    <m/>
    <m/>
    <s v="REGULAR"/>
    <s v="MH38AF7686"/>
    <s v="SPLENDOR PLUS XTEC"/>
    <d v="2023-10-29T00:00:00"/>
    <n v="36"/>
    <s v="02.07.26"/>
    <s v="KAILASH ATKARI"/>
    <m/>
    <m/>
    <m/>
    <m/>
    <m/>
    <m/>
    <m/>
    <m/>
    <m/>
    <m/>
    <m/>
    <m/>
    <m/>
    <m/>
    <m/>
    <m/>
    <m/>
    <m/>
    <m/>
    <m/>
    <m/>
    <m/>
    <m/>
    <m/>
    <m/>
    <m/>
    <m/>
    <m/>
    <m/>
    <m/>
    <m/>
    <m/>
    <m/>
    <m/>
    <m/>
    <m/>
    <m/>
    <m/>
    <m/>
    <m/>
    <m/>
    <m/>
    <m/>
    <m/>
    <m/>
    <m/>
    <m/>
    <m/>
    <m/>
    <m/>
    <m/>
    <m/>
    <m/>
    <m/>
    <m/>
    <m/>
    <m/>
    <m/>
    <m/>
    <m/>
    <m/>
    <m/>
    <m/>
    <m/>
    <m/>
    <m/>
    <m/>
    <m/>
    <m/>
    <m/>
    <m/>
    <m/>
    <m/>
    <m/>
    <m/>
    <m/>
    <m/>
    <m/>
    <m/>
    <m/>
    <m/>
    <m/>
    <m/>
    <m/>
    <m/>
    <m/>
    <m/>
    <m/>
    <m/>
    <m/>
    <m/>
    <n v="1"/>
    <m/>
    <m/>
    <n v="1"/>
    <n v="1"/>
    <s v="DUWT0017"/>
    <s v="kotlUsLYB5c"/>
    <s v="Allocated"/>
    <e v="#N/A"/>
    <e v="#N/A"/>
    <e v="#N/A"/>
    <m/>
    <m/>
    <m/>
    <x v="0"/>
    <m/>
    <n v="3003"/>
    <n v="5900"/>
    <s v="kotlUsLYB5c"/>
    <s v="Allocated"/>
  </r>
  <r>
    <n v="465334990"/>
    <s v="SAHIL RAOKHANDE"/>
    <s v="ONLINE"/>
    <s v="21.07.26"/>
    <n v="6000"/>
    <m/>
    <m/>
    <m/>
    <n v="5848"/>
    <n v="5732"/>
    <n v="5912"/>
    <n v="5580"/>
    <n v="1"/>
    <s v="STABLE "/>
    <s v="PAID"/>
    <x v="6"/>
    <n v="16851"/>
    <n v="180"/>
    <n v="0"/>
    <n v="5844"/>
    <s v="15.06.26"/>
    <n v="1.1493369333295231E-2"/>
    <n v="8.8753726804593233E-4"/>
    <s v="STABLE "/>
    <s v="PTP"/>
    <s v="PAID"/>
    <s v="PTP"/>
    <m/>
    <n v="28"/>
    <s v="CAVA"/>
    <m/>
    <s v="-"/>
    <m/>
    <s v="KHARADI"/>
    <m/>
    <m/>
    <m/>
    <n v="5732"/>
    <n v="16851"/>
    <n v="26"/>
    <n v="23"/>
    <s v="STABLE"/>
    <m/>
    <m/>
    <m/>
    <m/>
    <s v="REGULAR"/>
    <s v="MH12XU1681"/>
    <s v="HONDA DIO 125 STD"/>
    <d v="2025-01-27T00:00:00"/>
    <n v="18"/>
    <s v="02.07.26"/>
    <s v="VIJAY NIKAM"/>
    <m/>
    <m/>
    <m/>
    <m/>
    <m/>
    <m/>
    <m/>
    <m/>
    <m/>
    <m/>
    <m/>
    <m/>
    <m/>
    <m/>
    <m/>
    <m/>
    <m/>
    <m/>
    <m/>
    <m/>
    <m/>
    <m/>
    <m/>
    <m/>
    <m/>
    <m/>
    <m/>
    <m/>
    <n v="1"/>
    <m/>
    <m/>
    <m/>
    <m/>
    <m/>
    <m/>
    <m/>
    <m/>
    <m/>
    <m/>
    <m/>
    <m/>
    <m/>
    <m/>
    <m/>
    <m/>
    <m/>
    <m/>
    <m/>
    <m/>
    <m/>
    <m/>
    <m/>
    <m/>
    <m/>
    <m/>
    <m/>
    <m/>
    <m/>
    <m/>
    <m/>
    <m/>
    <m/>
    <m/>
    <m/>
    <m/>
    <m/>
    <m/>
    <m/>
    <m/>
    <m/>
    <m/>
    <m/>
    <m/>
    <m/>
    <m/>
    <m/>
    <m/>
    <m/>
    <m/>
    <m/>
    <m/>
    <m/>
    <m/>
    <m/>
    <m/>
    <m/>
    <m/>
    <m/>
    <m/>
    <m/>
    <m/>
    <m/>
    <m/>
    <m/>
    <n v="1"/>
    <n v="1"/>
    <s v="ZBHT0012"/>
    <s v="G6SB9qUOsEJc"/>
    <s v="Allocated"/>
    <e v="#N/A"/>
    <e v="#N/A"/>
    <e v="#N/A"/>
    <m/>
    <m/>
    <m/>
    <x v="0"/>
    <m/>
    <n v="5912"/>
    <n v="11580"/>
    <s v="G6SB9qUOsEJc"/>
    <s v="Allocated"/>
  </r>
  <r>
    <n v="460112492"/>
    <s v="AXYE MANOHR BHOIR"/>
    <s v="ONLINE"/>
    <s v="13.07.26"/>
    <n v="3303"/>
    <m/>
    <m/>
    <m/>
    <n v="3292"/>
    <n v="4096"/>
    <n v="931"/>
    <n v="4085"/>
    <n v="2"/>
    <s v="STABLE "/>
    <s v="PAID"/>
    <x v="11"/>
    <n v="16587.990000000002"/>
    <n v="127"/>
    <n v="0"/>
    <n v="6750"/>
    <s v="08.06.26"/>
    <n v="5.3341191956408379E-2"/>
    <n v="3.0842093750747331E-3"/>
    <s v="STABLE "/>
    <s v="PAID"/>
    <s v="-"/>
    <s v="PAID"/>
    <m/>
    <m/>
    <m/>
    <m/>
    <s v="-"/>
    <m/>
    <s v="AMBOLI "/>
    <m/>
    <m/>
    <m/>
    <n v="10973"/>
    <n v="16587.990000000002"/>
    <n v="57"/>
    <n v="53"/>
    <s v="STABLE"/>
    <m/>
    <m/>
    <m/>
    <m/>
    <s v="NPA"/>
    <s v="MH14LC6073"/>
    <s v="HF DELUXE BS6 I3S DRUM SELF CAST"/>
    <d v="2023-10-13T00:00:00"/>
    <n v="36"/>
    <s v="10.07.26"/>
    <s v="KAILASH ATKARI"/>
    <m/>
    <m/>
    <m/>
    <m/>
    <m/>
    <m/>
    <m/>
    <m/>
    <m/>
    <m/>
    <m/>
    <m/>
    <m/>
    <m/>
    <m/>
    <m/>
    <m/>
    <m/>
    <m/>
    <m/>
    <m/>
    <m/>
    <m/>
    <m/>
    <m/>
    <m/>
    <m/>
    <m/>
    <m/>
    <m/>
    <m/>
    <m/>
    <m/>
    <m/>
    <m/>
    <m/>
    <m/>
    <m/>
    <m/>
    <m/>
    <m/>
    <m/>
    <m/>
    <m/>
    <m/>
    <m/>
    <m/>
    <m/>
    <m/>
    <m/>
    <m/>
    <m/>
    <m/>
    <m/>
    <m/>
    <m/>
    <m/>
    <m/>
    <m/>
    <m/>
    <m/>
    <m/>
    <m/>
    <m/>
    <m/>
    <m/>
    <m/>
    <m/>
    <m/>
    <m/>
    <m/>
    <m/>
    <m/>
    <m/>
    <m/>
    <m/>
    <m/>
    <m/>
    <m/>
    <m/>
    <m/>
    <m/>
    <m/>
    <m/>
    <m/>
    <m/>
    <m/>
    <m/>
    <m/>
    <m/>
    <m/>
    <m/>
    <m/>
    <m/>
    <n v="0"/>
    <s v=""/>
    <s v="ZBHT0010"/>
    <m/>
    <m/>
    <m/>
    <m/>
    <m/>
    <m/>
    <m/>
    <m/>
    <x v="0"/>
    <m/>
    <n v="931"/>
    <n v="7388"/>
    <s v="A6BLyHr0GWm"/>
    <s v="Allocated"/>
  </r>
  <r>
    <n v="464230553"/>
    <s v="SAKSHI SANJAY SHIRSAT"/>
    <s v="ONLINE"/>
    <s v="11.07.26"/>
    <n v="6705"/>
    <m/>
    <m/>
    <m/>
    <n v="3438"/>
    <n v="3150"/>
    <n v="3214"/>
    <n v="-117"/>
    <n v="1"/>
    <s v="RB"/>
    <s v="PAID"/>
    <x v="17"/>
    <n v="16367"/>
    <n v="64"/>
    <n v="0"/>
    <n v="4950"/>
    <s v="06.06.26"/>
    <n v="6.3766542843913004E-2"/>
    <n v="8.6204512884147967E-4"/>
    <s v="RB"/>
    <s v="PAID"/>
    <s v="PAID"/>
    <s v="PAID"/>
    <m/>
    <m/>
    <s v="CAVA"/>
    <m/>
    <s v="-"/>
    <m/>
    <s v="NARAYAN GAON"/>
    <m/>
    <m/>
    <m/>
    <n v="8164"/>
    <n v="16367"/>
    <n v="26"/>
    <n v="0"/>
    <s v="RB"/>
    <m/>
    <m/>
    <m/>
    <m/>
    <s v="REGULAR"/>
    <s v="MH14LW2528"/>
    <s v="BAJAJ PLATINA 100 ES ALLOY DRUM CBS"/>
    <d v="2024-10-07T00:00:00"/>
    <n v="24"/>
    <s v="10.07.26"/>
    <s v="KAILASH ATKARI"/>
    <m/>
    <m/>
    <m/>
    <m/>
    <m/>
    <m/>
    <m/>
    <m/>
    <m/>
    <m/>
    <m/>
    <m/>
    <m/>
    <m/>
    <m/>
    <m/>
    <m/>
    <m/>
    <m/>
    <m/>
    <m/>
    <m/>
    <m/>
    <m/>
    <m/>
    <m/>
    <m/>
    <m/>
    <m/>
    <m/>
    <m/>
    <m/>
    <m/>
    <m/>
    <m/>
    <m/>
    <m/>
    <m/>
    <m/>
    <m/>
    <m/>
    <m/>
    <m/>
    <m/>
    <m/>
    <m/>
    <m/>
    <m/>
    <m/>
    <m/>
    <m/>
    <m/>
    <m/>
    <m/>
    <m/>
    <m/>
    <m/>
    <m/>
    <m/>
    <m/>
    <m/>
    <m/>
    <m/>
    <m/>
    <m/>
    <m/>
    <m/>
    <m/>
    <m/>
    <m/>
    <m/>
    <m/>
    <m/>
    <m/>
    <m/>
    <m/>
    <m/>
    <m/>
    <m/>
    <m/>
    <m/>
    <m/>
    <m/>
    <m/>
    <m/>
    <m/>
    <m/>
    <m/>
    <m/>
    <m/>
    <m/>
    <m/>
    <m/>
    <m/>
    <n v="0"/>
    <s v=""/>
    <s v="DUWT0015"/>
    <m/>
    <m/>
    <m/>
    <m/>
    <m/>
    <m/>
    <m/>
    <m/>
    <x v="0"/>
    <m/>
    <n v="3214"/>
    <n v="6588"/>
    <e v="#N/A"/>
    <e v="#N/A"/>
  </r>
  <r>
    <n v="460273888"/>
    <s v="SAMIR KISAN BHUJBAL"/>
    <s v="ONLINE"/>
    <s v="28.07.26"/>
    <n v="3000"/>
    <m/>
    <m/>
    <m/>
    <n v="2843"/>
    <n v="2843"/>
    <n v="2909"/>
    <n v="2686"/>
    <n v="1"/>
    <s v="STABLE "/>
    <s v="PAID"/>
    <x v="10"/>
    <n v="16172"/>
    <n v="66"/>
    <n v="0"/>
    <n v="4612"/>
    <s v="-"/>
    <n v="1.1488250415330229E-2"/>
    <n v="8.5177453556695842E-4"/>
    <s v="STABLE "/>
    <s v="PTP"/>
    <s v="-"/>
    <s v="PTP"/>
    <m/>
    <m/>
    <s v="CAVNA"/>
    <m/>
    <s v="-"/>
    <m/>
    <s v="JUNNAR"/>
    <m/>
    <m/>
    <m/>
    <n v="2843"/>
    <n v="16172"/>
    <n v="26"/>
    <n v="23"/>
    <s v="STABLE"/>
    <m/>
    <m/>
    <m/>
    <m/>
    <s v="REGULAR"/>
    <s v="MH14LC9025"/>
    <s v="SPLENDOR PLUS I3S DRS C FI OTHERS"/>
    <d v="2023-10-23T00:00:00"/>
    <n v="36"/>
    <s v="02.07.26"/>
    <s v="KAILASH ATKARI"/>
    <m/>
    <m/>
    <m/>
    <m/>
    <m/>
    <m/>
    <m/>
    <m/>
    <m/>
    <m/>
    <m/>
    <m/>
    <m/>
    <m/>
    <m/>
    <m/>
    <n v="1"/>
    <m/>
    <m/>
    <m/>
    <m/>
    <m/>
    <m/>
    <m/>
    <m/>
    <m/>
    <m/>
    <m/>
    <m/>
    <m/>
    <m/>
    <m/>
    <m/>
    <m/>
    <m/>
    <m/>
    <m/>
    <m/>
    <m/>
    <m/>
    <m/>
    <m/>
    <m/>
    <m/>
    <m/>
    <m/>
    <m/>
    <m/>
    <m/>
    <m/>
    <m/>
    <m/>
    <m/>
    <m/>
    <m/>
    <m/>
    <m/>
    <m/>
    <m/>
    <m/>
    <m/>
    <m/>
    <m/>
    <m/>
    <m/>
    <m/>
    <m/>
    <m/>
    <m/>
    <m/>
    <m/>
    <m/>
    <m/>
    <m/>
    <m/>
    <m/>
    <m/>
    <m/>
    <m/>
    <m/>
    <m/>
    <m/>
    <m/>
    <m/>
    <m/>
    <m/>
    <m/>
    <m/>
    <m/>
    <m/>
    <m/>
    <m/>
    <m/>
    <m/>
    <n v="1"/>
    <n v="1"/>
    <s v="ZBHT0021"/>
    <s v="k6AAuj1Kt68S"/>
    <e v="#N/A"/>
    <s v="Promise To Pay (PTP)"/>
    <s v="Ptp"/>
    <d v="2026-07-17T00:00:00"/>
    <m/>
    <m/>
    <m/>
    <x v="0"/>
    <m/>
    <n v="2909"/>
    <n v="5686"/>
    <s v="k6AAuj1Kt68S"/>
    <s v="Allocated"/>
  </r>
  <r>
    <n v="466394730"/>
    <s v="RAJESH RAMESH BARELA"/>
    <m/>
    <m/>
    <m/>
    <m/>
    <m/>
    <m/>
    <n v="5558"/>
    <n v="11116"/>
    <n v="5654"/>
    <n v="16674"/>
    <n v="2"/>
    <s v="FLOW"/>
    <s v="UNPAID"/>
    <x v="9"/>
    <n v="16134"/>
    <n v="96"/>
    <n v="0"/>
    <n v="973"/>
    <s v="FLOW"/>
    <n v="2.4488684494400646E-2"/>
    <n v="2.9997988941068651E-3"/>
    <s v="FLOW"/>
    <s v="NC"/>
    <s v="NC"/>
    <s v="NC"/>
    <s v="Shifted"/>
    <m/>
    <s v="CNAVNA"/>
    <m/>
    <s v="-"/>
    <m/>
    <s v="SHIRUR"/>
    <m/>
    <m/>
    <m/>
    <n v="11116"/>
    <n v="16134"/>
    <n v="56"/>
    <n v="83"/>
    <s v="FLOW"/>
    <m/>
    <m/>
    <m/>
    <m/>
    <s v="REGULAR"/>
    <s v="MH19EM0386"/>
    <s v="BAJAJ PULSAR N160 UG"/>
    <d v="2025-06-25T00:00:00"/>
    <n v="12"/>
    <s v="02.07.26"/>
    <s v="KAILASH ATKARI"/>
    <m/>
    <m/>
    <m/>
    <m/>
    <m/>
    <m/>
    <m/>
    <m/>
    <m/>
    <m/>
    <m/>
    <m/>
    <m/>
    <m/>
    <m/>
    <m/>
    <m/>
    <m/>
    <m/>
    <m/>
    <m/>
    <m/>
    <m/>
    <m/>
    <m/>
    <m/>
    <m/>
    <m/>
    <m/>
    <m/>
    <m/>
    <n v="1"/>
    <m/>
    <m/>
    <m/>
    <m/>
    <m/>
    <m/>
    <m/>
    <m/>
    <m/>
    <m/>
    <m/>
    <m/>
    <m/>
    <m/>
    <m/>
    <m/>
    <m/>
    <m/>
    <m/>
    <m/>
    <m/>
    <m/>
    <m/>
    <m/>
    <m/>
    <m/>
    <m/>
    <m/>
    <m/>
    <m/>
    <m/>
    <m/>
    <m/>
    <m/>
    <m/>
    <m/>
    <m/>
    <m/>
    <m/>
    <m/>
    <m/>
    <m/>
    <m/>
    <m/>
    <m/>
    <m/>
    <m/>
    <m/>
    <m/>
    <m/>
    <m/>
    <m/>
    <m/>
    <m/>
    <m/>
    <m/>
    <m/>
    <m/>
    <m/>
    <m/>
    <m/>
    <m/>
    <n v="1"/>
    <n v="1"/>
    <s v="ZBHT0024"/>
    <s v="B2Lup72uhDm"/>
    <s v="Allocated"/>
    <e v="#N/A"/>
    <e v="#N/A"/>
    <e v="#N/A"/>
    <m/>
    <m/>
    <m/>
    <x v="0"/>
    <m/>
    <n v="5654"/>
    <n v="16674"/>
    <s v="B2Lup72uhDm"/>
    <s v="Allocated"/>
  </r>
  <r>
    <n v="460109573"/>
    <s v="JAYSHREE HEMRAJ BHUJBAL"/>
    <m/>
    <m/>
    <m/>
    <m/>
    <m/>
    <s v="BANK STABLE 13"/>
    <n v="2845"/>
    <n v="5406.65"/>
    <n v="2618.6499999999996"/>
    <n v="8251.65"/>
    <n v="2"/>
    <s v="STABLE "/>
    <s v="UNPAID"/>
    <x v="9"/>
    <n v="16120.14"/>
    <n v="57"/>
    <n v="0"/>
    <n v="2250"/>
    <s v="FLOW"/>
    <n v="2.4467647357479087E-2"/>
    <n v="2.9972219006351706E-3"/>
    <s v="STABLE "/>
    <s v="PAID"/>
    <s v="PTP"/>
    <s v="PAID"/>
    <m/>
    <m/>
    <m/>
    <m/>
    <s v="-"/>
    <m/>
    <s v="SHIRUR"/>
    <m/>
    <m/>
    <m/>
    <n v="5406.65"/>
    <n v="16120.14"/>
    <n v="57"/>
    <n v="53"/>
    <s v="STABLE"/>
    <m/>
    <m/>
    <m/>
    <m/>
    <s v="REGULAR"/>
    <s v="MH12WN2689"/>
    <s v="HF DELUXE DRUM SELF CAST ALL BLACK"/>
    <d v="2023-10-12T00:00:00"/>
    <n v="36"/>
    <s v="02.07.26"/>
    <s v="KAILASH ATKARI"/>
    <m/>
    <m/>
    <m/>
    <m/>
    <m/>
    <m/>
    <m/>
    <m/>
    <m/>
    <m/>
    <n v="1"/>
    <m/>
    <m/>
    <m/>
    <m/>
    <m/>
    <m/>
    <m/>
    <m/>
    <m/>
    <m/>
    <m/>
    <m/>
    <m/>
    <m/>
    <m/>
    <m/>
    <m/>
    <m/>
    <m/>
    <m/>
    <m/>
    <m/>
    <m/>
    <m/>
    <m/>
    <m/>
    <m/>
    <m/>
    <m/>
    <m/>
    <m/>
    <m/>
    <m/>
    <m/>
    <m/>
    <m/>
    <m/>
    <m/>
    <m/>
    <m/>
    <m/>
    <m/>
    <m/>
    <m/>
    <m/>
    <m/>
    <m/>
    <m/>
    <m/>
    <m/>
    <m/>
    <m/>
    <m/>
    <m/>
    <m/>
    <m/>
    <m/>
    <m/>
    <m/>
    <m/>
    <m/>
    <m/>
    <m/>
    <m/>
    <m/>
    <m/>
    <m/>
    <m/>
    <m/>
    <m/>
    <m/>
    <m/>
    <m/>
    <m/>
    <m/>
    <m/>
    <m/>
    <m/>
    <m/>
    <m/>
    <m/>
    <m/>
    <m/>
    <n v="1"/>
    <n v="1"/>
    <s v="ZBHT0024"/>
    <s v="A6M1QoNm7m"/>
    <s v="Allocated"/>
    <s v="Left Message (LMCB)"/>
    <s v="Meet husband "/>
    <d v="2026-07-04T00:00:00"/>
    <m/>
    <m/>
    <m/>
    <x v="0"/>
    <m/>
    <n v="2618.6499999999996"/>
    <n v="8251.65"/>
    <s v="A6M1QoNm7m"/>
    <s v="Allocated"/>
  </r>
  <r>
    <n v="463563414"/>
    <s v="ZAFAR ALI AZGAR ALI"/>
    <m/>
    <m/>
    <m/>
    <m/>
    <m/>
    <s v="BANK RB 13"/>
    <n v="5648"/>
    <n v="5046.16"/>
    <n v="5056.16"/>
    <n v="10694.16"/>
    <n v="1"/>
    <s v="RB"/>
    <s v="UNPAID"/>
    <x v="6"/>
    <n v="16097.16"/>
    <n v="10"/>
    <n v="0"/>
    <n v="450"/>
    <s v="-"/>
    <n v="1.0979206284324174E-2"/>
    <n v="8.4783273453790627E-4"/>
    <s v="RB"/>
    <s v="PAID"/>
    <s v="-"/>
    <s v="PAID"/>
    <m/>
    <m/>
    <m/>
    <m/>
    <s v="-"/>
    <m/>
    <s v="VIMAN NAGAR"/>
    <m/>
    <m/>
    <m/>
    <n v="5506.16"/>
    <n v="16097.16"/>
    <n v="26"/>
    <n v="0"/>
    <s v="RB"/>
    <m/>
    <m/>
    <m/>
    <m/>
    <s v="REGULAR"/>
    <s v="MH12XB4193"/>
    <s v="SUZUKI BURGMAN STREET"/>
    <d v="2024-07-24T00:00:00"/>
    <n v="24"/>
    <s v="10.07.26"/>
    <s v="VIJAY NIKAM"/>
    <m/>
    <m/>
    <m/>
    <m/>
    <m/>
    <m/>
    <m/>
    <m/>
    <m/>
    <m/>
    <m/>
    <m/>
    <m/>
    <m/>
    <m/>
    <m/>
    <m/>
    <m/>
    <m/>
    <m/>
    <m/>
    <m/>
    <m/>
    <m/>
    <m/>
    <m/>
    <m/>
    <m/>
    <m/>
    <m/>
    <m/>
    <m/>
    <m/>
    <m/>
    <m/>
    <m/>
    <m/>
    <m/>
    <m/>
    <m/>
    <m/>
    <m/>
    <m/>
    <m/>
    <m/>
    <m/>
    <m/>
    <m/>
    <m/>
    <m/>
    <m/>
    <m/>
    <m/>
    <m/>
    <m/>
    <m/>
    <m/>
    <m/>
    <m/>
    <m/>
    <m/>
    <m/>
    <m/>
    <m/>
    <m/>
    <m/>
    <m/>
    <m/>
    <m/>
    <m/>
    <m/>
    <m/>
    <m/>
    <m/>
    <m/>
    <m/>
    <m/>
    <m/>
    <m/>
    <m/>
    <m/>
    <m/>
    <m/>
    <m/>
    <m/>
    <m/>
    <m/>
    <m/>
    <m/>
    <m/>
    <m/>
    <n v="1"/>
    <m/>
    <m/>
    <n v="1"/>
    <n v="1"/>
    <s v="ZBHT0012"/>
    <m/>
    <m/>
    <m/>
    <m/>
    <m/>
    <m/>
    <m/>
    <m/>
    <x v="0"/>
    <m/>
    <n v="5056.16"/>
    <n v="10694.16"/>
    <e v="#N/A"/>
    <e v="#N/A"/>
  </r>
  <r>
    <n v="460591015"/>
    <s v="RANGNATH BABAN BICHARE"/>
    <s v="COLLECT"/>
    <s v="03.07.26"/>
    <n v="4000"/>
    <m/>
    <m/>
    <m/>
    <n v="2951"/>
    <n v="1901"/>
    <n v="1975"/>
    <n v="852"/>
    <n v="1"/>
    <s v="STABLE "/>
    <s v="PAID"/>
    <x v="10"/>
    <n v="15997.44"/>
    <n v="74"/>
    <n v="0"/>
    <n v="1800"/>
    <s v="11.06.26"/>
    <n v="1.136424664384247E-2"/>
    <n v="8.4258051114644353E-4"/>
    <s v="STABLE "/>
    <s v="PAID"/>
    <s v="PAID"/>
    <s v="PAID"/>
    <m/>
    <m/>
    <s v="CAVA"/>
    <m/>
    <s v="-"/>
    <m/>
    <s v="JUNNAR"/>
    <m/>
    <m/>
    <m/>
    <n v="1901"/>
    <n v="15997.44"/>
    <n v="26"/>
    <n v="23"/>
    <s v="STABLE"/>
    <m/>
    <m/>
    <m/>
    <m/>
    <s v="REGULAR"/>
    <s v="MH14LF6602"/>
    <s v="SPLENDOR PLUS BS6 DRK CAST FI"/>
    <d v="2023-11-10T00:00:00"/>
    <n v="36"/>
    <s v="02.07.26"/>
    <s v="KAILASH ATKARI"/>
    <m/>
    <m/>
    <m/>
    <m/>
    <m/>
    <m/>
    <m/>
    <n v="2"/>
    <m/>
    <m/>
    <m/>
    <m/>
    <m/>
    <m/>
    <m/>
    <m/>
    <m/>
    <m/>
    <m/>
    <m/>
    <m/>
    <m/>
    <m/>
    <m/>
    <m/>
    <m/>
    <m/>
    <m/>
    <m/>
    <m/>
    <m/>
    <m/>
    <m/>
    <m/>
    <m/>
    <m/>
    <m/>
    <m/>
    <m/>
    <m/>
    <m/>
    <m/>
    <m/>
    <m/>
    <m/>
    <m/>
    <m/>
    <m/>
    <m/>
    <m/>
    <m/>
    <m/>
    <m/>
    <m/>
    <m/>
    <m/>
    <m/>
    <m/>
    <m/>
    <m/>
    <m/>
    <m/>
    <m/>
    <m/>
    <m/>
    <m/>
    <m/>
    <m/>
    <m/>
    <m/>
    <m/>
    <m/>
    <m/>
    <m/>
    <m/>
    <m/>
    <m/>
    <m/>
    <m/>
    <m/>
    <m/>
    <m/>
    <m/>
    <m/>
    <m/>
    <m/>
    <m/>
    <m/>
    <m/>
    <m/>
    <m/>
    <m/>
    <m/>
    <m/>
    <n v="2"/>
    <n v="1"/>
    <s v="ZBHT0021"/>
    <s v="GPTltnfX3c"/>
    <s v="Allocated"/>
    <s v="Payment (PAID)"/>
    <s v="Payment (PAID)"/>
    <d v="2026-07-03T00:00:00"/>
    <m/>
    <m/>
    <m/>
    <x v="0"/>
    <m/>
    <n v="1975"/>
    <n v="4852"/>
    <s v="GPTltnfX3c"/>
    <s v="Allocated"/>
  </r>
  <r>
    <n v="460189221"/>
    <s v="ROSHAN RAMESH DEOKAR"/>
    <s v="ONLINE"/>
    <s v="11.07.26"/>
    <n v="7061"/>
    <m/>
    <m/>
    <m/>
    <n v="3311"/>
    <n v="3311"/>
    <n v="3336"/>
    <n v="-439"/>
    <n v="1"/>
    <s v="RB"/>
    <s v="PAID"/>
    <x v="10"/>
    <n v="15874.1"/>
    <n v="25"/>
    <n v="0"/>
    <n v="450"/>
    <s v="-"/>
    <n v="1.1276628488621914E-2"/>
    <n v="8.3608422922603612E-4"/>
    <s v="RB"/>
    <s v="PAID"/>
    <s v="-"/>
    <s v="PAID"/>
    <m/>
    <m/>
    <s v="CAVA"/>
    <m/>
    <s v="-"/>
    <m/>
    <s v="JUNNAR"/>
    <m/>
    <m/>
    <m/>
    <n v="3311"/>
    <n v="15874.1"/>
    <n v="26"/>
    <n v="0"/>
    <s v="RB"/>
    <m/>
    <m/>
    <m/>
    <m/>
    <s v="REGULAR"/>
    <s v="MH14LC9432"/>
    <s v="BS 6 ACCESS DRUM CAST SPL ED"/>
    <d v="2023-10-18T00:00:00"/>
    <n v="36"/>
    <s v="02.07.26"/>
    <s v="KAILASH ATKARI"/>
    <m/>
    <m/>
    <m/>
    <m/>
    <m/>
    <m/>
    <m/>
    <m/>
    <m/>
    <m/>
    <m/>
    <m/>
    <m/>
    <m/>
    <m/>
    <m/>
    <m/>
    <m/>
    <m/>
    <n v="1"/>
    <m/>
    <m/>
    <n v="1"/>
    <m/>
    <m/>
    <m/>
    <m/>
    <m/>
    <m/>
    <m/>
    <m/>
    <n v="1"/>
    <m/>
    <m/>
    <m/>
    <m/>
    <m/>
    <m/>
    <m/>
    <m/>
    <m/>
    <m/>
    <m/>
    <m/>
    <m/>
    <m/>
    <m/>
    <m/>
    <m/>
    <m/>
    <m/>
    <m/>
    <m/>
    <m/>
    <m/>
    <m/>
    <m/>
    <m/>
    <m/>
    <m/>
    <m/>
    <m/>
    <m/>
    <m/>
    <m/>
    <m/>
    <m/>
    <m/>
    <m/>
    <m/>
    <m/>
    <m/>
    <m/>
    <m/>
    <m/>
    <m/>
    <m/>
    <m/>
    <m/>
    <m/>
    <m/>
    <m/>
    <m/>
    <m/>
    <m/>
    <m/>
    <m/>
    <m/>
    <m/>
    <m/>
    <m/>
    <m/>
    <m/>
    <m/>
    <n v="3"/>
    <n v="1"/>
    <s v="ZBHT0021"/>
    <s v="koSrHaIVtS"/>
    <s v="Allocated"/>
    <s v="Promise To Pay (PTP)"/>
    <s v="Ptp"/>
    <d v="2026-07-25T00:00:00"/>
    <m/>
    <m/>
    <m/>
    <x v="0"/>
    <m/>
    <n v="3336"/>
    <n v="6622"/>
    <s v="koSrHaIVtS"/>
    <s v="Allocated"/>
  </r>
  <r>
    <n v="461099948"/>
    <s v="DILIP SHIVAJI GIRHE"/>
    <s v="ONLINE"/>
    <s v="23.07.26"/>
    <n v="2500"/>
    <m/>
    <m/>
    <m/>
    <n v="2409"/>
    <n v="2245"/>
    <n v="2304"/>
    <n v="2154"/>
    <n v="1"/>
    <s v="STABLE "/>
    <s v="PAID"/>
    <x v="9"/>
    <n v="15775.87"/>
    <n v="59"/>
    <n v="0"/>
    <n v="6749"/>
    <s v="20.06.26"/>
    <n v="9.9143612962920534E-3"/>
    <n v="8.3091048370113245E-4"/>
    <s v="STABLE "/>
    <s v="PTP"/>
    <s v="PTP"/>
    <s v="PTP"/>
    <m/>
    <n v="23"/>
    <s v="CAVA"/>
    <m/>
    <s v="-"/>
    <m/>
    <s v="ANDHAL GAON"/>
    <m/>
    <m/>
    <m/>
    <n v="2245"/>
    <n v="15775.87"/>
    <n v="26"/>
    <n v="23"/>
    <s v="STABLE"/>
    <m/>
    <m/>
    <m/>
    <m/>
    <s v="NPA"/>
    <m/>
    <s v="PLEASURE PLUS XTEC DRUM CAST"/>
    <d v="2023-12-12T00:00:00"/>
    <n v="36"/>
    <s v="02.07.26"/>
    <s v="KAILASH ATKARI"/>
    <m/>
    <m/>
    <m/>
    <m/>
    <m/>
    <m/>
    <m/>
    <m/>
    <m/>
    <m/>
    <n v="1"/>
    <m/>
    <m/>
    <m/>
    <m/>
    <m/>
    <m/>
    <m/>
    <m/>
    <m/>
    <m/>
    <m/>
    <m/>
    <m/>
    <m/>
    <m/>
    <m/>
    <m/>
    <m/>
    <m/>
    <m/>
    <m/>
    <m/>
    <m/>
    <m/>
    <m/>
    <m/>
    <m/>
    <m/>
    <m/>
    <m/>
    <m/>
    <m/>
    <m/>
    <m/>
    <m/>
    <m/>
    <m/>
    <m/>
    <m/>
    <m/>
    <m/>
    <m/>
    <m/>
    <m/>
    <m/>
    <m/>
    <m/>
    <m/>
    <m/>
    <m/>
    <m/>
    <m/>
    <m/>
    <m/>
    <m/>
    <m/>
    <m/>
    <m/>
    <m/>
    <m/>
    <m/>
    <m/>
    <m/>
    <m/>
    <m/>
    <m/>
    <m/>
    <m/>
    <m/>
    <m/>
    <m/>
    <m/>
    <m/>
    <m/>
    <m/>
    <m/>
    <m/>
    <m/>
    <m/>
    <m/>
    <m/>
    <m/>
    <m/>
    <n v="1"/>
    <n v="1"/>
    <s v="ZBHT0024"/>
    <s v="ko9yVfWw4OM7"/>
    <s v="Allocated"/>
    <s v="Left Message (LMCB)"/>
    <s v="Meet father "/>
    <d v="2026-07-04T00:00:00"/>
    <m/>
    <m/>
    <m/>
    <x v="0"/>
    <m/>
    <n v="2304"/>
    <n v="4654"/>
    <s v="ko9yVfWw4OM7"/>
    <s v="Allocated"/>
  </r>
  <r>
    <n v="461881614"/>
    <s v="USHA SUNIL FASAGE"/>
    <m/>
    <m/>
    <m/>
    <m/>
    <m/>
    <m/>
    <n v="4121"/>
    <n v="8242"/>
    <n v="4260"/>
    <n v="12363"/>
    <n v="2"/>
    <s v="FLOW"/>
    <s v="UNPAID"/>
    <x v="16"/>
    <n v="15737.79"/>
    <n v="139"/>
    <n v="0"/>
    <n v="1792"/>
    <s v="-"/>
    <n v="0.12101822764295286"/>
    <n v="2.926131463845673E-3"/>
    <s v="FLOW"/>
    <s v="NC"/>
    <s v="-"/>
    <s v="NC"/>
    <s v="Add not found"/>
    <m/>
    <s v="CNAVNA"/>
    <m/>
    <s v="-"/>
    <m/>
    <s v="GANJ PETH"/>
    <m/>
    <m/>
    <m/>
    <n v="8242"/>
    <n v="15737.79"/>
    <n v="57"/>
    <n v="84"/>
    <s v="FLOW"/>
    <m/>
    <m/>
    <m/>
    <m/>
    <s v="REGULAR"/>
    <s v="MH12WL9951"/>
    <s v="ACCESS SPL ED DISC CBS BT BSVI"/>
    <d v="2024-02-12T00:00:00"/>
    <n v="30"/>
    <s v="02.07.26"/>
    <s v="VIJAY NIKAM"/>
    <m/>
    <m/>
    <m/>
    <m/>
    <m/>
    <m/>
    <m/>
    <m/>
    <m/>
    <m/>
    <m/>
    <m/>
    <m/>
    <m/>
    <m/>
    <m/>
    <n v="1"/>
    <m/>
    <m/>
    <m/>
    <m/>
    <m/>
    <m/>
    <m/>
    <m/>
    <m/>
    <m/>
    <m/>
    <m/>
    <m/>
    <m/>
    <m/>
    <m/>
    <m/>
    <m/>
    <m/>
    <m/>
    <m/>
    <m/>
    <m/>
    <m/>
    <m/>
    <m/>
    <m/>
    <m/>
    <m/>
    <m/>
    <m/>
    <m/>
    <m/>
    <m/>
    <m/>
    <m/>
    <m/>
    <m/>
    <m/>
    <m/>
    <m/>
    <m/>
    <m/>
    <m/>
    <m/>
    <m/>
    <m/>
    <m/>
    <m/>
    <m/>
    <m/>
    <m/>
    <m/>
    <m/>
    <m/>
    <m/>
    <m/>
    <m/>
    <m/>
    <m/>
    <m/>
    <m/>
    <m/>
    <m/>
    <m/>
    <m/>
    <m/>
    <m/>
    <m/>
    <m/>
    <m/>
    <m/>
    <m/>
    <m/>
    <m/>
    <m/>
    <m/>
    <n v="1"/>
    <n v="1"/>
    <s v="DUWT0014"/>
    <s v="AoZtMvyJLKm"/>
    <s v="Allocated"/>
    <s v="Address Not Found (NC_ANF)"/>
    <s v="Short address "/>
    <d v="2026-07-06T00:00:00"/>
    <m/>
    <m/>
    <m/>
    <x v="0"/>
    <m/>
    <n v="4260"/>
    <n v="12363"/>
    <s v="AoZtMvyJLKm"/>
    <s v="Allocated"/>
  </r>
  <r>
    <n v="460557225"/>
    <s v="ASHWINI UTTAM BAHIRAT"/>
    <s v="ONLINE"/>
    <s v="20.07.26"/>
    <n v="3100"/>
    <m/>
    <m/>
    <m/>
    <n v="2924"/>
    <n v="1730"/>
    <n v="1778"/>
    <n v="1554"/>
    <n v="1"/>
    <s v="STABLE "/>
    <s v="PAID"/>
    <x v="9"/>
    <n v="15692.25"/>
    <n v="48"/>
    <n v="0"/>
    <n v="6750"/>
    <s v="16.06.26"/>
    <n v="9.861810223571757E-3"/>
    <n v="8.2650624262618126E-4"/>
    <s v="STABLE "/>
    <s v="PTP"/>
    <s v="PTP"/>
    <s v="PTP"/>
    <m/>
    <n v="21"/>
    <s v="CAVA"/>
    <m/>
    <s v="-"/>
    <m/>
    <s v="SHIRUR"/>
    <m/>
    <m/>
    <m/>
    <n v="1730"/>
    <n v="15692.25"/>
    <n v="26"/>
    <n v="23"/>
    <s v="STABLE"/>
    <m/>
    <m/>
    <m/>
    <m/>
    <s v="REGULAR"/>
    <s v="MH12YP5246"/>
    <s v="SPLENDOR PLUS DRS CAST FI BLACK"/>
    <d v="2023-11-08T00:00:00"/>
    <n v="36"/>
    <s v="02.07.26"/>
    <s v="KAILASH ATKARI"/>
    <m/>
    <m/>
    <m/>
    <m/>
    <m/>
    <m/>
    <m/>
    <m/>
    <m/>
    <m/>
    <m/>
    <m/>
    <m/>
    <m/>
    <m/>
    <m/>
    <m/>
    <m/>
    <m/>
    <m/>
    <m/>
    <m/>
    <m/>
    <m/>
    <m/>
    <m/>
    <m/>
    <m/>
    <m/>
    <m/>
    <m/>
    <m/>
    <m/>
    <m/>
    <m/>
    <m/>
    <m/>
    <m/>
    <m/>
    <m/>
    <m/>
    <m/>
    <m/>
    <m/>
    <m/>
    <m/>
    <m/>
    <m/>
    <m/>
    <m/>
    <m/>
    <m/>
    <m/>
    <m/>
    <m/>
    <m/>
    <m/>
    <m/>
    <m/>
    <m/>
    <m/>
    <m/>
    <m/>
    <m/>
    <m/>
    <m/>
    <m/>
    <m/>
    <m/>
    <m/>
    <m/>
    <m/>
    <m/>
    <m/>
    <m/>
    <m/>
    <m/>
    <m/>
    <m/>
    <m/>
    <m/>
    <m/>
    <m/>
    <m/>
    <m/>
    <m/>
    <m/>
    <m/>
    <m/>
    <m/>
    <m/>
    <n v="1"/>
    <m/>
    <m/>
    <n v="1"/>
    <n v="1"/>
    <s v="ZBHT0024"/>
    <e v="#N/A"/>
    <s v="Allocated"/>
    <s v="Left Message (LMCB)"/>
    <s v="Meet son"/>
    <d v="2026-07-04T00:00:00"/>
    <m/>
    <m/>
    <m/>
    <x v="0"/>
    <m/>
    <n v="1778"/>
    <n v="4654"/>
    <e v="#N/A"/>
    <e v="#N/A"/>
  </r>
  <r>
    <n v="464934804"/>
    <s v="MAYA RAGHUVEER PUJARI"/>
    <m/>
    <m/>
    <m/>
    <m/>
    <m/>
    <s v="BANK STABLE 20"/>
    <n v="5870"/>
    <n v="16023"/>
    <n v="4961"/>
    <n v="21893"/>
    <n v="3"/>
    <s v="STABLE "/>
    <s v="UNPAID"/>
    <x v="18"/>
    <n v="15679"/>
    <n v="678"/>
    <n v="0"/>
    <n v="1800"/>
    <s v="-"/>
    <n v="1"/>
    <n v="5.0215599920814431E-3"/>
    <s v="STABLE "/>
    <s v="NC"/>
    <s v="-"/>
    <s v="NC"/>
    <s v="Entry restricted"/>
    <m/>
    <s v="CNAVNA"/>
    <m/>
    <s v="ELG"/>
    <m/>
    <s v="WAGHOLI"/>
    <m/>
    <m/>
    <m/>
    <n v="16023"/>
    <n v="15679"/>
    <n v="87"/>
    <n v="84"/>
    <s v="STABLE"/>
    <m/>
    <m/>
    <m/>
    <m/>
    <s v="REGULAR"/>
    <s v="MH12XP7849"/>
    <s v="HONDA ACTIVA DLX"/>
    <d v="2024-12-12T00:00:00"/>
    <n v="18"/>
    <s v="02.07.26"/>
    <s v="VIJAY NIKAM"/>
    <m/>
    <m/>
    <m/>
    <m/>
    <m/>
    <m/>
    <m/>
    <m/>
    <m/>
    <m/>
    <m/>
    <m/>
    <m/>
    <m/>
    <m/>
    <m/>
    <m/>
    <m/>
    <m/>
    <m/>
    <m/>
    <m/>
    <m/>
    <m/>
    <m/>
    <m/>
    <m/>
    <m/>
    <m/>
    <m/>
    <m/>
    <m/>
    <m/>
    <m/>
    <m/>
    <m/>
    <m/>
    <m/>
    <m/>
    <m/>
    <m/>
    <m/>
    <m/>
    <m/>
    <m/>
    <m/>
    <m/>
    <m/>
    <m/>
    <m/>
    <m/>
    <m/>
    <m/>
    <m/>
    <m/>
    <m/>
    <m/>
    <m/>
    <m/>
    <m/>
    <m/>
    <m/>
    <m/>
    <m/>
    <m/>
    <m/>
    <m/>
    <m/>
    <m/>
    <m/>
    <m/>
    <m/>
    <m/>
    <m/>
    <m/>
    <m/>
    <m/>
    <m/>
    <m/>
    <m/>
    <m/>
    <m/>
    <m/>
    <m/>
    <m/>
    <m/>
    <m/>
    <m/>
    <m/>
    <m/>
    <m/>
    <n v="1"/>
    <m/>
    <m/>
    <n v="1"/>
    <n v="1"/>
    <s v="DUWT0021"/>
    <e v="#N/A"/>
    <s v="Allocated"/>
    <e v="#N/A"/>
    <e v="#N/A"/>
    <e v="#N/A"/>
    <m/>
    <m/>
    <m/>
    <x v="0"/>
    <m/>
    <n v="4961"/>
    <n v="21893"/>
    <s v="B6dfRHgdu7"/>
    <s v="Allocated"/>
  </r>
  <r>
    <n v="464713036"/>
    <s v="DIVYA ASHISH NEHARKAR"/>
    <s v="ONLINE"/>
    <s v="13.07.26"/>
    <n v="5500"/>
    <m/>
    <m/>
    <m/>
    <n v="2731"/>
    <n v="2731"/>
    <n v="2750"/>
    <n v="-38"/>
    <n v="1"/>
    <s v="STABLE "/>
    <s v="PAID"/>
    <x v="10"/>
    <n v="15513"/>
    <n v="19"/>
    <n v="0"/>
    <n v="1441"/>
    <s v="-"/>
    <n v="1.1020110604317205E-2"/>
    <n v="8.1706519726998676E-4"/>
    <s v="STABLE "/>
    <s v="PAID"/>
    <s v="-"/>
    <s v="PAID"/>
    <m/>
    <m/>
    <s v="CAVA"/>
    <m/>
    <s v="-"/>
    <m/>
    <s v="JUNNAR"/>
    <m/>
    <m/>
    <m/>
    <n v="4191"/>
    <n v="15513"/>
    <n v="26"/>
    <n v="23"/>
    <s v="STABLE"/>
    <m/>
    <m/>
    <m/>
    <m/>
    <s v="REGULAR"/>
    <s v="MH14LZ2373"/>
    <s v="OLA S1 X 4KWH"/>
    <d v="2024-11-18T00:00:00"/>
    <n v="24"/>
    <s v="10.07.26"/>
    <s v="KAILASH ATKARI"/>
    <m/>
    <m/>
    <m/>
    <m/>
    <m/>
    <m/>
    <m/>
    <m/>
    <m/>
    <m/>
    <m/>
    <m/>
    <m/>
    <m/>
    <m/>
    <m/>
    <m/>
    <m/>
    <m/>
    <m/>
    <m/>
    <m/>
    <m/>
    <m/>
    <m/>
    <m/>
    <m/>
    <m/>
    <m/>
    <m/>
    <m/>
    <m/>
    <m/>
    <m/>
    <n v="1"/>
    <m/>
    <m/>
    <n v="1"/>
    <m/>
    <m/>
    <m/>
    <m/>
    <m/>
    <m/>
    <m/>
    <m/>
    <m/>
    <m/>
    <m/>
    <m/>
    <m/>
    <m/>
    <m/>
    <m/>
    <m/>
    <m/>
    <m/>
    <m/>
    <m/>
    <m/>
    <m/>
    <m/>
    <m/>
    <m/>
    <m/>
    <m/>
    <m/>
    <m/>
    <m/>
    <m/>
    <m/>
    <m/>
    <m/>
    <m/>
    <m/>
    <m/>
    <m/>
    <m/>
    <m/>
    <m/>
    <m/>
    <m/>
    <m/>
    <m/>
    <m/>
    <m/>
    <m/>
    <m/>
    <m/>
    <m/>
    <m/>
    <m/>
    <m/>
    <m/>
    <n v="2"/>
    <n v="1"/>
    <s v="ZBHT0021"/>
    <m/>
    <m/>
    <m/>
    <m/>
    <m/>
    <m/>
    <m/>
    <m/>
    <x v="0"/>
    <m/>
    <n v="2750"/>
    <n v="5462"/>
    <s v="Gokofh0W81z"/>
    <s v="Allocated"/>
  </r>
  <r>
    <n v="457900568"/>
    <s v="SAHIL MOHAN SHINDE"/>
    <m/>
    <m/>
    <m/>
    <m/>
    <m/>
    <m/>
    <n v="4053"/>
    <n v="16188"/>
    <n v="845"/>
    <n v="20241"/>
    <n v="5"/>
    <s v="FLOW"/>
    <s v="UNPAID"/>
    <x v="16"/>
    <n v="15411"/>
    <n v="869"/>
    <n v="0"/>
    <n v="1800"/>
    <s v="FLOW"/>
    <n v="0.64295602065669877"/>
    <n v="6.8888223285778613E-3"/>
    <s v="FLOW"/>
    <s v="OS "/>
    <s v="OS"/>
    <s v="OS "/>
    <s v="Cust at village"/>
    <m/>
    <s v="CNAVNA"/>
    <m/>
    <s v="ELG"/>
    <m/>
    <s v="SANGAMWADI"/>
    <m/>
    <m/>
    <m/>
    <n v="16188"/>
    <n v="15411"/>
    <n v="146"/>
    <n v="173"/>
    <s v="FLOW"/>
    <m/>
    <m/>
    <m/>
    <m/>
    <s v="NPA"/>
    <s v="MH12VM0333"/>
    <s v="TVS JUPITER 125 DISC"/>
    <d v="2023-04-29T00:00:00"/>
    <n v="36"/>
    <s v="02.07.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7-04T00:00:00"/>
    <m/>
    <m/>
    <m/>
    <x v="0"/>
    <m/>
    <n v="845"/>
    <n v="20241"/>
    <s v="koPkdjuXg3Cc"/>
    <s v="Allocated"/>
  </r>
  <r>
    <n v="461914236"/>
    <s v="SHIVAJI VISHNU CHANDANSHIV"/>
    <s v="ONLINE"/>
    <s v="03.07.26"/>
    <n v="10000"/>
    <m/>
    <m/>
    <m/>
    <n v="3993"/>
    <n v="7981"/>
    <n v="4177"/>
    <n v="1974"/>
    <n v="2"/>
    <s v="RB"/>
    <s v="PAID"/>
    <x v="15"/>
    <n v="15338"/>
    <n v="189"/>
    <n v="0"/>
    <n v="1855.9"/>
    <s v="FLOW"/>
    <n v="0.13914214125403918"/>
    <n v="2.8517984032360917E-3"/>
    <s v="RB"/>
    <s v="PAID"/>
    <s v="NC"/>
    <s v="PAID"/>
    <m/>
    <m/>
    <m/>
    <m/>
    <s v="-"/>
    <m/>
    <s v="KALEWADI"/>
    <m/>
    <m/>
    <m/>
    <n v="7981"/>
    <n v="15338"/>
    <n v="57"/>
    <n v="23"/>
    <s v="STABLE"/>
    <m/>
    <m/>
    <m/>
    <m/>
    <s v="REGULAR"/>
    <s v="MH14LK0587"/>
    <s v="SPLENDOR PLUS DRS CAST FI BLACK"/>
    <d v="2024-02-14T00:00:00"/>
    <n v="30"/>
    <s v="02.07.26"/>
    <s v="KAILASH ATKARI"/>
    <m/>
    <m/>
    <m/>
    <m/>
    <m/>
    <m/>
    <m/>
    <n v="1"/>
    <m/>
    <m/>
    <m/>
    <m/>
    <m/>
    <m/>
    <m/>
    <m/>
    <m/>
    <m/>
    <m/>
    <m/>
    <m/>
    <m/>
    <m/>
    <m/>
    <m/>
    <m/>
    <m/>
    <m/>
    <m/>
    <m/>
    <m/>
    <m/>
    <m/>
    <m/>
    <m/>
    <m/>
    <m/>
    <m/>
    <m/>
    <m/>
    <m/>
    <m/>
    <m/>
    <m/>
    <m/>
    <m/>
    <m/>
    <m/>
    <m/>
    <m/>
    <m/>
    <m/>
    <m/>
    <m/>
    <m/>
    <m/>
    <m/>
    <m/>
    <m/>
    <m/>
    <m/>
    <m/>
    <m/>
    <m/>
    <m/>
    <m/>
    <m/>
    <m/>
    <m/>
    <m/>
    <m/>
    <m/>
    <m/>
    <m/>
    <m/>
    <m/>
    <m/>
    <m/>
    <m/>
    <m/>
    <m/>
    <m/>
    <m/>
    <m/>
    <m/>
    <m/>
    <m/>
    <m/>
    <m/>
    <m/>
    <m/>
    <m/>
    <m/>
    <m/>
    <n v="1"/>
    <n v="1"/>
    <s v="ZBHT0015"/>
    <s v="k6jjmvoNb7"/>
    <s v="Allocated"/>
    <s v="No Such Person (NC_NSP)"/>
    <s v="Visited at customer given address but no buddy know customer this areas. "/>
    <d v="2026-07-03T00:00:00"/>
    <m/>
    <m/>
    <m/>
    <x v="0"/>
    <m/>
    <n v="4177"/>
    <n v="11974"/>
    <s v="k6jjmvoNb7"/>
    <s v="Allocated"/>
  </r>
  <r>
    <n v="467004508"/>
    <s v="KOMAL ANIL CHAVAN"/>
    <m/>
    <m/>
    <m/>
    <m/>
    <m/>
    <m/>
    <n v="1000"/>
    <n v="2000"/>
    <n v="1020"/>
    <n v="3000"/>
    <n v="2"/>
    <s v="FLOW"/>
    <s v="UNPAID"/>
    <x v="6"/>
    <n v="15045"/>
    <n v="20"/>
    <n v="0"/>
    <n v="900"/>
    <s v="FLOW"/>
    <n v="2.2812160996996816E-2"/>
    <n v="2.7973208356165727E-3"/>
    <s v="FLOW"/>
    <s v="LMCB"/>
    <s v="NC"/>
    <s v="LMCB"/>
    <m/>
    <m/>
    <s v="CNAVNA"/>
    <m/>
    <s v="-"/>
    <m/>
    <s v="YERWADA"/>
    <m/>
    <m/>
    <m/>
    <n v="2000"/>
    <n v="15045"/>
    <n v="56"/>
    <n v="83"/>
    <s v="FLOW"/>
    <m/>
    <m/>
    <m/>
    <m/>
    <s v="REGULAR"/>
    <s v="MH12WV0377"/>
    <s v="TVS JUPITER 125 DISC SXC"/>
    <d v="2025-10-04T00:00:00"/>
    <n v="24"/>
    <s v="02.07.26"/>
    <s v="VIJAY NIKAM"/>
    <m/>
    <m/>
    <m/>
    <m/>
    <m/>
    <m/>
    <m/>
    <n v="1"/>
    <m/>
    <m/>
    <m/>
    <m/>
    <m/>
    <m/>
    <m/>
    <m/>
    <m/>
    <m/>
    <m/>
    <m/>
    <m/>
    <m/>
    <m/>
    <m/>
    <m/>
    <m/>
    <m/>
    <m/>
    <m/>
    <m/>
    <m/>
    <m/>
    <m/>
    <m/>
    <m/>
    <m/>
    <m/>
    <m/>
    <m/>
    <m/>
    <m/>
    <m/>
    <m/>
    <m/>
    <m/>
    <m/>
    <m/>
    <m/>
    <m/>
    <m/>
    <m/>
    <m/>
    <m/>
    <m/>
    <m/>
    <m/>
    <m/>
    <m/>
    <m/>
    <m/>
    <m/>
    <m/>
    <m/>
    <m/>
    <m/>
    <m/>
    <m/>
    <m/>
    <m/>
    <m/>
    <m/>
    <m/>
    <m/>
    <m/>
    <m/>
    <m/>
    <m/>
    <m/>
    <m/>
    <m/>
    <m/>
    <m/>
    <m/>
    <m/>
    <m/>
    <m/>
    <m/>
    <m/>
    <m/>
    <m/>
    <m/>
    <m/>
    <m/>
    <m/>
    <n v="1"/>
    <n v="1"/>
    <s v="ZBHT0012"/>
    <s v="GPybghBjkyb"/>
    <s v="Allocated"/>
    <s v="Left Message (LMCB)"/>
    <s v="Lm"/>
    <d v="2026-07-03T00:00:00"/>
    <m/>
    <m/>
    <m/>
    <x v="0"/>
    <m/>
    <n v="1020"/>
    <n v="3000"/>
    <s v="GPybghBjkyb"/>
    <s v="Allocated"/>
  </r>
  <r>
    <n v="466120357"/>
    <s v="BHUJANG VIKRAM MUNDHE"/>
    <s v="ONLINE"/>
    <s v="22.07.26"/>
    <n v="2743"/>
    <m/>
    <m/>
    <m/>
    <n v="2652"/>
    <n v="2652"/>
    <n v="2695"/>
    <n v="2561"/>
    <n v="1"/>
    <s v="RB"/>
    <s v="PAID"/>
    <x v="2"/>
    <n v="14875"/>
    <n v="43"/>
    <n v="0"/>
    <n v="450"/>
    <s v="-"/>
    <n v="1.6072190813889907E-2"/>
    <n v="7.8346192286411743E-4"/>
    <s v="RB"/>
    <s v="PAID"/>
    <s v="-"/>
    <s v="NC"/>
    <s v="Add not found"/>
    <m/>
    <s v="CNAVNA"/>
    <m/>
    <s v="-"/>
    <m/>
    <s v="MOSHI"/>
    <m/>
    <m/>
    <m/>
    <n v="2652"/>
    <n v="14875"/>
    <n v="25"/>
    <n v="0"/>
    <s v="RB"/>
    <m/>
    <m/>
    <m/>
    <m/>
    <s v="REGULAR"/>
    <s v="MH37AE9049"/>
    <s v="SPLENDOR PLUS BS6 I3S DRS CAST FI"/>
    <d v="2025-05-14T00:00:00"/>
    <n v="18"/>
    <s v="02.07.26"/>
    <s v="VIJAY NIKAM"/>
    <m/>
    <m/>
    <m/>
    <m/>
    <m/>
    <m/>
    <m/>
    <m/>
    <m/>
    <m/>
    <m/>
    <m/>
    <m/>
    <m/>
    <m/>
    <m/>
    <m/>
    <m/>
    <m/>
    <m/>
    <m/>
    <m/>
    <m/>
    <m/>
    <m/>
    <m/>
    <m/>
    <m/>
    <m/>
    <m/>
    <m/>
    <n v="1"/>
    <m/>
    <m/>
    <m/>
    <m/>
    <m/>
    <m/>
    <m/>
    <m/>
    <m/>
    <m/>
    <m/>
    <n v="1"/>
    <m/>
    <m/>
    <m/>
    <m/>
    <m/>
    <m/>
    <m/>
    <m/>
    <m/>
    <m/>
    <m/>
    <m/>
    <m/>
    <m/>
    <m/>
    <m/>
    <m/>
    <m/>
    <m/>
    <m/>
    <m/>
    <m/>
    <m/>
    <m/>
    <m/>
    <m/>
    <m/>
    <m/>
    <m/>
    <m/>
    <m/>
    <m/>
    <m/>
    <m/>
    <m/>
    <m/>
    <m/>
    <m/>
    <m/>
    <m/>
    <m/>
    <m/>
    <m/>
    <m/>
    <m/>
    <m/>
    <m/>
    <m/>
    <m/>
    <m/>
    <n v="2"/>
    <n v="1"/>
    <s v="ZBHT0009"/>
    <s v="B6cbD7mwrmc"/>
    <s v="Allocated"/>
    <e v="#N/A"/>
    <e v="#N/A"/>
    <e v="#N/A"/>
    <m/>
    <m/>
    <m/>
    <x v="0"/>
    <m/>
    <n v="2695"/>
    <n v="5304"/>
    <s v="B6cbD7mwrmc"/>
    <s v="Allocated"/>
  </r>
  <r>
    <n v="461898596"/>
    <s v="KAMBLE DATTATREYA BANSHI"/>
    <m/>
    <m/>
    <m/>
    <m/>
    <m/>
    <m/>
    <n v="3953"/>
    <n v="7278"/>
    <n v="3574"/>
    <n v="11231"/>
    <n v="2"/>
    <s v="FLOW"/>
    <s v="UNPAID"/>
    <x v="0"/>
    <n v="14804.28"/>
    <n v="249"/>
    <n v="0"/>
    <n v="4758.91"/>
    <s v="24.06.26"/>
    <n v="2.6893241880116686E-2"/>
    <n v="2.7525637022467078E-3"/>
    <s v="STABLE "/>
    <s v="MPTP"/>
    <s v="NC"/>
    <s v="MPTP"/>
    <s v="Add not found"/>
    <n v="25"/>
    <s v="CAVNA"/>
    <m/>
    <s v="-"/>
    <m/>
    <s v="CHIKHALI"/>
    <m/>
    <m/>
    <m/>
    <n v="7278"/>
    <n v="14804.28"/>
    <n v="57"/>
    <n v="84"/>
    <s v="FLOW"/>
    <m/>
    <m/>
    <m/>
    <m/>
    <s v="REGULAR"/>
    <s v="MH24BV6637"/>
    <s v="SPLENDOR PLUS BS6 I3S DRS CAST FI"/>
    <d v="2024-02-13T00:00:00"/>
    <n v="30"/>
    <s v="02.07.26"/>
    <s v="KAILASH ATKARI"/>
    <m/>
    <m/>
    <m/>
    <m/>
    <m/>
    <m/>
    <m/>
    <m/>
    <m/>
    <m/>
    <m/>
    <m/>
    <m/>
    <m/>
    <m/>
    <m/>
    <m/>
    <m/>
    <m/>
    <n v="2"/>
    <m/>
    <m/>
    <n v="2"/>
    <m/>
    <m/>
    <m/>
    <m/>
    <m/>
    <m/>
    <m/>
    <m/>
    <m/>
    <m/>
    <m/>
    <m/>
    <m/>
    <m/>
    <m/>
    <m/>
    <m/>
    <m/>
    <m/>
    <m/>
    <m/>
    <m/>
    <m/>
    <m/>
    <m/>
    <m/>
    <m/>
    <m/>
    <m/>
    <m/>
    <m/>
    <m/>
    <m/>
    <m/>
    <m/>
    <m/>
    <m/>
    <m/>
    <m/>
    <m/>
    <m/>
    <m/>
    <m/>
    <m/>
    <m/>
    <m/>
    <m/>
    <m/>
    <m/>
    <m/>
    <m/>
    <m/>
    <m/>
    <m/>
    <m/>
    <m/>
    <m/>
    <m/>
    <m/>
    <m/>
    <m/>
    <m/>
    <m/>
    <m/>
    <m/>
    <m/>
    <m/>
    <m/>
    <m/>
    <m/>
    <m/>
    <n v="4"/>
    <n v="1"/>
    <s v="ZBHT0011"/>
    <s v="AoVkkotABKez"/>
    <s v="Allocated"/>
    <s v="No Such Person (NC_NSP)"/>
    <s v="Visit cm residence address nobody knows cm in this colony no such person "/>
    <d v="2026-07-07T00:00:00"/>
    <m/>
    <m/>
    <m/>
    <x v="0"/>
    <m/>
    <n v="3574"/>
    <n v="11231"/>
    <s v="AoVkkotABKez"/>
    <s v="Allocated"/>
  </r>
  <r>
    <n v="463787781"/>
    <s v="REEMA PREMANAND SHETTI"/>
    <m/>
    <m/>
    <m/>
    <m/>
    <m/>
    <m/>
    <n v="4260"/>
    <n v="6566"/>
    <n v="2719"/>
    <n v="10826"/>
    <n v="2"/>
    <s v="FLOW"/>
    <s v="UNPAID"/>
    <x v="3"/>
    <n v="14572"/>
    <n v="413"/>
    <n v="0"/>
    <n v="4950"/>
    <s v="-"/>
    <n v="3.1582562272990847E-2"/>
    <n v="2.7093758203127088E-3"/>
    <s v="FLOW"/>
    <s v="NC"/>
    <s v="-"/>
    <s v="NC"/>
    <s v="Add not found"/>
    <m/>
    <m/>
    <m/>
    <s v="-"/>
    <m/>
    <s v="PASHAN"/>
    <m/>
    <m/>
    <m/>
    <n v="6566"/>
    <n v="14572"/>
    <n v="57"/>
    <n v="84"/>
    <s v="FLOW"/>
    <m/>
    <m/>
    <m/>
    <m/>
    <s v="REGULAR"/>
    <s v="MH12XC1353"/>
    <s v="SPLENDOR PLUS DRS CAST FI BLACK"/>
    <d v="2024-08-17T00:00:00"/>
    <n v="24"/>
    <s v="02.07.26"/>
    <s v="KAILASH ATKARI"/>
    <m/>
    <m/>
    <m/>
    <m/>
    <m/>
    <m/>
    <m/>
    <m/>
    <m/>
    <m/>
    <n v="1"/>
    <m/>
    <m/>
    <m/>
    <m/>
    <m/>
    <m/>
    <m/>
    <m/>
    <m/>
    <m/>
    <m/>
    <m/>
    <m/>
    <m/>
    <n v="2"/>
    <m/>
    <m/>
    <m/>
    <m/>
    <m/>
    <m/>
    <m/>
    <m/>
    <m/>
    <m/>
    <m/>
    <m/>
    <m/>
    <m/>
    <n v="1"/>
    <m/>
    <m/>
    <m/>
    <m/>
    <m/>
    <n v="1"/>
    <m/>
    <m/>
    <m/>
    <m/>
    <m/>
    <n v="1"/>
    <m/>
    <m/>
    <n v="1"/>
    <m/>
    <m/>
    <m/>
    <m/>
    <m/>
    <m/>
    <m/>
    <m/>
    <m/>
    <m/>
    <m/>
    <m/>
    <m/>
    <m/>
    <m/>
    <m/>
    <m/>
    <m/>
    <m/>
    <m/>
    <m/>
    <m/>
    <m/>
    <m/>
    <m/>
    <m/>
    <m/>
    <m/>
    <m/>
    <m/>
    <m/>
    <m/>
    <m/>
    <m/>
    <m/>
    <m/>
    <m/>
    <m/>
    <n v="7"/>
    <n v="1"/>
    <s v="DUWT0023"/>
    <s v="A6Az1jtCesm"/>
    <s v="Allocated"/>
    <s v="Address Not Found (NC_ANF)"/>
    <s v="Customer address short not found "/>
    <d v="2026-07-04T00:00:00"/>
    <m/>
    <m/>
    <m/>
    <x v="0"/>
    <m/>
    <n v="2719"/>
    <n v="10826"/>
    <s v="A6Az1jtCesm"/>
    <s v="Allocated"/>
  </r>
  <r>
    <n v="465402369"/>
    <s v="GOVIND VILAS THORAT"/>
    <m/>
    <m/>
    <m/>
    <m/>
    <m/>
    <m/>
    <n v="1317"/>
    <n v="5162"/>
    <n v="1383"/>
    <n v="6479"/>
    <n v="4"/>
    <s v="FLOW"/>
    <s v="UNPAID"/>
    <x v="1"/>
    <n v="14515"/>
    <n v="172"/>
    <n v="0"/>
    <n v="3354.53"/>
    <s v="FLOW"/>
    <n v="0.16046590942382069"/>
    <n v="5.5919683508229342E-3"/>
    <s v="FLOW"/>
    <s v="LMCB"/>
    <s v="PTP"/>
    <s v="LMCB"/>
    <m/>
    <m/>
    <m/>
    <m/>
    <s v="ELG"/>
    <m/>
    <s v="AMBEGAON"/>
    <m/>
    <m/>
    <m/>
    <n v="5162"/>
    <n v="14515"/>
    <n v="117"/>
    <n v="144"/>
    <s v="FLOW"/>
    <m/>
    <m/>
    <m/>
    <m/>
    <s v="NPA"/>
    <s v="MH14LQ9456"/>
    <s v="CLASSIC SIGNALS 350 MARSH GREY"/>
    <d v="2025-02-03T00:00:00"/>
    <n v="24"/>
    <s v="02.07.26"/>
    <s v="VIJAY NIKAM"/>
    <m/>
    <m/>
    <m/>
    <m/>
    <m/>
    <m/>
    <m/>
    <m/>
    <m/>
    <m/>
    <m/>
    <m/>
    <m/>
    <m/>
    <m/>
    <m/>
    <m/>
    <m/>
    <m/>
    <m/>
    <m/>
    <m/>
    <m/>
    <m/>
    <m/>
    <n v="1"/>
    <m/>
    <m/>
    <m/>
    <m/>
    <m/>
    <m/>
    <m/>
    <m/>
    <m/>
    <m/>
    <m/>
    <n v="1"/>
    <m/>
    <m/>
    <m/>
    <m/>
    <m/>
    <n v="1"/>
    <m/>
    <m/>
    <m/>
    <m/>
    <m/>
    <m/>
    <m/>
    <m/>
    <m/>
    <m/>
    <m/>
    <m/>
    <m/>
    <m/>
    <m/>
    <m/>
    <m/>
    <m/>
    <m/>
    <m/>
    <m/>
    <m/>
    <m/>
    <m/>
    <m/>
    <m/>
    <m/>
    <m/>
    <m/>
    <m/>
    <m/>
    <m/>
    <m/>
    <m/>
    <m/>
    <m/>
    <m/>
    <m/>
    <m/>
    <m/>
    <m/>
    <m/>
    <m/>
    <m/>
    <m/>
    <m/>
    <m/>
    <m/>
    <m/>
    <m/>
    <n v="3"/>
    <n v="1"/>
    <s v="DUWT0029"/>
    <s v="Ao8G3-rK0Lm"/>
    <s v="Allocated"/>
    <e v="#N/A"/>
    <e v="#N/A"/>
    <e v="#N/A"/>
    <m/>
    <m/>
    <m/>
    <x v="1"/>
    <m/>
    <n v="1383"/>
    <n v="6479"/>
    <s v="Ao8G3-rK0Lm"/>
    <s v="Allocated"/>
  </r>
  <r>
    <n v="462695298"/>
    <s v="PRADIP SHANKAR KAD"/>
    <m/>
    <m/>
    <m/>
    <m/>
    <m/>
    <m/>
    <n v="4905"/>
    <n v="14361"/>
    <n v="517"/>
    <n v="19266"/>
    <n v="4"/>
    <s v="FLOW"/>
    <s v="UNPAID"/>
    <x v="5"/>
    <n v="14102"/>
    <n v="871"/>
    <n v="0"/>
    <n v="2250"/>
    <s v="FLOW"/>
    <n v="0.19551477840503084"/>
    <n v="5.4328582627147792E-3"/>
    <s v="STABLE "/>
    <s v="BPTP"/>
    <s v="BPTP"/>
    <s v="BPTP"/>
    <m/>
    <m/>
    <s v="CAVNA"/>
    <m/>
    <s v="ELG"/>
    <m/>
    <s v="KHADACHIWADI"/>
    <m/>
    <m/>
    <m/>
    <n v="17482"/>
    <n v="14102"/>
    <n v="118"/>
    <n v="145"/>
    <s v="FLOW"/>
    <m/>
    <m/>
    <m/>
    <m/>
    <s v="-"/>
    <s v="MH14LN5782"/>
    <s v="HONDA ACTIVA 6G H SMART"/>
    <d v="2024-04-25T00:00:00"/>
    <n v="24"/>
    <s v="06.07.26"/>
    <s v="KAILASH ATKARI"/>
    <m/>
    <m/>
    <m/>
    <m/>
    <m/>
    <m/>
    <m/>
    <m/>
    <m/>
    <m/>
    <m/>
    <m/>
    <m/>
    <m/>
    <m/>
    <m/>
    <m/>
    <m/>
    <m/>
    <m/>
    <m/>
    <m/>
    <m/>
    <m/>
    <m/>
    <m/>
    <m/>
    <m/>
    <m/>
    <m/>
    <m/>
    <m/>
    <m/>
    <m/>
    <m/>
    <m/>
    <m/>
    <m/>
    <m/>
    <m/>
    <m/>
    <m/>
    <m/>
    <m/>
    <m/>
    <m/>
    <m/>
    <m/>
    <m/>
    <m/>
    <m/>
    <m/>
    <m/>
    <m/>
    <m/>
    <m/>
    <m/>
    <m/>
    <m/>
    <m/>
    <m/>
    <m/>
    <m/>
    <m/>
    <m/>
    <m/>
    <m/>
    <m/>
    <m/>
    <m/>
    <m/>
    <m/>
    <m/>
    <m/>
    <m/>
    <m/>
    <m/>
    <m/>
    <m/>
    <m/>
    <m/>
    <m/>
    <m/>
    <m/>
    <m/>
    <m/>
    <m/>
    <m/>
    <m/>
    <m/>
    <m/>
    <n v="1"/>
    <m/>
    <m/>
    <n v="1"/>
    <n v="1"/>
    <s v="DUWT0017"/>
    <e v="#N/A"/>
    <s v="Allocated"/>
    <e v="#N/A"/>
    <e v="#N/A"/>
    <e v="#N/A"/>
    <m/>
    <m/>
    <m/>
    <x v="0"/>
    <m/>
    <n v="517"/>
    <n v="19266"/>
    <e v="#N/A"/>
    <e v="#N/A"/>
  </r>
  <r>
    <n v="464487568"/>
    <s v="SACHIN GANPAT MORE"/>
    <s v="ONLINE"/>
    <s v="17.07.26"/>
    <n v="5200"/>
    <m/>
    <m/>
    <m/>
    <n v="2496"/>
    <n v="2199"/>
    <n v="2254"/>
    <n v="-505"/>
    <n v="1"/>
    <s v="RB"/>
    <s v="PAID"/>
    <x v="10"/>
    <n v="14101"/>
    <n v="55"/>
    <n v="0"/>
    <n v="3150"/>
    <s v="18.06.26"/>
    <n v="1.0017055349157282E-2"/>
    <n v="7.4269556802063327E-4"/>
    <s v="RB"/>
    <s v="PAID"/>
    <s v="PTP"/>
    <s v="PAID"/>
    <m/>
    <m/>
    <s v="CAVA"/>
    <m/>
    <s v="-"/>
    <m/>
    <s v="JUNNAR"/>
    <m/>
    <m/>
    <m/>
    <n v="2199"/>
    <n v="14101"/>
    <n v="26"/>
    <n v="0"/>
    <s v="RB"/>
    <m/>
    <m/>
    <m/>
    <m/>
    <s v="REGULAR"/>
    <s v="MH14MA2699"/>
    <s v="HONDA SHINE DISC BSVI"/>
    <d v="2024-10-29T00:00:00"/>
    <n v="24"/>
    <s v="02.07.26"/>
    <s v="KAILASH ATKARI"/>
    <m/>
    <m/>
    <m/>
    <m/>
    <m/>
    <m/>
    <m/>
    <m/>
    <m/>
    <m/>
    <m/>
    <m/>
    <m/>
    <m/>
    <m/>
    <m/>
    <m/>
    <m/>
    <m/>
    <n v="1"/>
    <m/>
    <m/>
    <n v="1"/>
    <m/>
    <m/>
    <m/>
    <m/>
    <m/>
    <m/>
    <m/>
    <m/>
    <m/>
    <m/>
    <m/>
    <m/>
    <m/>
    <m/>
    <m/>
    <m/>
    <m/>
    <m/>
    <m/>
    <m/>
    <m/>
    <m/>
    <m/>
    <m/>
    <m/>
    <m/>
    <m/>
    <m/>
    <m/>
    <m/>
    <m/>
    <m/>
    <m/>
    <m/>
    <m/>
    <m/>
    <m/>
    <m/>
    <m/>
    <m/>
    <m/>
    <m/>
    <m/>
    <m/>
    <m/>
    <m/>
    <m/>
    <m/>
    <m/>
    <m/>
    <m/>
    <m/>
    <m/>
    <m/>
    <m/>
    <m/>
    <m/>
    <m/>
    <m/>
    <m/>
    <m/>
    <m/>
    <m/>
    <m/>
    <m/>
    <m/>
    <m/>
    <m/>
    <m/>
    <m/>
    <m/>
    <n v="2"/>
    <n v="1"/>
    <s v="ZBHT0021"/>
    <s v="B6fZVgypIV7"/>
    <s v="Allocated"/>
    <s v="Promise To Pay (PTP)"/>
    <s v="Ptp"/>
    <d v="2026-07-23T00:00:00"/>
    <m/>
    <m/>
    <m/>
    <x v="0"/>
    <m/>
    <n v="2254"/>
    <n v="4695"/>
    <s v="B6fZVgypIV7"/>
    <s v="Allocated"/>
  </r>
  <r>
    <n v="461828293"/>
    <s v="NIVRUTTI MAHADEV MHASAL"/>
    <s v="ONLINE"/>
    <s v="16.07.26"/>
    <n v="9755"/>
    <m/>
    <m/>
    <m/>
    <n v="4833"/>
    <n v="4732"/>
    <n v="4812"/>
    <n v="-190"/>
    <n v="1"/>
    <s v="RB"/>
    <s v="PAID"/>
    <x v="7"/>
    <n v="14034.93"/>
    <n v="80"/>
    <n v="0"/>
    <n v="4458"/>
    <s v="17.06.26"/>
    <n v="1.1781504887539918E-2"/>
    <n v="7.3921568034038905E-4"/>
    <s v="RB"/>
    <s v="PAID"/>
    <s v="PTP"/>
    <s v="PAID"/>
    <m/>
    <m/>
    <m/>
    <m/>
    <s v="-"/>
    <m/>
    <s v="BHOSARI"/>
    <m/>
    <m/>
    <m/>
    <n v="4732"/>
    <n v="14034.93"/>
    <n v="26"/>
    <n v="0"/>
    <s v="RB"/>
    <m/>
    <m/>
    <m/>
    <m/>
    <s v="REGULAR"/>
    <s v="MH30BU5203"/>
    <s v="ACCESS SPL ED DISC CBS BT BSVI"/>
    <d v="2024-02-07T00:00:00"/>
    <n v="30"/>
    <s v="02.07.26"/>
    <s v="VIJAY NIKAM"/>
    <m/>
    <m/>
    <m/>
    <m/>
    <m/>
    <m/>
    <m/>
    <n v="1"/>
    <m/>
    <m/>
    <m/>
    <m/>
    <m/>
    <m/>
    <m/>
    <m/>
    <m/>
    <m/>
    <m/>
    <m/>
    <m/>
    <m/>
    <m/>
    <m/>
    <m/>
    <m/>
    <m/>
    <m/>
    <m/>
    <m/>
    <m/>
    <m/>
    <m/>
    <m/>
    <m/>
    <m/>
    <m/>
    <m/>
    <m/>
    <m/>
    <m/>
    <m/>
    <m/>
    <m/>
    <m/>
    <m/>
    <m/>
    <m/>
    <m/>
    <m/>
    <m/>
    <m/>
    <m/>
    <m/>
    <m/>
    <m/>
    <m/>
    <m/>
    <m/>
    <m/>
    <m/>
    <m/>
    <m/>
    <m/>
    <m/>
    <m/>
    <m/>
    <m/>
    <m/>
    <m/>
    <m/>
    <m/>
    <m/>
    <m/>
    <m/>
    <m/>
    <m/>
    <m/>
    <m/>
    <m/>
    <m/>
    <m/>
    <m/>
    <m/>
    <m/>
    <m/>
    <m/>
    <m/>
    <m/>
    <m/>
    <m/>
    <m/>
    <m/>
    <m/>
    <n v="1"/>
    <n v="1"/>
    <s v="DUWT0025"/>
    <s v="APZqgHoO1m"/>
    <s v="Allocated"/>
    <s v="Promise To Pay (PTP)"/>
    <s v="Customer given ptp to online payment "/>
    <d v="2026-07-07T00:00:00"/>
    <m/>
    <m/>
    <m/>
    <x v="0"/>
    <m/>
    <n v="4812"/>
    <n v="9565"/>
    <s v="APZqgHoO1m"/>
    <s v="Allocated"/>
  </r>
  <r>
    <n v="142456496"/>
    <s v="DIPAK DILIP THOKAL"/>
    <m/>
    <m/>
    <m/>
    <m/>
    <m/>
    <m/>
    <n v="3125"/>
    <n v="14415"/>
    <n v="2473"/>
    <n v="17540"/>
    <n v="5"/>
    <s v="FLOW"/>
    <s v="UNPAID"/>
    <x v="15"/>
    <n v="13966.14"/>
    <n v="558"/>
    <n v="0"/>
    <n v="0"/>
    <s v="FLOW"/>
    <n v="0.1300257144080752"/>
    <n v="6.2429600334854589E-3"/>
    <s v="FLOW"/>
    <s v="BPTP"/>
    <s v="BPTP"/>
    <s v="BPTP"/>
    <s v="Financail problem"/>
    <m/>
    <s v="CAVNA"/>
    <m/>
    <s v="ELG"/>
    <m/>
    <s v="PIMPARI"/>
    <m/>
    <m/>
    <m/>
    <n v="14415"/>
    <n v="13966.14"/>
    <n v="145"/>
    <n v="172"/>
    <s v="FLOW"/>
    <m/>
    <m/>
    <m/>
    <m/>
    <s v="NPA"/>
    <s v="MH14KX2154"/>
    <s v="HONDA ACTIVA 6G DLX BS VI"/>
    <d v="2023-06-15T00:00:00"/>
    <n v="36"/>
    <s v="02.07.26"/>
    <s v="KAILASH ATKARI"/>
    <m/>
    <m/>
    <m/>
    <m/>
    <m/>
    <m/>
    <m/>
    <n v="1"/>
    <m/>
    <m/>
    <m/>
    <m/>
    <m/>
    <m/>
    <m/>
    <m/>
    <m/>
    <m/>
    <m/>
    <m/>
    <m/>
    <m/>
    <m/>
    <m/>
    <m/>
    <n v="1"/>
    <m/>
    <m/>
    <m/>
    <m/>
    <m/>
    <m/>
    <m/>
    <m/>
    <m/>
    <m/>
    <m/>
    <m/>
    <m/>
    <m/>
    <m/>
    <m/>
    <m/>
    <n v="1"/>
    <m/>
    <m/>
    <m/>
    <m/>
    <m/>
    <m/>
    <m/>
    <m/>
    <m/>
    <m/>
    <m/>
    <m/>
    <m/>
    <m/>
    <n v="1"/>
    <m/>
    <m/>
    <m/>
    <m/>
    <m/>
    <m/>
    <m/>
    <m/>
    <m/>
    <m/>
    <m/>
    <m/>
    <m/>
    <m/>
    <m/>
    <m/>
    <m/>
    <m/>
    <m/>
    <m/>
    <m/>
    <m/>
    <m/>
    <m/>
    <m/>
    <m/>
    <m/>
    <m/>
    <m/>
    <m/>
    <m/>
    <m/>
    <m/>
    <m/>
    <m/>
    <n v="4"/>
    <n v="1"/>
    <s v="ZBHT0015"/>
    <s v="kodNpPjXsz"/>
    <s v="Allocated"/>
    <s v="Left Message (LMCB)"/>
    <s v="Visited at customer residence address. Customer not meet at home discus about due amount with customer wife. Vehicle with him. Left message at home with wife."/>
    <d v="2026-07-03T00:00:00"/>
    <m/>
    <m/>
    <m/>
    <x v="2"/>
    <m/>
    <n v="2473"/>
    <n v="17540"/>
    <s v="kodNpPjXsz"/>
    <s v="Allocated"/>
  </r>
  <r>
    <n v="461914147"/>
    <s v="AAKASH BALU KADAM"/>
    <m/>
    <m/>
    <m/>
    <m/>
    <m/>
    <m/>
    <n v="4841"/>
    <n v="4469"/>
    <n v="4609"/>
    <n v="9310"/>
    <n v="1"/>
    <s v="FLOW"/>
    <s v="UNPAID"/>
    <x v="6"/>
    <n v="13917.39"/>
    <n v="140"/>
    <n v="0"/>
    <n v="3922.44"/>
    <s v="30.06.26"/>
    <n v="9.4924754273045947E-3"/>
    <n v="7.330248827327623E-4"/>
    <s v="RB"/>
    <s v="PTP"/>
    <s v="PTP"/>
    <s v="PTP"/>
    <m/>
    <n v="29"/>
    <s v="CAVA"/>
    <m/>
    <s v="-"/>
    <m/>
    <s v="YERWADA"/>
    <m/>
    <m/>
    <m/>
    <n v="4469"/>
    <n v="13917.39"/>
    <n v="26"/>
    <n v="53"/>
    <s v="FLOW"/>
    <m/>
    <m/>
    <m/>
    <m/>
    <s v="REGULAR"/>
    <s v="MH12WM4307"/>
    <s v="HONDA SP 125 BS VI DISC"/>
    <d v="2024-02-14T00:00:00"/>
    <n v="30"/>
    <s v="02.07.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7-04T00:00:00"/>
    <m/>
    <m/>
    <m/>
    <x v="0"/>
    <m/>
    <n v="4609"/>
    <n v="9310"/>
    <s v="G2nwzUwGNz"/>
    <s v="Allocated"/>
  </r>
  <r>
    <n v="458063666"/>
    <s v="OMKAR ANIL WAINGANKAR"/>
    <m/>
    <m/>
    <m/>
    <m/>
    <m/>
    <m/>
    <n v="6040"/>
    <n v="14063"/>
    <n v="-3299"/>
    <n v="20103"/>
    <n v="4"/>
    <s v="FLOW"/>
    <s v="UNPAID"/>
    <x v="7"/>
    <n v="13817.2"/>
    <n v="758"/>
    <n v="0"/>
    <n v="0"/>
    <s v="FLOW"/>
    <n v="0.63838683640170713"/>
    <n v="5.3231377951767581E-3"/>
    <s v="FLOW"/>
    <s v="NC"/>
    <s v="NC"/>
    <s v="NC"/>
    <m/>
    <m/>
    <m/>
    <m/>
    <s v="ELG"/>
    <m/>
    <s v="BHOSARI"/>
    <m/>
    <m/>
    <m/>
    <n v="14821"/>
    <n v="13817.2"/>
    <n v="118"/>
    <n v="145"/>
    <s v="FLOW"/>
    <m/>
    <m/>
    <m/>
    <m/>
    <s v="-"/>
    <s v="MH14KV2267"/>
    <s v="RE BULLET X 350 ES EFI JET BLACK"/>
    <d v="2023-05-11T00:00:00"/>
    <n v="36"/>
    <s v="06.07.26"/>
    <s v="VIJAY NIKAM"/>
    <m/>
    <m/>
    <m/>
    <m/>
    <m/>
    <m/>
    <m/>
    <m/>
    <m/>
    <m/>
    <m/>
    <m/>
    <m/>
    <m/>
    <m/>
    <m/>
    <m/>
    <m/>
    <m/>
    <m/>
    <m/>
    <m/>
    <m/>
    <m/>
    <m/>
    <m/>
    <m/>
    <m/>
    <m/>
    <m/>
    <m/>
    <m/>
    <m/>
    <m/>
    <n v="1"/>
    <m/>
    <m/>
    <m/>
    <m/>
    <m/>
    <m/>
    <m/>
    <m/>
    <m/>
    <m/>
    <m/>
    <m/>
    <m/>
    <m/>
    <m/>
    <m/>
    <m/>
    <m/>
    <m/>
    <m/>
    <m/>
    <m/>
    <m/>
    <m/>
    <m/>
    <m/>
    <m/>
    <m/>
    <m/>
    <m/>
    <m/>
    <m/>
    <m/>
    <m/>
    <m/>
    <m/>
    <m/>
    <m/>
    <m/>
    <m/>
    <m/>
    <m/>
    <m/>
    <m/>
    <m/>
    <m/>
    <m/>
    <m/>
    <m/>
    <m/>
    <m/>
    <m/>
    <m/>
    <m/>
    <m/>
    <m/>
    <m/>
    <m/>
    <m/>
    <n v="1"/>
    <n v="1"/>
    <s v="DUWT0025"/>
    <e v="#N/A"/>
    <s v="Allocated"/>
    <e v="#N/A"/>
    <e v="#N/A"/>
    <e v="#N/A"/>
    <m/>
    <m/>
    <m/>
    <x v="0"/>
    <m/>
    <n v="-3299"/>
    <n v="20103"/>
    <e v="#N/A"/>
    <e v="#N/A"/>
  </r>
  <r>
    <n v="464807112"/>
    <s v="SOMNATH UDAYBHAN CHAND"/>
    <m/>
    <m/>
    <m/>
    <m/>
    <m/>
    <m/>
    <n v="1283"/>
    <n v="7602"/>
    <n v="1586"/>
    <n v="8885"/>
    <n v="6"/>
    <s v="FLOW"/>
    <s v="UNPAID"/>
    <x v="15"/>
    <n v="13602"/>
    <n v="399"/>
    <n v="0"/>
    <n v="4050"/>
    <s v="-"/>
    <n v="0.34661046966457632"/>
    <n v="5.9454662272931296E-3"/>
    <s v="FLOW"/>
    <s v="NC"/>
    <s v="-"/>
    <s v="NC"/>
    <s v="Shifted"/>
    <m/>
    <s v="CNAVNA"/>
    <m/>
    <s v="ELG"/>
    <m/>
    <s v="RAHATNI"/>
    <m/>
    <m/>
    <m/>
    <n v="7602"/>
    <n v="13602"/>
    <n v="176"/>
    <n v="203"/>
    <s v="FLOW"/>
    <m/>
    <m/>
    <m/>
    <m/>
    <s v="NPA"/>
    <s v="MH14KX0361"/>
    <s v="SPLENDOR PLUS I3S BS6 FI DRUM SELF"/>
    <d v="2024-11-29T00:00:00"/>
    <n v="24"/>
    <s v="02.07.26"/>
    <s v="KAILASH ATKARI"/>
    <m/>
    <m/>
    <m/>
    <m/>
    <m/>
    <m/>
    <m/>
    <m/>
    <m/>
    <m/>
    <n v="1"/>
    <m/>
    <m/>
    <m/>
    <m/>
    <m/>
    <m/>
    <m/>
    <m/>
    <m/>
    <m/>
    <m/>
    <m/>
    <m/>
    <m/>
    <m/>
    <m/>
    <m/>
    <m/>
    <m/>
    <m/>
    <m/>
    <m/>
    <m/>
    <m/>
    <m/>
    <m/>
    <m/>
    <m/>
    <m/>
    <m/>
    <m/>
    <m/>
    <m/>
    <m/>
    <m/>
    <m/>
    <m/>
    <m/>
    <m/>
    <m/>
    <m/>
    <m/>
    <m/>
    <m/>
    <m/>
    <m/>
    <m/>
    <m/>
    <m/>
    <m/>
    <m/>
    <m/>
    <m/>
    <m/>
    <m/>
    <m/>
    <m/>
    <m/>
    <m/>
    <m/>
    <m/>
    <m/>
    <m/>
    <m/>
    <m/>
    <m/>
    <m/>
    <m/>
    <m/>
    <m/>
    <m/>
    <m/>
    <m/>
    <m/>
    <m/>
    <m/>
    <m/>
    <m/>
    <m/>
    <m/>
    <m/>
    <m/>
    <m/>
    <n v="1"/>
    <n v="1"/>
    <s v="ZBHT0015"/>
    <s v="kPKPQUwAN7"/>
    <s v="Allocated"/>
    <s v="Shifted (NC_SFTD)"/>
    <s v="Visited at customer residence address. Customer is shiffted other place long time near residence people sd.  Vehicle status not available."/>
    <d v="2026-07-04T00:00:00"/>
    <m/>
    <m/>
    <m/>
    <x v="2"/>
    <m/>
    <n v="1586"/>
    <n v="8885"/>
    <s v="kPKPQUwAN7"/>
    <s v="Allocated"/>
  </r>
  <r>
    <n v="465657588"/>
    <s v="VIJAY SADASHIV VAGHAMARE"/>
    <s v="ONLINE"/>
    <s v="14.07.26"/>
    <n v="3632"/>
    <m/>
    <m/>
    <m/>
    <n v="3556"/>
    <n v="3556"/>
    <n v="3565"/>
    <n v="3480"/>
    <n v="1"/>
    <s v="STABLE "/>
    <s v="PAID"/>
    <x v="12"/>
    <n v="13572"/>
    <n v="9"/>
    <n v="0"/>
    <n v="1796"/>
    <s v="-"/>
    <n v="1.9634123348327478E-2"/>
    <n v="7.148332919066757E-4"/>
    <s v="STABLE "/>
    <s v="MPTP"/>
    <s v="-"/>
    <s v="MPTP"/>
    <s v="Add not found"/>
    <n v="15"/>
    <s v="CAVNA"/>
    <m/>
    <s v="-"/>
    <m/>
    <s v="MULSHI "/>
    <m/>
    <m/>
    <m/>
    <n v="5361"/>
    <n v="13572"/>
    <n v="26"/>
    <n v="23"/>
    <s v="STABLE"/>
    <m/>
    <m/>
    <m/>
    <m/>
    <s v="REGULAR"/>
    <s v="MH14ME6202"/>
    <s v="SPLENDOR PLUS I3S DRS C FI OTHERS"/>
    <d v="2025-03-07T00:00:00"/>
    <n v="18"/>
    <s v="10.07.26"/>
    <s v="KAILASH ATKARI"/>
    <m/>
    <m/>
    <m/>
    <m/>
    <m/>
    <m/>
    <m/>
    <m/>
    <m/>
    <m/>
    <m/>
    <m/>
    <m/>
    <m/>
    <m/>
    <m/>
    <m/>
    <m/>
    <m/>
    <m/>
    <m/>
    <m/>
    <m/>
    <m/>
    <m/>
    <m/>
    <m/>
    <m/>
    <m/>
    <m/>
    <m/>
    <m/>
    <m/>
    <m/>
    <m/>
    <m/>
    <m/>
    <m/>
    <m/>
    <m/>
    <n v="1"/>
    <m/>
    <m/>
    <m/>
    <m/>
    <m/>
    <m/>
    <m/>
    <m/>
    <m/>
    <m/>
    <m/>
    <m/>
    <m/>
    <m/>
    <m/>
    <m/>
    <m/>
    <m/>
    <m/>
    <m/>
    <m/>
    <m/>
    <m/>
    <m/>
    <m/>
    <m/>
    <m/>
    <m/>
    <m/>
    <m/>
    <m/>
    <m/>
    <m/>
    <m/>
    <m/>
    <m/>
    <m/>
    <m/>
    <m/>
    <m/>
    <m/>
    <m/>
    <m/>
    <m/>
    <m/>
    <m/>
    <m/>
    <m/>
    <m/>
    <m/>
    <m/>
    <m/>
    <m/>
    <n v="1"/>
    <n v="1"/>
    <s v="DUWT0030"/>
    <m/>
    <m/>
    <m/>
    <m/>
    <m/>
    <m/>
    <m/>
    <m/>
    <x v="0"/>
    <m/>
    <n v="3565"/>
    <n v="7112"/>
    <s v="GPvMq0XNYtb"/>
    <s v="Allocated"/>
  </r>
  <r>
    <n v="460547521"/>
    <s v="PRIMILA LONDHE"/>
    <m/>
    <m/>
    <m/>
    <m/>
    <m/>
    <m/>
    <n v="3373"/>
    <n v="13697"/>
    <n v="-2026"/>
    <n v="17070"/>
    <n v="6"/>
    <s v="FLOW"/>
    <s v="UNPAID"/>
    <x v="16"/>
    <n v="13205.39"/>
    <n v="1142"/>
    <n v="0"/>
    <n v="6300"/>
    <s v="-"/>
    <n v="8.9971030251993211E-2"/>
    <n v="5.7721070624345257E-3"/>
    <s v="FLOW"/>
    <s v="NC"/>
    <s v="-"/>
    <s v="NC"/>
    <s v="Add not found"/>
    <m/>
    <s v="CNAVNA"/>
    <m/>
    <s v="ELG"/>
    <m/>
    <s v="JUNA BAZAR"/>
    <m/>
    <m/>
    <m/>
    <n v="13697"/>
    <n v="13205.39"/>
    <n v="177"/>
    <n v="204"/>
    <s v="FLOW"/>
    <m/>
    <m/>
    <m/>
    <m/>
    <s v="NPA"/>
    <s v="MH12WG0048"/>
    <s v="PIAGGIO APRILIA SR 125 CBS"/>
    <d v="2023-11-08T00:00:00"/>
    <n v="30"/>
    <s v="02.07.26"/>
    <s v="VIJAY NIKAM"/>
    <m/>
    <m/>
    <m/>
    <m/>
    <m/>
    <m/>
    <m/>
    <m/>
    <m/>
    <m/>
    <m/>
    <m/>
    <m/>
    <m/>
    <m/>
    <m/>
    <n v="1"/>
    <m/>
    <m/>
    <m/>
    <m/>
    <m/>
    <m/>
    <m/>
    <m/>
    <m/>
    <m/>
    <m/>
    <m/>
    <m/>
    <m/>
    <m/>
    <m/>
    <m/>
    <m/>
    <m/>
    <m/>
    <m/>
    <m/>
    <m/>
    <m/>
    <m/>
    <m/>
    <m/>
    <m/>
    <m/>
    <m/>
    <m/>
    <m/>
    <m/>
    <m/>
    <m/>
    <m/>
    <m/>
    <m/>
    <m/>
    <m/>
    <m/>
    <m/>
    <m/>
    <m/>
    <m/>
    <m/>
    <m/>
    <m/>
    <m/>
    <m/>
    <m/>
    <m/>
    <m/>
    <m/>
    <m/>
    <m/>
    <m/>
    <m/>
    <m/>
    <m/>
    <m/>
    <m/>
    <m/>
    <m/>
    <m/>
    <m/>
    <m/>
    <m/>
    <m/>
    <m/>
    <m/>
    <m/>
    <m/>
    <m/>
    <m/>
    <m/>
    <m/>
    <n v="1"/>
    <n v="1"/>
    <s v="DUWT0014"/>
    <s v="koBdVOrdAic"/>
    <s v="Allocated"/>
    <s v="Address Not Found (NC_ANF)"/>
    <s v="Short address "/>
    <d v="2026-07-06T00:00:00"/>
    <m/>
    <m/>
    <m/>
    <x v="0"/>
    <m/>
    <n v="-2026"/>
    <n v="17070"/>
    <s v="koBdVOrdAic"/>
    <s v="Allocated"/>
  </r>
  <r>
    <n v="129678051"/>
    <s v="PRATIK DINESH SHARMA"/>
    <m/>
    <m/>
    <m/>
    <m/>
    <m/>
    <m/>
    <n v="6682"/>
    <n v="13175"/>
    <n v="130"/>
    <n v="19857"/>
    <n v="3"/>
    <s v="FLOW"/>
    <s v="UNPAID"/>
    <x v="3"/>
    <n v="13101.15"/>
    <n v="319"/>
    <n v="0"/>
    <n v="5400"/>
    <s v="FLOW"/>
    <n v="0.10419396381796479"/>
    <n v="4.1959443006733717E-3"/>
    <s v="FLOW"/>
    <s v="NC"/>
    <s v="NC"/>
    <s v="NC"/>
    <s v="Shifted"/>
    <m/>
    <m/>
    <m/>
    <s v="ELG"/>
    <m/>
    <s v="BALEWADI"/>
    <m/>
    <m/>
    <m/>
    <n v="13175"/>
    <n v="13101.15"/>
    <n v="87"/>
    <n v="114"/>
    <s v="FLOW"/>
    <m/>
    <m/>
    <m/>
    <m/>
    <s v="NPA"/>
    <s v="MH30BQ2920"/>
    <s v="TVS APACHE RR 310 BSVI"/>
    <d v="2022-05-01T00:00:00"/>
    <n v="48"/>
    <s v="02.07.26"/>
    <s v="KAILASH ATKARI"/>
    <m/>
    <m/>
    <m/>
    <m/>
    <m/>
    <m/>
    <m/>
    <m/>
    <m/>
    <m/>
    <n v="1"/>
    <m/>
    <m/>
    <m/>
    <m/>
    <m/>
    <m/>
    <m/>
    <m/>
    <m/>
    <m/>
    <m/>
    <m/>
    <m/>
    <m/>
    <n v="1"/>
    <m/>
    <m/>
    <m/>
    <m/>
    <m/>
    <m/>
    <m/>
    <m/>
    <m/>
    <m/>
    <m/>
    <n v="1"/>
    <m/>
    <m/>
    <n v="1"/>
    <m/>
    <m/>
    <m/>
    <m/>
    <m/>
    <m/>
    <m/>
    <m/>
    <m/>
    <m/>
    <m/>
    <m/>
    <m/>
    <m/>
    <m/>
    <m/>
    <m/>
    <m/>
    <m/>
    <m/>
    <m/>
    <m/>
    <m/>
    <m/>
    <m/>
    <m/>
    <m/>
    <m/>
    <m/>
    <m/>
    <m/>
    <m/>
    <m/>
    <m/>
    <m/>
    <m/>
    <m/>
    <m/>
    <m/>
    <m/>
    <m/>
    <m/>
    <m/>
    <m/>
    <m/>
    <m/>
    <m/>
    <m/>
    <m/>
    <m/>
    <m/>
    <m/>
    <m/>
    <n v="4"/>
    <n v="1"/>
    <s v="DUWT0023"/>
    <s v="GoFvS1HilOIm"/>
    <s v="Allocated"/>
    <s v="Shifted (NC_SFTD)"/>
    <s v="Customer shifted from the given residence address "/>
    <d v="2026-07-04T00:00:00"/>
    <m/>
    <m/>
    <m/>
    <x v="0"/>
    <m/>
    <n v="130"/>
    <n v="19857"/>
    <s v="GoFvS1HilOIm"/>
    <s v="Allocated"/>
  </r>
  <r>
    <n v="459750261"/>
    <s v="KOMAL ROHIT CHANDANE"/>
    <s v="ONLINE"/>
    <s v="23.07.26"/>
    <n v="3446"/>
    <m/>
    <m/>
    <m/>
    <n v="3370"/>
    <n v="3366"/>
    <n v="3427"/>
    <n v="3290"/>
    <n v="1"/>
    <s v="STABLE "/>
    <s v="PAID"/>
    <x v="2"/>
    <n v="12950.4"/>
    <n v="61"/>
    <n v="0"/>
    <n v="6750"/>
    <s v="11.06.26"/>
    <n v="1.3992692431341167E-2"/>
    <n v="6.8209380073004817E-4"/>
    <s v="STABLE "/>
    <s v="PTP"/>
    <s v="PAID"/>
    <s v="PTP"/>
    <m/>
    <n v="24"/>
    <s v="CAVA"/>
    <m/>
    <s v="-"/>
    <m/>
    <s v="DAPODI"/>
    <m/>
    <m/>
    <m/>
    <n v="10177"/>
    <n v="12950.4"/>
    <n v="26"/>
    <n v="23"/>
    <s v="STABLE"/>
    <m/>
    <m/>
    <m/>
    <m/>
    <s v="REGULAR"/>
    <s v="MH14KZ6499"/>
    <s v="HONDA ACTIVA 6G H SMART"/>
    <d v="2023-09-13T00:00:00"/>
    <n v="36"/>
    <s v="10.07.26"/>
    <s v="VIJAY NIKAM"/>
    <m/>
    <m/>
    <m/>
    <m/>
    <m/>
    <m/>
    <m/>
    <m/>
    <m/>
    <m/>
    <m/>
    <m/>
    <m/>
    <m/>
    <m/>
    <m/>
    <m/>
    <m/>
    <m/>
    <m/>
    <m/>
    <m/>
    <m/>
    <m/>
    <m/>
    <m/>
    <m/>
    <m/>
    <m/>
    <m/>
    <m/>
    <n v="1"/>
    <m/>
    <m/>
    <m/>
    <m/>
    <m/>
    <m/>
    <m/>
    <m/>
    <m/>
    <m/>
    <m/>
    <m/>
    <m/>
    <m/>
    <m/>
    <m/>
    <m/>
    <m/>
    <m/>
    <m/>
    <m/>
    <m/>
    <m/>
    <m/>
    <m/>
    <m/>
    <m/>
    <m/>
    <m/>
    <m/>
    <m/>
    <m/>
    <m/>
    <m/>
    <m/>
    <n v="1"/>
    <m/>
    <m/>
    <m/>
    <m/>
    <m/>
    <m/>
    <m/>
    <m/>
    <m/>
    <m/>
    <m/>
    <m/>
    <m/>
    <m/>
    <m/>
    <m/>
    <m/>
    <m/>
    <m/>
    <m/>
    <m/>
    <m/>
    <m/>
    <m/>
    <m/>
    <m/>
    <n v="2"/>
    <n v="1"/>
    <s v="ZBHT0009"/>
    <m/>
    <m/>
    <m/>
    <m/>
    <m/>
    <m/>
    <m/>
    <m/>
    <x v="0"/>
    <m/>
    <n v="3427"/>
    <n v="6736"/>
    <s v="GoVBpQcm_EM7"/>
    <s v="Allocated"/>
  </r>
  <r>
    <n v="459748188"/>
    <s v="MUKESH ANANT GURAV"/>
    <m/>
    <m/>
    <m/>
    <m/>
    <m/>
    <m/>
    <n v="3283"/>
    <n v="3288"/>
    <n v="205"/>
    <n v="6571"/>
    <n v="2"/>
    <s v="FLOW"/>
    <s v="UNPAID"/>
    <x v="8"/>
    <n v="12619.83"/>
    <n v="200"/>
    <n v="0"/>
    <n v="1800"/>
    <s v="FLOW"/>
    <n v="6.2811467199081483E-2"/>
    <n v="2.346408335057434E-3"/>
    <s v="FLOW"/>
    <s v="BPTP"/>
    <s v="-"/>
    <s v="BPTP"/>
    <s v="Financail problem"/>
    <m/>
    <s v="CAVA"/>
    <m/>
    <s v="-"/>
    <m/>
    <s v="MAVAL"/>
    <m/>
    <m/>
    <m/>
    <n v="5288"/>
    <n v="12619.83"/>
    <n v="57"/>
    <n v="84"/>
    <s v="FLOW"/>
    <m/>
    <m/>
    <m/>
    <m/>
    <s v="NPA"/>
    <s v="MH14KZ7290"/>
    <s v="HONDA ACTIVA DLX"/>
    <d v="2023-09-13T00:00:00"/>
    <n v="36"/>
    <s v="10.07.26"/>
    <s v="VIJAY NIKAM"/>
    <m/>
    <m/>
    <m/>
    <m/>
    <m/>
    <m/>
    <m/>
    <m/>
    <m/>
    <m/>
    <m/>
    <m/>
    <m/>
    <m/>
    <m/>
    <m/>
    <m/>
    <m/>
    <m/>
    <m/>
    <m/>
    <m/>
    <m/>
    <m/>
    <m/>
    <m/>
    <m/>
    <m/>
    <m/>
    <m/>
    <m/>
    <m/>
    <m/>
    <m/>
    <m/>
    <m/>
    <m/>
    <m/>
    <m/>
    <m/>
    <m/>
    <m/>
    <m/>
    <m/>
    <m/>
    <m/>
    <m/>
    <m/>
    <m/>
    <m/>
    <m/>
    <m/>
    <m/>
    <m/>
    <m/>
    <m/>
    <m/>
    <m/>
    <m/>
    <m/>
    <m/>
    <m/>
    <m/>
    <m/>
    <m/>
    <m/>
    <m/>
    <m/>
    <m/>
    <m/>
    <m/>
    <m/>
    <m/>
    <m/>
    <m/>
    <m/>
    <m/>
    <m/>
    <m/>
    <m/>
    <m/>
    <m/>
    <m/>
    <m/>
    <m/>
    <m/>
    <m/>
    <m/>
    <m/>
    <m/>
    <m/>
    <m/>
    <m/>
    <m/>
    <n v="0"/>
    <s v=""/>
    <s v="ZBHT0013"/>
    <m/>
    <m/>
    <m/>
    <m/>
    <m/>
    <m/>
    <m/>
    <m/>
    <x v="0"/>
    <m/>
    <n v="205"/>
    <n v="6571"/>
    <s v="k2y8joGYb7"/>
    <s v="Allocated"/>
  </r>
  <r>
    <n v="459133250"/>
    <s v="NIHAL RAMDAS BHISE"/>
    <s v="COLLECT"/>
    <s v="02.07.26"/>
    <n v="200"/>
    <m/>
    <m/>
    <m/>
    <n v="3259"/>
    <n v="6634"/>
    <n v="223"/>
    <n v="9693"/>
    <n v="3"/>
    <s v="STABLE "/>
    <s v="PAID"/>
    <x v="3"/>
    <n v="12585"/>
    <n v="107"/>
    <n v="0"/>
    <n v="6720"/>
    <s v="FLOW"/>
    <n v="0.10008900246536273"/>
    <n v="4.0306354040656267E-3"/>
    <s v="STABLE "/>
    <s v="PAID"/>
    <s v="LMCB"/>
    <s v="PAID"/>
    <m/>
    <m/>
    <m/>
    <m/>
    <s v="ELG"/>
    <m/>
    <s v="KHADAKI"/>
    <m/>
    <m/>
    <m/>
    <n v="6634"/>
    <n v="12585"/>
    <n v="87"/>
    <n v="84"/>
    <s v="STABLE"/>
    <m/>
    <m/>
    <m/>
    <m/>
    <s v="REGULAR"/>
    <s v="MH12VY2655"/>
    <s v="HONDA ACTIVA 125 DRUM BSVI"/>
    <d v="2023-07-26T00:00:00"/>
    <n v="36"/>
    <s v="02.07.26"/>
    <s v="KAILASH ATKARI"/>
    <m/>
    <n v="2"/>
    <m/>
    <m/>
    <m/>
    <m/>
    <m/>
    <m/>
    <m/>
    <m/>
    <m/>
    <m/>
    <m/>
    <m/>
    <m/>
    <m/>
    <m/>
    <m/>
    <m/>
    <m/>
    <m/>
    <m/>
    <m/>
    <m/>
    <m/>
    <m/>
    <m/>
    <m/>
    <m/>
    <m/>
    <m/>
    <m/>
    <m/>
    <m/>
    <m/>
    <m/>
    <m/>
    <m/>
    <m/>
    <m/>
    <m/>
    <m/>
    <m/>
    <m/>
    <m/>
    <m/>
    <m/>
    <m/>
    <m/>
    <m/>
    <m/>
    <m/>
    <m/>
    <m/>
    <m/>
    <m/>
    <m/>
    <m/>
    <m/>
    <m/>
    <m/>
    <m/>
    <m/>
    <m/>
    <m/>
    <m/>
    <m/>
    <m/>
    <m/>
    <m/>
    <m/>
    <m/>
    <m/>
    <m/>
    <m/>
    <m/>
    <m/>
    <m/>
    <m/>
    <m/>
    <m/>
    <m/>
    <m/>
    <m/>
    <m/>
    <m/>
    <m/>
    <m/>
    <m/>
    <m/>
    <m/>
    <m/>
    <m/>
    <m/>
    <n v="2"/>
    <n v="1"/>
    <s v="DUWT0023"/>
    <s v="GPRUjlwBNz"/>
    <s v="Allocated"/>
    <s v="Payment (PAID)"/>
    <s v="Visited customer residential address customer said facing financial problem Paid 1 emi today and will pay pending in third week"/>
    <d v="2026-07-01T00:00:00"/>
    <m/>
    <m/>
    <m/>
    <x v="0"/>
    <m/>
    <n v="223"/>
    <n v="9893"/>
    <s v="GPRUjlwBNz"/>
    <s v="Allocated"/>
  </r>
  <r>
    <n v="463650409"/>
    <s v="RAVI SOMNATH MORE"/>
    <s v="ONLINE"/>
    <s v="11.07.26"/>
    <n v="4506"/>
    <m/>
    <m/>
    <m/>
    <n v="4409"/>
    <n v="3905"/>
    <n v="3989"/>
    <n v="3808"/>
    <n v="1"/>
    <s v="STABLE "/>
    <s v="PAID"/>
    <x v="0"/>
    <n v="12464"/>
    <n v="84"/>
    <n v="0"/>
    <n v="5795"/>
    <s v="11.06.26"/>
    <n v="4.2936355778112369E-3"/>
    <n v="6.5647525422375523E-4"/>
    <s v="STABLE "/>
    <s v="PAID"/>
    <s v="PAID"/>
    <s v="PAID"/>
    <m/>
    <m/>
    <s v="CAVA"/>
    <m/>
    <s v="-"/>
    <m/>
    <s v="CHINCHWAD"/>
    <m/>
    <m/>
    <m/>
    <n v="9784"/>
    <n v="12464"/>
    <n v="26"/>
    <n v="23"/>
    <s v="STABLE"/>
    <m/>
    <m/>
    <m/>
    <m/>
    <s v="REGULAR"/>
    <s v="MH14LT0680"/>
    <s v="SPLENDOR PLUS BS6 I3S DRS CAST FI"/>
    <d v="2024-08-03T00:00:00"/>
    <n v="24"/>
    <s v="10.07.26"/>
    <s v="KAILASH ATKARI"/>
    <m/>
    <m/>
    <m/>
    <m/>
    <m/>
    <m/>
    <m/>
    <m/>
    <m/>
    <m/>
    <m/>
    <m/>
    <m/>
    <m/>
    <m/>
    <m/>
    <m/>
    <m/>
    <m/>
    <m/>
    <m/>
    <m/>
    <m/>
    <m/>
    <m/>
    <m/>
    <m/>
    <m/>
    <m/>
    <m/>
    <m/>
    <n v="1"/>
    <m/>
    <m/>
    <m/>
    <m/>
    <m/>
    <m/>
    <m/>
    <m/>
    <m/>
    <m/>
    <m/>
    <m/>
    <m/>
    <m/>
    <m/>
    <m/>
    <m/>
    <m/>
    <m/>
    <m/>
    <m/>
    <m/>
    <m/>
    <m/>
    <m/>
    <m/>
    <m/>
    <m/>
    <m/>
    <m/>
    <m/>
    <m/>
    <m/>
    <m/>
    <m/>
    <m/>
    <m/>
    <m/>
    <m/>
    <m/>
    <m/>
    <m/>
    <m/>
    <m/>
    <m/>
    <m/>
    <m/>
    <m/>
    <m/>
    <m/>
    <m/>
    <m/>
    <m/>
    <m/>
    <m/>
    <m/>
    <m/>
    <m/>
    <m/>
    <m/>
    <m/>
    <m/>
    <n v="1"/>
    <n v="1"/>
    <s v="ZBHT0011"/>
    <m/>
    <m/>
    <m/>
    <m/>
    <m/>
    <m/>
    <m/>
    <m/>
    <x v="0"/>
    <m/>
    <n v="3989"/>
    <n v="8314"/>
    <s v="k6GbFE8Rl47"/>
    <s v="Allocated"/>
  </r>
  <r>
    <n v="465893690"/>
    <s v="SHAKIL ABDULKHADAR SHAIKH"/>
    <m/>
    <m/>
    <m/>
    <m/>
    <m/>
    <m/>
    <n v="2685"/>
    <n v="2122"/>
    <n v="2436"/>
    <n v="4807"/>
    <n v="1"/>
    <s v="FLOW"/>
    <s v="UNPAID"/>
    <x v="13"/>
    <n v="12355"/>
    <n v="314"/>
    <n v="0"/>
    <n v="0"/>
    <s v="22.06.26"/>
    <n v="1.0647401388150539E-2"/>
    <n v="6.5073425593184346E-4"/>
    <s v="FLOW"/>
    <s v="NC"/>
    <s v="NC"/>
    <s v="NC"/>
    <s v="Shifted"/>
    <m/>
    <s v="CNAVNA"/>
    <m/>
    <s v="-"/>
    <m/>
    <s v="GULTEKADI"/>
    <m/>
    <m/>
    <m/>
    <n v="2122"/>
    <n v="12355"/>
    <n v="25"/>
    <n v="52"/>
    <s v="FLOW"/>
    <m/>
    <m/>
    <m/>
    <m/>
    <s v="NPA"/>
    <s v="MH24BV4802"/>
    <s v="SPLENDOR PLUS BS6 I3S DRS CAST FI"/>
    <d v="2025-04-10T00:00:00"/>
    <n v="18"/>
    <s v="02.07.26"/>
    <s v="VIJAY NIKAM"/>
    <m/>
    <m/>
    <m/>
    <m/>
    <m/>
    <m/>
    <m/>
    <m/>
    <m/>
    <m/>
    <m/>
    <m/>
    <m/>
    <m/>
    <m/>
    <m/>
    <m/>
    <m/>
    <m/>
    <m/>
    <m/>
    <m/>
    <m/>
    <m/>
    <m/>
    <n v="1"/>
    <m/>
    <m/>
    <m/>
    <m/>
    <m/>
    <m/>
    <m/>
    <m/>
    <m/>
    <m/>
    <m/>
    <m/>
    <m/>
    <m/>
    <m/>
    <m/>
    <m/>
    <m/>
    <m/>
    <m/>
    <m/>
    <m/>
    <m/>
    <m/>
    <m/>
    <m/>
    <m/>
    <m/>
    <m/>
    <m/>
    <m/>
    <m/>
    <m/>
    <m/>
    <m/>
    <m/>
    <m/>
    <m/>
    <m/>
    <m/>
    <m/>
    <m/>
    <m/>
    <m/>
    <m/>
    <m/>
    <m/>
    <m/>
    <m/>
    <m/>
    <m/>
    <m/>
    <m/>
    <m/>
    <m/>
    <m/>
    <m/>
    <m/>
    <m/>
    <m/>
    <m/>
    <m/>
    <m/>
    <m/>
    <m/>
    <m/>
    <m/>
    <m/>
    <n v="1"/>
    <n v="1"/>
    <s v="DUWT0031"/>
    <s v="G2_ZtDYkZc"/>
    <s v="Allocated"/>
    <e v="#N/A"/>
    <e v="#N/A"/>
    <e v="#N/A"/>
    <m/>
    <m/>
    <m/>
    <x v="0"/>
    <m/>
    <n v="2436"/>
    <n v="4807"/>
    <s v="G2_ZtDYkZc"/>
    <s v="Allocated"/>
  </r>
  <r>
    <n v="459445373"/>
    <s v="RAMA NITIN ADMANE"/>
    <s v="ONLINE"/>
    <s v="25.07.26"/>
    <n v="4700"/>
    <m/>
    <m/>
    <m/>
    <n v="4550"/>
    <n v="3311"/>
    <n v="3391"/>
    <n v="3161"/>
    <n v="1"/>
    <s v="STABLE "/>
    <s v="PAID"/>
    <x v="3"/>
    <n v="12199.55"/>
    <n v="80"/>
    <n v="0"/>
    <n v="6750"/>
    <s v="22.06.26"/>
    <n v="1.2981279676419665E-2"/>
    <n v="6.4254674965223148E-4"/>
    <s v="STABLE "/>
    <s v="PTP"/>
    <s v="PTP"/>
    <s v="PTP"/>
    <m/>
    <n v="23"/>
    <s v="CAVA"/>
    <m/>
    <s v="-"/>
    <m/>
    <s v="PASHAN"/>
    <m/>
    <m/>
    <m/>
    <n v="3311"/>
    <n v="12199.55"/>
    <n v="26"/>
    <n v="23"/>
    <s v="STABLE"/>
    <m/>
    <m/>
    <m/>
    <m/>
    <s v="REGULAR"/>
    <s v="MH44AC1790"/>
    <s v="HONDA UNICORN 160 BSVI"/>
    <d v="2023-08-18T00:00:00"/>
    <n v="36"/>
    <s v="02.07.26"/>
    <s v="KAILASH ATKARI"/>
    <m/>
    <m/>
    <m/>
    <m/>
    <m/>
    <m/>
    <m/>
    <m/>
    <m/>
    <m/>
    <n v="1"/>
    <m/>
    <m/>
    <m/>
    <m/>
    <m/>
    <m/>
    <m/>
    <m/>
    <m/>
    <m/>
    <m/>
    <m/>
    <m/>
    <m/>
    <n v="1"/>
    <m/>
    <m/>
    <m/>
    <m/>
    <m/>
    <m/>
    <m/>
    <m/>
    <m/>
    <m/>
    <m/>
    <m/>
    <m/>
    <m/>
    <m/>
    <m/>
    <m/>
    <m/>
    <m/>
    <m/>
    <m/>
    <m/>
    <m/>
    <m/>
    <m/>
    <m/>
    <m/>
    <m/>
    <m/>
    <m/>
    <m/>
    <m/>
    <n v="1"/>
    <m/>
    <m/>
    <m/>
    <m/>
    <m/>
    <m/>
    <m/>
    <m/>
    <m/>
    <m/>
    <m/>
    <n v="1"/>
    <m/>
    <m/>
    <m/>
    <m/>
    <m/>
    <m/>
    <m/>
    <m/>
    <m/>
    <m/>
    <m/>
    <m/>
    <m/>
    <m/>
    <m/>
    <m/>
    <m/>
    <m/>
    <m/>
    <m/>
    <m/>
    <m/>
    <m/>
    <n v="4"/>
    <n v="1"/>
    <s v="DUWT0023"/>
    <s v="GPJtMoxS_EI7"/>
    <s v="Allocated"/>
    <s v="Left Message (LMCB)"/>
    <s v="Customer not available lm with relatives husband "/>
    <d v="2026-07-04T00:00:00"/>
    <m/>
    <m/>
    <m/>
    <x v="0"/>
    <m/>
    <n v="3391"/>
    <n v="7861"/>
    <s v="GPJtMoxS_EI7"/>
    <s v="Allocated"/>
  </r>
  <r>
    <n v="458467971"/>
    <s v="DHANANJAY SURYAKANT ROKADE"/>
    <m/>
    <m/>
    <m/>
    <m/>
    <m/>
    <m/>
    <n v="6388"/>
    <n v="12188"/>
    <n v="6117"/>
    <n v="18576"/>
    <n v="2"/>
    <s v="FLOW"/>
    <s v="UNPAID"/>
    <x v="15"/>
    <n v="12099.6"/>
    <n v="317"/>
    <n v="0"/>
    <n v="2700"/>
    <s v="-"/>
    <n v="0.10976426211483717"/>
    <n v="2.2496818333417271E-3"/>
    <s v="STABLE "/>
    <s v="PTP"/>
    <s v="-"/>
    <s v="PTP"/>
    <m/>
    <n v="26"/>
    <s v="CAVNA"/>
    <m/>
    <s v="-"/>
    <m/>
    <s v="KHED SHIVAPUR"/>
    <m/>
    <m/>
    <m/>
    <n v="12188"/>
    <n v="12099.6"/>
    <n v="57"/>
    <n v="84"/>
    <s v="FLOW"/>
    <m/>
    <m/>
    <m/>
    <m/>
    <s v="REGULAR"/>
    <s v="MH14KX3439"/>
    <s v="HUNTER 350 REBEL BLACK"/>
    <d v="2023-06-08T00:00:00"/>
    <n v="36"/>
    <s v="02.07.26"/>
    <s v="KAILASH ATKARI"/>
    <m/>
    <m/>
    <m/>
    <m/>
    <m/>
    <m/>
    <m/>
    <m/>
    <m/>
    <m/>
    <n v="1"/>
    <m/>
    <m/>
    <m/>
    <m/>
    <m/>
    <m/>
    <m/>
    <m/>
    <m/>
    <m/>
    <m/>
    <m/>
    <m/>
    <m/>
    <m/>
    <m/>
    <m/>
    <m/>
    <m/>
    <m/>
    <m/>
    <m/>
    <m/>
    <m/>
    <m/>
    <m/>
    <m/>
    <m/>
    <m/>
    <m/>
    <m/>
    <m/>
    <m/>
    <m/>
    <m/>
    <n v="1"/>
    <m/>
    <m/>
    <m/>
    <m/>
    <m/>
    <n v="1"/>
    <m/>
    <m/>
    <m/>
    <m/>
    <m/>
    <m/>
    <m/>
    <m/>
    <m/>
    <m/>
    <m/>
    <m/>
    <m/>
    <m/>
    <n v="1"/>
    <m/>
    <m/>
    <m/>
    <m/>
    <m/>
    <m/>
    <m/>
    <m/>
    <m/>
    <m/>
    <m/>
    <n v="1"/>
    <m/>
    <m/>
    <m/>
    <m/>
    <m/>
    <m/>
    <m/>
    <m/>
    <m/>
    <m/>
    <m/>
    <m/>
    <m/>
    <m/>
    <n v="5"/>
    <n v="1"/>
    <s v="ZBHT0015"/>
    <s v="k2Hk3TYSKQDc"/>
    <s v="Allocated"/>
    <s v="Promise To Pay (PTP)"/>
    <s v="Visited at customer residence address. Customer not meet at home discus about due amount with customer brother ( Rushikesh ) . Customer brother promise to pay emi after 7/8 days. Vehicle with brother."/>
    <d v="2026-07-15T00:00:00"/>
    <m/>
    <m/>
    <m/>
    <x v="0"/>
    <m/>
    <n v="6117"/>
    <n v="18576"/>
    <s v="k2Hk3TYSKQDc"/>
    <s v="Allocated"/>
  </r>
  <r>
    <n v="458564938"/>
    <s v="SOMNATH UDAYBHAN CHAND"/>
    <m/>
    <m/>
    <m/>
    <m/>
    <m/>
    <m/>
    <n v="2133"/>
    <n v="12759"/>
    <n v="2712"/>
    <n v="14892"/>
    <n v="6"/>
    <s v="FLOW"/>
    <s v="UNPAID"/>
    <x v="15"/>
    <n v="12035.56"/>
    <n v="618"/>
    <n v="0"/>
    <n v="3600"/>
    <s v="-"/>
    <n v="0.30669394973358244"/>
    <n v="5.2607716149507492E-3"/>
    <s v="FLOW"/>
    <s v="NC"/>
    <s v="-"/>
    <s v="NC"/>
    <s v="Shifted"/>
    <m/>
    <s v="CNAVNA"/>
    <m/>
    <s v="ELG"/>
    <m/>
    <s v="RAHATNI"/>
    <m/>
    <m/>
    <m/>
    <n v="12759"/>
    <n v="12035.56"/>
    <n v="177"/>
    <n v="204"/>
    <s v="FLOW"/>
    <m/>
    <m/>
    <m/>
    <m/>
    <s v="NPA"/>
    <s v="MH14KX0361"/>
    <s v="SPLENDOR PLUS I3S BS6 FI DRUM SELF"/>
    <d v="2023-06-15T00:00:00"/>
    <n v="36"/>
    <s v="02.07.26"/>
    <s v="KAILASH ATKARI"/>
    <m/>
    <m/>
    <m/>
    <m/>
    <m/>
    <m/>
    <m/>
    <m/>
    <m/>
    <m/>
    <n v="1"/>
    <m/>
    <m/>
    <m/>
    <m/>
    <m/>
    <m/>
    <m/>
    <m/>
    <m/>
    <m/>
    <m/>
    <n v="1"/>
    <m/>
    <m/>
    <m/>
    <m/>
    <m/>
    <m/>
    <m/>
    <m/>
    <m/>
    <m/>
    <m/>
    <m/>
    <m/>
    <m/>
    <m/>
    <m/>
    <m/>
    <m/>
    <m/>
    <m/>
    <m/>
    <m/>
    <m/>
    <m/>
    <m/>
    <m/>
    <m/>
    <m/>
    <m/>
    <m/>
    <m/>
    <m/>
    <m/>
    <m/>
    <m/>
    <m/>
    <m/>
    <m/>
    <m/>
    <m/>
    <m/>
    <m/>
    <m/>
    <m/>
    <m/>
    <m/>
    <m/>
    <m/>
    <m/>
    <m/>
    <m/>
    <m/>
    <m/>
    <m/>
    <m/>
    <m/>
    <m/>
    <m/>
    <m/>
    <m/>
    <m/>
    <m/>
    <m/>
    <m/>
    <m/>
    <m/>
    <m/>
    <m/>
    <m/>
    <m/>
    <m/>
    <n v="2"/>
    <n v="1"/>
    <s v="ZBHT0015"/>
    <s v="B6Bq7RnF657"/>
    <s v="Allocated"/>
    <s v="Shifted (NC_SFTD)"/>
    <s v="Visited at customer residence address. Customer is shiffted other place long time near residence people sd. Vehicle status not available."/>
    <d v="2026-07-04T00:00:00"/>
    <m/>
    <m/>
    <m/>
    <x v="2"/>
    <m/>
    <n v="2712"/>
    <n v="14892"/>
    <s v="B6Bq7RnF657"/>
    <s v="Allocated"/>
  </r>
  <r>
    <n v="463729101"/>
    <s v="TAJUDDIN NIZAMUDDIN ANSARI"/>
    <m/>
    <m/>
    <m/>
    <m/>
    <m/>
    <m/>
    <n v="4132"/>
    <n v="4132"/>
    <n v="4201"/>
    <n v="8264"/>
    <n v="1"/>
    <s v="FLOW"/>
    <s v="UNPAID"/>
    <x v="7"/>
    <n v="11935"/>
    <n v="69"/>
    <n v="0"/>
    <n v="1350"/>
    <s v="-"/>
    <n v="1.001873616988392E-2"/>
    <n v="6.2861297810979776E-4"/>
    <s v="FLOW"/>
    <s v="NC"/>
    <s v="-"/>
    <s v="NC"/>
    <s v="Shifted"/>
    <m/>
    <s v="CNAVNA"/>
    <m/>
    <s v="-"/>
    <m/>
    <s v="BHOSARI"/>
    <m/>
    <m/>
    <m/>
    <n v="5551"/>
    <n v="11935"/>
    <n v="26"/>
    <n v="53"/>
    <s v="FLOW"/>
    <m/>
    <m/>
    <m/>
    <m/>
    <s v="REGULAR"/>
    <s v="MH14LT2247"/>
    <s v="SPLENDOR PLUS BS6 I3S DRS CAST FI"/>
    <d v="2024-08-12T00:00:00"/>
    <n v="24"/>
    <s v="10.07.26"/>
    <s v="VIJAY NIKAM"/>
    <m/>
    <m/>
    <m/>
    <m/>
    <m/>
    <m/>
    <m/>
    <m/>
    <m/>
    <m/>
    <m/>
    <m/>
    <m/>
    <m/>
    <m/>
    <m/>
    <m/>
    <m/>
    <m/>
    <m/>
    <m/>
    <m/>
    <m/>
    <m/>
    <m/>
    <m/>
    <m/>
    <m/>
    <m/>
    <m/>
    <m/>
    <m/>
    <m/>
    <m/>
    <m/>
    <m/>
    <m/>
    <m/>
    <m/>
    <m/>
    <m/>
    <m/>
    <m/>
    <n v="1"/>
    <m/>
    <m/>
    <m/>
    <m/>
    <m/>
    <m/>
    <m/>
    <m/>
    <m/>
    <m/>
    <m/>
    <m/>
    <m/>
    <m/>
    <m/>
    <m/>
    <m/>
    <m/>
    <m/>
    <m/>
    <m/>
    <m/>
    <m/>
    <m/>
    <m/>
    <m/>
    <m/>
    <m/>
    <m/>
    <m/>
    <m/>
    <m/>
    <m/>
    <m/>
    <m/>
    <m/>
    <m/>
    <m/>
    <m/>
    <m/>
    <m/>
    <m/>
    <m/>
    <m/>
    <m/>
    <m/>
    <m/>
    <m/>
    <m/>
    <m/>
    <n v="1"/>
    <n v="1"/>
    <s v="DUWT0025"/>
    <m/>
    <m/>
    <m/>
    <m/>
    <m/>
    <m/>
    <m/>
    <m/>
    <x v="0"/>
    <m/>
    <n v="4201"/>
    <n v="8264"/>
    <s v="k2J5cfBBkS"/>
    <s v="Allocated"/>
  </r>
  <r>
    <n v="458963031"/>
    <s v="KOLPE ATUL THAKARAM"/>
    <m/>
    <m/>
    <m/>
    <m/>
    <m/>
    <m/>
    <n v="3084"/>
    <n v="9132"/>
    <n v="3301"/>
    <n v="12216"/>
    <n v="3"/>
    <s v="FLOW"/>
    <s v="UNPAID"/>
    <x v="9"/>
    <n v="11803.8"/>
    <n v="337"/>
    <n v="0"/>
    <n v="6711"/>
    <s v="-"/>
    <n v="1.541296510608273E-2"/>
    <n v="3.7804381551457961E-3"/>
    <s v="FLOW"/>
    <s v="BPTP"/>
    <s v="-"/>
    <s v="BPTP"/>
    <s v="Financail problem"/>
    <m/>
    <s v="CAVNA"/>
    <m/>
    <s v="ELG"/>
    <m/>
    <s v="KOREGAON BHIMA"/>
    <m/>
    <m/>
    <m/>
    <n v="9132"/>
    <n v="11803.8"/>
    <n v="87"/>
    <n v="114"/>
    <s v="FLOW"/>
    <m/>
    <m/>
    <m/>
    <m/>
    <s v="NPA"/>
    <s v="MH12VX3801"/>
    <s v="SPLENDOR PLUS I3S BS6 FI DRUM SELF"/>
    <d v="2023-07-12T00:00:00"/>
    <n v="36"/>
    <s v="02.07.26"/>
    <s v="KAILASH ATKARI"/>
    <m/>
    <m/>
    <m/>
    <m/>
    <m/>
    <m/>
    <m/>
    <m/>
    <m/>
    <m/>
    <m/>
    <m/>
    <m/>
    <m/>
    <m/>
    <m/>
    <m/>
    <m/>
    <m/>
    <m/>
    <m/>
    <m/>
    <n v="1"/>
    <m/>
    <m/>
    <m/>
    <m/>
    <m/>
    <m/>
    <m/>
    <m/>
    <m/>
    <m/>
    <m/>
    <m/>
    <m/>
    <m/>
    <m/>
    <m/>
    <m/>
    <m/>
    <m/>
    <m/>
    <m/>
    <m/>
    <m/>
    <m/>
    <m/>
    <m/>
    <m/>
    <m/>
    <m/>
    <m/>
    <m/>
    <m/>
    <m/>
    <m/>
    <m/>
    <m/>
    <m/>
    <m/>
    <m/>
    <m/>
    <m/>
    <m/>
    <m/>
    <m/>
    <m/>
    <m/>
    <m/>
    <m/>
    <m/>
    <m/>
    <m/>
    <m/>
    <m/>
    <m/>
    <m/>
    <m/>
    <m/>
    <m/>
    <m/>
    <m/>
    <m/>
    <m/>
    <m/>
    <m/>
    <m/>
    <m/>
    <m/>
    <m/>
    <m/>
    <m/>
    <m/>
    <n v="1"/>
    <n v="1"/>
    <s v="ZBHT0024"/>
    <s v="G2fB-TzcpDIc"/>
    <s v="Allocated"/>
    <s v="Left Message (LMCB)"/>
    <s v="Meet mother "/>
    <d v="2026-07-08T00:00:00"/>
    <m/>
    <m/>
    <m/>
    <x v="0"/>
    <m/>
    <n v="3301"/>
    <n v="12216"/>
    <s v="G2fB-TzcpDIc"/>
    <s v="Allocated"/>
  </r>
  <r>
    <n v="466304114"/>
    <s v="SHRAVANI JANARDAN SHINDE JANARDAN SHINDE"/>
    <m/>
    <m/>
    <m/>
    <m/>
    <m/>
    <m/>
    <n v="1011"/>
    <n v="1011"/>
    <n v="1012"/>
    <n v="2022"/>
    <n v="1"/>
    <s v="FLOW"/>
    <s v="UNPAID"/>
    <x v="13"/>
    <n v="11775"/>
    <n v="1"/>
    <n v="0"/>
    <n v="2641"/>
    <s v="-"/>
    <n v="1.014756384827783E-2"/>
    <n v="6.2018582465378036E-4"/>
    <s v="STABLE "/>
    <s v="PTP"/>
    <s v="-"/>
    <s v="PTP"/>
    <m/>
    <n v="24"/>
    <m/>
    <m/>
    <s v="-"/>
    <m/>
    <s v="DHAYARI"/>
    <m/>
    <m/>
    <m/>
    <n v="3653"/>
    <n v="11775"/>
    <n v="26"/>
    <n v="53"/>
    <s v="FLOW"/>
    <m/>
    <m/>
    <m/>
    <m/>
    <s v="REGULAR"/>
    <s v="MH12XC7868"/>
    <s v="BAJAJ PULSAR N250"/>
    <d v="2025-06-10T00:00:00"/>
    <n v="24"/>
    <s v="10.07.26"/>
    <s v="VIJAY NIKAM"/>
    <m/>
    <m/>
    <m/>
    <m/>
    <m/>
    <m/>
    <m/>
    <m/>
    <m/>
    <m/>
    <m/>
    <m/>
    <m/>
    <m/>
    <m/>
    <m/>
    <m/>
    <m/>
    <m/>
    <m/>
    <m/>
    <m/>
    <m/>
    <m/>
    <m/>
    <m/>
    <m/>
    <m/>
    <m/>
    <m/>
    <m/>
    <m/>
    <m/>
    <m/>
    <m/>
    <m/>
    <m/>
    <n v="1"/>
    <m/>
    <m/>
    <m/>
    <m/>
    <m/>
    <m/>
    <m/>
    <m/>
    <m/>
    <m/>
    <m/>
    <m/>
    <m/>
    <m/>
    <m/>
    <m/>
    <m/>
    <m/>
    <m/>
    <m/>
    <m/>
    <m/>
    <m/>
    <m/>
    <m/>
    <m/>
    <m/>
    <m/>
    <m/>
    <m/>
    <m/>
    <m/>
    <m/>
    <m/>
    <m/>
    <m/>
    <m/>
    <m/>
    <m/>
    <m/>
    <m/>
    <m/>
    <m/>
    <m/>
    <m/>
    <m/>
    <m/>
    <m/>
    <m/>
    <m/>
    <m/>
    <m/>
    <m/>
    <m/>
    <m/>
    <m/>
    <n v="1"/>
    <n v="1"/>
    <s v="DUWT0031"/>
    <m/>
    <m/>
    <m/>
    <m/>
    <m/>
    <m/>
    <m/>
    <m/>
    <x v="0"/>
    <m/>
    <n v="1012"/>
    <n v="2022"/>
    <s v="B2vCE5EkRQ1"/>
    <s v="Allocated"/>
  </r>
  <r>
    <n v="131472606"/>
    <s v="ROHIT PRABHKAR DUTT"/>
    <s v="ONLINE"/>
    <s v="11.07.26"/>
    <n v="18589"/>
    <m/>
    <m/>
    <s v="CBC COLL"/>
    <n v="5909"/>
    <n v="5909"/>
    <n v="5914"/>
    <n v="-6771"/>
    <n v="1"/>
    <s v="RB"/>
    <s v="PAID"/>
    <x v="15"/>
    <n v="11612.82"/>
    <n v="5"/>
    <n v="6247"/>
    <n v="6247"/>
    <s v="-"/>
    <n v="1.3889997101032654E-2"/>
    <n v="6.1164385123192472E-4"/>
    <s v="RB"/>
    <s v="PAID"/>
    <s v="-"/>
    <s v="PAID"/>
    <m/>
    <m/>
    <s v="CAVA"/>
    <m/>
    <s v="-"/>
    <m/>
    <s v="PIMPARI"/>
    <m/>
    <m/>
    <m/>
    <n v="12161"/>
    <n v="11612.82"/>
    <n v="26"/>
    <n v="0"/>
    <s v="RB"/>
    <m/>
    <m/>
    <m/>
    <m/>
    <s v="REGULAR"/>
    <s v="MH14KE4451"/>
    <s v="METEOR 350 STELLAR BLACK"/>
    <d v="2022-06-28T00:00:00"/>
    <n v="48"/>
    <s v="10.07.26"/>
    <s v="KAILASH ATKARI"/>
    <m/>
    <m/>
    <m/>
    <m/>
    <m/>
    <m/>
    <m/>
    <m/>
    <m/>
    <m/>
    <m/>
    <m/>
    <m/>
    <m/>
    <m/>
    <m/>
    <m/>
    <m/>
    <m/>
    <m/>
    <m/>
    <m/>
    <m/>
    <m/>
    <m/>
    <m/>
    <m/>
    <m/>
    <m/>
    <m/>
    <m/>
    <n v="1"/>
    <m/>
    <m/>
    <m/>
    <m/>
    <m/>
    <m/>
    <m/>
    <m/>
    <m/>
    <m/>
    <m/>
    <m/>
    <m/>
    <m/>
    <m/>
    <m/>
    <m/>
    <m/>
    <m/>
    <m/>
    <m/>
    <m/>
    <m/>
    <m/>
    <m/>
    <m/>
    <m/>
    <m/>
    <m/>
    <m/>
    <m/>
    <m/>
    <m/>
    <m/>
    <m/>
    <m/>
    <m/>
    <m/>
    <m/>
    <m/>
    <m/>
    <m/>
    <m/>
    <m/>
    <m/>
    <m/>
    <m/>
    <m/>
    <m/>
    <m/>
    <m/>
    <m/>
    <m/>
    <m/>
    <m/>
    <m/>
    <m/>
    <m/>
    <m/>
    <m/>
    <m/>
    <m/>
    <n v="1"/>
    <n v="1"/>
    <s v="ZBHT0015"/>
    <m/>
    <m/>
    <m/>
    <m/>
    <m/>
    <m/>
    <m/>
    <m/>
    <x v="0"/>
    <m/>
    <n v="5914"/>
    <n v="11818"/>
    <e v="#N/A"/>
    <e v="#N/A"/>
  </r>
  <r>
    <n v="459770999"/>
    <s v="ROHINI SHIVAJI HOLGUNDE"/>
    <s v="ONLINE"/>
    <s v="24.07.26"/>
    <n v="6750"/>
    <m/>
    <m/>
    <m/>
    <n v="3035"/>
    <n v="2740"/>
    <n v="2752"/>
    <n v="-975"/>
    <n v="1"/>
    <s v="RB"/>
    <s v="PAID"/>
    <x v="9"/>
    <n v="11526.01"/>
    <n v="12"/>
    <n v="0"/>
    <n v="450"/>
    <s v="-"/>
    <n v="7.243532524334643E-3"/>
    <n v="6.0707159378494433E-4"/>
    <s v="STABLE "/>
    <s v="PAID"/>
    <s v="-"/>
    <s v="PTP"/>
    <m/>
    <n v="24"/>
    <s v="CAVA"/>
    <m/>
    <s v="-"/>
    <m/>
    <s v="URALGAON"/>
    <m/>
    <m/>
    <m/>
    <n v="3202"/>
    <n v="11526.01"/>
    <n v="26"/>
    <n v="0"/>
    <s v="RB"/>
    <m/>
    <m/>
    <m/>
    <m/>
    <s v="REGULAR"/>
    <s v="MH12XD1693"/>
    <s v="SPLENDOR PLUS I3S XTEC"/>
    <d v="2023-09-15T00:00:00"/>
    <n v="36"/>
    <s v="10.07.26"/>
    <s v="KAILASH ATKARI"/>
    <m/>
    <m/>
    <m/>
    <m/>
    <m/>
    <m/>
    <m/>
    <m/>
    <m/>
    <m/>
    <m/>
    <m/>
    <m/>
    <m/>
    <m/>
    <m/>
    <m/>
    <m/>
    <m/>
    <m/>
    <m/>
    <m/>
    <m/>
    <m/>
    <m/>
    <m/>
    <m/>
    <m/>
    <m/>
    <m/>
    <m/>
    <m/>
    <m/>
    <m/>
    <m/>
    <m/>
    <m/>
    <m/>
    <m/>
    <m/>
    <n v="1"/>
    <m/>
    <m/>
    <m/>
    <m/>
    <m/>
    <m/>
    <m/>
    <m/>
    <m/>
    <m/>
    <m/>
    <m/>
    <m/>
    <m/>
    <m/>
    <m/>
    <m/>
    <m/>
    <m/>
    <m/>
    <m/>
    <m/>
    <m/>
    <m/>
    <m/>
    <m/>
    <m/>
    <m/>
    <m/>
    <m/>
    <m/>
    <m/>
    <m/>
    <m/>
    <m/>
    <m/>
    <m/>
    <m/>
    <m/>
    <m/>
    <m/>
    <m/>
    <m/>
    <m/>
    <m/>
    <m/>
    <m/>
    <m/>
    <m/>
    <m/>
    <m/>
    <m/>
    <m/>
    <n v="1"/>
    <n v="1"/>
    <s v="ZBHT0024"/>
    <m/>
    <m/>
    <m/>
    <m/>
    <m/>
    <m/>
    <m/>
    <m/>
    <x v="0"/>
    <m/>
    <n v="2752"/>
    <n v="5775"/>
    <s v="B2ZisVAnQ9"/>
    <s v="Allocated"/>
  </r>
  <r>
    <n v="140151869"/>
    <s v="SHUBHRA BHUSHAN WAGH"/>
    <m/>
    <m/>
    <m/>
    <m/>
    <m/>
    <m/>
    <n v="2969"/>
    <n v="11869"/>
    <n v="-2347"/>
    <n v="14838"/>
    <n v="6"/>
    <s v="FLOW"/>
    <s v="UNPAID"/>
    <x v="15"/>
    <n v="11450.34"/>
    <n v="629"/>
    <n v="0"/>
    <n v="1870.88"/>
    <s v="FLOW"/>
    <n v="0.29178118844427914"/>
    <n v="5.0049705749907088E-3"/>
    <s v="FLOW"/>
    <s v="NC"/>
    <s v="NC"/>
    <s v="NC"/>
    <s v="Add not found"/>
    <m/>
    <s v="CNAVNA"/>
    <m/>
    <s v="ELG"/>
    <m/>
    <s v="NEW SANGAVI"/>
    <m/>
    <m/>
    <m/>
    <n v="11869"/>
    <n v="11450.34"/>
    <n v="176"/>
    <n v="203"/>
    <s v="FLOW"/>
    <m/>
    <m/>
    <m/>
    <m/>
    <s v="NPA"/>
    <s v="MH14KT0529"/>
    <s v="SPLENDOR PLUS DRS CAST FI BLACK"/>
    <d v="2023-03-23T00:00:00"/>
    <n v="36"/>
    <s v="02.07.26"/>
    <s v="KAILASH ATKARI"/>
    <m/>
    <m/>
    <m/>
    <m/>
    <m/>
    <m/>
    <m/>
    <m/>
    <m/>
    <m/>
    <m/>
    <m/>
    <m/>
    <m/>
    <m/>
    <m/>
    <m/>
    <m/>
    <m/>
    <m/>
    <m/>
    <m/>
    <n v="2"/>
    <m/>
    <m/>
    <m/>
    <m/>
    <m/>
    <m/>
    <m/>
    <m/>
    <m/>
    <m/>
    <m/>
    <m/>
    <m/>
    <m/>
    <m/>
    <m/>
    <m/>
    <m/>
    <m/>
    <m/>
    <m/>
    <m/>
    <m/>
    <m/>
    <m/>
    <m/>
    <m/>
    <m/>
    <m/>
    <m/>
    <m/>
    <m/>
    <m/>
    <m/>
    <m/>
    <m/>
    <m/>
    <m/>
    <m/>
    <m/>
    <m/>
    <m/>
    <m/>
    <m/>
    <m/>
    <m/>
    <m/>
    <m/>
    <m/>
    <m/>
    <m/>
    <m/>
    <m/>
    <m/>
    <m/>
    <m/>
    <m/>
    <m/>
    <m/>
    <m/>
    <m/>
    <m/>
    <m/>
    <m/>
    <m/>
    <m/>
    <m/>
    <m/>
    <m/>
    <m/>
    <m/>
    <n v="2"/>
    <n v="1"/>
    <s v="ZBHT0015"/>
    <s v="A2ZMEs6GnF7"/>
    <s v="Allocated"/>
    <s v="No Such Person (NC_NSP)"/>
    <s v="Visited at customer given address but no buddy know customer this areas."/>
    <d v="2026-07-08T00:00:00"/>
    <m/>
    <m/>
    <m/>
    <x v="2"/>
    <m/>
    <n v="-2347"/>
    <n v="14838"/>
    <s v="A2ZMEs6GnF7"/>
    <s v="Allocated"/>
  </r>
  <r>
    <n v="459101138"/>
    <s v="NILESH CHANDRAKANT CHAVAN"/>
    <s v="COLLECT"/>
    <s v="16.07.26"/>
    <n v="4000"/>
    <m/>
    <m/>
    <m/>
    <n v="3661"/>
    <n v="4324"/>
    <n v="890"/>
    <n v="3985"/>
    <n v="2"/>
    <s v="STABLE "/>
    <s v="PAID"/>
    <x v="15"/>
    <n v="11262"/>
    <n v="227"/>
    <n v="0"/>
    <n v="6750"/>
    <s v="-"/>
    <n v="0.10216578398767696"/>
    <n v="2.0939466434505712E-3"/>
    <s v="STABLE "/>
    <s v="PAID"/>
    <s v="-"/>
    <s v="PAID"/>
    <m/>
    <m/>
    <m/>
    <m/>
    <s v="-"/>
    <m/>
    <s v="PIMPLE GURAV"/>
    <m/>
    <m/>
    <m/>
    <n v="4324"/>
    <n v="11262"/>
    <n v="57"/>
    <n v="53"/>
    <s v="STABLE"/>
    <m/>
    <m/>
    <m/>
    <m/>
    <s v="REGULAR"/>
    <s v="MH14KY2665"/>
    <s v="HONDA ACTIVA 6G H SMART"/>
    <d v="2023-07-24T00:00:00"/>
    <n v="36"/>
    <s v="02.07.26"/>
    <s v="KAILASH ATKARI"/>
    <m/>
    <m/>
    <m/>
    <m/>
    <m/>
    <m/>
    <m/>
    <m/>
    <m/>
    <m/>
    <m/>
    <m/>
    <m/>
    <m/>
    <m/>
    <m/>
    <m/>
    <m/>
    <m/>
    <m/>
    <m/>
    <m/>
    <n v="1"/>
    <m/>
    <m/>
    <m/>
    <m/>
    <m/>
    <m/>
    <m/>
    <m/>
    <m/>
    <m/>
    <m/>
    <m/>
    <m/>
    <m/>
    <m/>
    <m/>
    <m/>
    <m/>
    <m/>
    <m/>
    <m/>
    <m/>
    <m/>
    <n v="2"/>
    <m/>
    <m/>
    <m/>
    <m/>
    <m/>
    <m/>
    <m/>
    <m/>
    <m/>
    <m/>
    <m/>
    <m/>
    <m/>
    <m/>
    <m/>
    <m/>
    <m/>
    <m/>
    <m/>
    <m/>
    <m/>
    <m/>
    <m/>
    <m/>
    <m/>
    <m/>
    <m/>
    <m/>
    <m/>
    <m/>
    <m/>
    <m/>
    <m/>
    <m/>
    <m/>
    <m/>
    <m/>
    <m/>
    <m/>
    <m/>
    <m/>
    <m/>
    <m/>
    <m/>
    <m/>
    <m/>
    <m/>
    <n v="3"/>
    <n v="1"/>
    <s v="ZBHT0015"/>
    <s v="G2hWaEcpNJz"/>
    <s v="Allocated"/>
    <s v="Promise To Pay (PTP)"/>
    <s v="Visited at customer residence address. Customer not meet at home discus about due amount with customer brother. Customer brother promise to pay emi after 7/8 days. Vehicle with brother."/>
    <d v="2026-07-15T00:00:00"/>
    <m/>
    <m/>
    <m/>
    <x v="0"/>
    <m/>
    <n v="890"/>
    <n v="7985"/>
    <s v="G2hWaEcpNJz"/>
    <s v="Allocated"/>
  </r>
  <r>
    <n v="463254087"/>
    <s v="SARSWATI BAPU DUNGHAV"/>
    <m/>
    <m/>
    <m/>
    <m/>
    <m/>
    <m/>
    <n v="4397"/>
    <n v="11191"/>
    <n v="2655"/>
    <n v="15588"/>
    <n v="3"/>
    <s v="FLOW"/>
    <s v="UNPAID"/>
    <x v="15"/>
    <n v="10977"/>
    <n v="258"/>
    <n v="0"/>
    <n v="1350"/>
    <s v="FLOW"/>
    <n v="0.82939176426142802"/>
    <n v="3.5156364585163598E-3"/>
    <s v="FLOW"/>
    <s v="NC"/>
    <s v="NC"/>
    <s v="NC"/>
    <s v="Add not found"/>
    <m/>
    <s v="CNAVNA"/>
    <m/>
    <s v="ELG"/>
    <m/>
    <s v="KALEWADI"/>
    <m/>
    <m/>
    <m/>
    <n v="11191"/>
    <n v="10977"/>
    <n v="87"/>
    <n v="114"/>
    <s v="FLOW"/>
    <m/>
    <m/>
    <m/>
    <m/>
    <s v="REGULAR"/>
    <s v="MH14LQ9295"/>
    <s v="JUPITER BASIC"/>
    <d v="2024-06-19T00:00:00"/>
    <n v="24"/>
    <s v="02.07.26"/>
    <s v="KAILASH ATKARI"/>
    <m/>
    <n v="1"/>
    <m/>
    <m/>
    <m/>
    <m/>
    <m/>
    <n v="1"/>
    <m/>
    <m/>
    <m/>
    <m/>
    <m/>
    <m/>
    <m/>
    <m/>
    <m/>
    <m/>
    <m/>
    <m/>
    <m/>
    <m/>
    <m/>
    <m/>
    <m/>
    <m/>
    <m/>
    <m/>
    <m/>
    <m/>
    <m/>
    <m/>
    <m/>
    <m/>
    <m/>
    <m/>
    <m/>
    <m/>
    <m/>
    <m/>
    <m/>
    <m/>
    <m/>
    <m/>
    <m/>
    <m/>
    <m/>
    <m/>
    <m/>
    <m/>
    <m/>
    <m/>
    <m/>
    <m/>
    <m/>
    <m/>
    <m/>
    <m/>
    <m/>
    <m/>
    <m/>
    <m/>
    <m/>
    <m/>
    <m/>
    <m/>
    <m/>
    <m/>
    <m/>
    <m/>
    <m/>
    <m/>
    <m/>
    <m/>
    <m/>
    <m/>
    <m/>
    <m/>
    <m/>
    <m/>
    <m/>
    <m/>
    <m/>
    <m/>
    <m/>
    <m/>
    <m/>
    <m/>
    <m/>
    <m/>
    <m/>
    <m/>
    <m/>
    <m/>
    <n v="2"/>
    <n v="1"/>
    <s v="ZBHT0015"/>
    <s v="B6AWxicLwc7"/>
    <s v="Allocated"/>
    <s v="Address Not Found (NC_ANF)"/>
    <s v="Visited at customer given address but address not found due to short address on system hence."/>
    <d v="2026-07-03T00:00:00"/>
    <m/>
    <m/>
    <m/>
    <x v="1"/>
    <m/>
    <n v="2655"/>
    <n v="15588"/>
    <s v="B6AWxicLwc7"/>
    <s v="Allocated"/>
  </r>
  <r>
    <n v="460859858"/>
    <s v="AMIT SUDAM WAYKAR"/>
    <m/>
    <m/>
    <m/>
    <m/>
    <m/>
    <m/>
    <n v="3900"/>
    <n v="11151"/>
    <n v="3901"/>
    <n v="15051"/>
    <n v="3"/>
    <s v="FLOW"/>
    <s v="UNPAID"/>
    <x v="17"/>
    <n v="10975"/>
    <n v="550"/>
    <n v="0"/>
    <n v="3600"/>
    <s v="15.06.26"/>
    <n v="0.62707119186378701"/>
    <n v="3.5149959125641839E-3"/>
    <s v="STABLE "/>
    <s v="PTP"/>
    <s v="PAID"/>
    <s v="PTP"/>
    <m/>
    <n v="25"/>
    <s v="CAVA"/>
    <m/>
    <s v="ELG"/>
    <m/>
    <s v="PIMPAL WANDI"/>
    <m/>
    <m/>
    <m/>
    <n v="11151"/>
    <n v="10975"/>
    <n v="87"/>
    <n v="114"/>
    <s v="FLOW"/>
    <m/>
    <m/>
    <m/>
    <m/>
    <s v="NPA"/>
    <s v="MH14LG7515"/>
    <s v="HERO XOOM 110 ZX"/>
    <d v="2023-11-24T00:00:00"/>
    <n v="30"/>
    <s v="02.07.26"/>
    <s v="KAILASH ATKARI"/>
    <m/>
    <m/>
    <m/>
    <m/>
    <m/>
    <m/>
    <m/>
    <m/>
    <m/>
    <m/>
    <m/>
    <m/>
    <m/>
    <m/>
    <m/>
    <m/>
    <m/>
    <m/>
    <m/>
    <m/>
    <m/>
    <m/>
    <m/>
    <m/>
    <m/>
    <m/>
    <m/>
    <m/>
    <m/>
    <m/>
    <m/>
    <m/>
    <m/>
    <m/>
    <m/>
    <m/>
    <m/>
    <m/>
    <m/>
    <m/>
    <m/>
    <m/>
    <m/>
    <m/>
    <m/>
    <m/>
    <m/>
    <m/>
    <m/>
    <m/>
    <m/>
    <m/>
    <m/>
    <m/>
    <m/>
    <m/>
    <m/>
    <m/>
    <m/>
    <m/>
    <m/>
    <m/>
    <m/>
    <m/>
    <m/>
    <m/>
    <m/>
    <m/>
    <m/>
    <m/>
    <m/>
    <m/>
    <m/>
    <m/>
    <m/>
    <m/>
    <m/>
    <m/>
    <m/>
    <m/>
    <m/>
    <m/>
    <m/>
    <m/>
    <m/>
    <m/>
    <m/>
    <m/>
    <m/>
    <m/>
    <m/>
    <n v="1"/>
    <m/>
    <m/>
    <n v="1"/>
    <n v="1"/>
    <s v="DUWT0015"/>
    <e v="#N/A"/>
    <s v="Allocated"/>
    <s v="Promise To Pay (PTP)"/>
    <s v="Customer promise to pay 16 jul"/>
    <d v="2026-07-16T00:00:00"/>
    <m/>
    <m/>
    <m/>
    <x v="0"/>
    <m/>
    <n v="3901"/>
    <n v="15051"/>
    <e v="#N/A"/>
    <e v="#N/A"/>
  </r>
  <r>
    <n v="459315274"/>
    <s v="MUKTA DINESH RATHOD"/>
    <m/>
    <m/>
    <m/>
    <m/>
    <m/>
    <s v="BANK RB 28"/>
    <n v="2936"/>
    <n v="5374"/>
    <n v="2482"/>
    <n v="8310"/>
    <n v="2"/>
    <s v="RB"/>
    <s v="UNPAID"/>
    <x v="3"/>
    <n v="10939.08"/>
    <n v="44"/>
    <n v="0"/>
    <n v="0"/>
    <s v="FLOW"/>
    <n v="2.3708768549905897E-2"/>
    <n v="2.0339060423048548E-3"/>
    <s v="RB"/>
    <s v="PAID"/>
    <s v="NC"/>
    <s v="NC"/>
    <s v="Add not found"/>
    <m/>
    <m/>
    <m/>
    <s v="-"/>
    <m/>
    <s v="SUS"/>
    <m/>
    <m/>
    <m/>
    <n v="5374"/>
    <n v="10939.08"/>
    <n v="57"/>
    <n v="23"/>
    <s v="STABLE"/>
    <m/>
    <m/>
    <m/>
    <m/>
    <s v="REGULAR"/>
    <s v="MH12VU7549"/>
    <s v="SPLENDOR PLUS I3S BS6 FI DRUM SELF"/>
    <d v="2023-08-09T00:00:00"/>
    <n v="36"/>
    <s v="02.07.26"/>
    <s v="KAILASH ATKARI"/>
    <m/>
    <m/>
    <m/>
    <m/>
    <m/>
    <m/>
    <m/>
    <m/>
    <m/>
    <m/>
    <n v="1"/>
    <m/>
    <m/>
    <m/>
    <m/>
    <m/>
    <m/>
    <m/>
    <m/>
    <m/>
    <m/>
    <m/>
    <m/>
    <m/>
    <m/>
    <m/>
    <m/>
    <m/>
    <m/>
    <m/>
    <m/>
    <m/>
    <m/>
    <m/>
    <m/>
    <m/>
    <m/>
    <m/>
    <m/>
    <m/>
    <m/>
    <m/>
    <m/>
    <m/>
    <m/>
    <m/>
    <m/>
    <m/>
    <m/>
    <m/>
    <m/>
    <m/>
    <m/>
    <m/>
    <m/>
    <n v="1"/>
    <m/>
    <m/>
    <m/>
    <m/>
    <m/>
    <m/>
    <m/>
    <m/>
    <m/>
    <m/>
    <m/>
    <m/>
    <m/>
    <m/>
    <m/>
    <m/>
    <m/>
    <m/>
    <m/>
    <m/>
    <m/>
    <m/>
    <m/>
    <m/>
    <m/>
    <m/>
    <m/>
    <m/>
    <m/>
    <m/>
    <m/>
    <m/>
    <m/>
    <m/>
    <m/>
    <m/>
    <m/>
    <m/>
    <n v="2"/>
    <n v="1"/>
    <s v="DUWT0023"/>
    <s v="G2Wu3_Ysv9"/>
    <s v="Allocated"/>
    <s v="Address Not Found (NC_ANF)"/>
    <s v="Customer residence address not found "/>
    <d v="2026-07-04T00:00:00"/>
    <m/>
    <m/>
    <m/>
    <x v="0"/>
    <m/>
    <n v="2482"/>
    <n v="8310"/>
    <s v="G2Wu3_Ysv9"/>
    <s v="Allocated"/>
  </r>
  <r>
    <n v="463022170"/>
    <s v="CHETAN SURESHARAO CHAUKADE"/>
    <m/>
    <m/>
    <m/>
    <m/>
    <m/>
    <m/>
    <n v="5571"/>
    <n v="11142"/>
    <n v="5940"/>
    <n v="16713"/>
    <n v="2"/>
    <s v="FLOW"/>
    <s v="UNPAID"/>
    <x v="12"/>
    <n v="10870"/>
    <n v="369"/>
    <n v="0"/>
    <n v="5400"/>
    <s v="STABLE"/>
    <n v="2.8547850425651861E-2"/>
    <n v="2.0210619796046624E-3"/>
    <s v="STABLE "/>
    <s v="MPTP"/>
    <s v="PTP"/>
    <s v="MPTP"/>
    <s v="Shifted"/>
    <n v="28"/>
    <s v="CAVNA"/>
    <m/>
    <s v="-"/>
    <m/>
    <s v="WAKAD"/>
    <m/>
    <m/>
    <m/>
    <n v="11142"/>
    <n v="10870"/>
    <n v="57"/>
    <n v="84"/>
    <s v="FLOW"/>
    <m/>
    <m/>
    <m/>
    <m/>
    <s v="NPA"/>
    <s v="MH14LQ2537"/>
    <s v="ACCESS 125 BT CONNECT ED DISC"/>
    <d v="2024-05-27T00:00:00"/>
    <n v="24"/>
    <s v="02.07.26"/>
    <s v="KAILASH ATKARI"/>
    <m/>
    <m/>
    <m/>
    <m/>
    <m/>
    <m/>
    <m/>
    <n v="1"/>
    <m/>
    <m/>
    <m/>
    <m/>
    <m/>
    <m/>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7-03T00:00:00"/>
    <m/>
    <m/>
    <m/>
    <x v="0"/>
    <m/>
    <n v="5940"/>
    <n v="16713"/>
    <s v="G2FVUxj_EI7"/>
    <s v="Allocated"/>
  </r>
  <r>
    <n v="459583659"/>
    <s v="TABBASUM MAINUDIIN SHERIKAR"/>
    <m/>
    <m/>
    <m/>
    <m/>
    <m/>
    <m/>
    <n v="2830"/>
    <n v="2830"/>
    <n v="2830"/>
    <n v="5660"/>
    <n v="1"/>
    <s v="FLOW"/>
    <s v="UNPAID"/>
    <x v="6"/>
    <n v="10828"/>
    <n v="0"/>
    <n v="0"/>
    <n v="900"/>
    <s v="-"/>
    <n v="7.3853304338567898E-3"/>
    <n v="5.7030761013597737E-4"/>
    <s v="FLOW"/>
    <s v="NC"/>
    <s v="-"/>
    <s v="NC"/>
    <s v="Shifted"/>
    <m/>
    <s v="CNAVNA"/>
    <m/>
    <s v="-"/>
    <m/>
    <s v="YERWADA"/>
    <m/>
    <m/>
    <m/>
    <n v="2830"/>
    <n v="10828"/>
    <n v="26"/>
    <n v="53"/>
    <s v="FLOW"/>
    <m/>
    <m/>
    <m/>
    <m/>
    <m/>
    <s v="MH12VU6913"/>
    <s v="HF DELUXE BS6 I3S DRUM SELF CAST"/>
    <d v="2023-08-30T00:00:00"/>
    <n v="36"/>
    <s v="10.07.26"/>
    <s v="VIJAY NIKAM"/>
    <m/>
    <m/>
    <m/>
    <m/>
    <m/>
    <m/>
    <m/>
    <m/>
    <m/>
    <m/>
    <m/>
    <m/>
    <m/>
    <m/>
    <m/>
    <m/>
    <m/>
    <m/>
    <m/>
    <m/>
    <m/>
    <m/>
    <m/>
    <m/>
    <m/>
    <m/>
    <m/>
    <m/>
    <m/>
    <m/>
    <m/>
    <m/>
    <m/>
    <m/>
    <m/>
    <m/>
    <m/>
    <m/>
    <m/>
    <m/>
    <m/>
    <m/>
    <m/>
    <m/>
    <m/>
    <m/>
    <m/>
    <m/>
    <m/>
    <m/>
    <m/>
    <m/>
    <m/>
    <m/>
    <m/>
    <m/>
    <m/>
    <m/>
    <m/>
    <m/>
    <m/>
    <m/>
    <m/>
    <m/>
    <m/>
    <m/>
    <m/>
    <m/>
    <m/>
    <m/>
    <m/>
    <m/>
    <m/>
    <m/>
    <m/>
    <m/>
    <m/>
    <m/>
    <m/>
    <m/>
    <m/>
    <m/>
    <m/>
    <m/>
    <m/>
    <m/>
    <m/>
    <m/>
    <m/>
    <m/>
    <m/>
    <n v="1"/>
    <m/>
    <m/>
    <n v="1"/>
    <n v="1"/>
    <s v="ZBHT0012"/>
    <m/>
    <m/>
    <m/>
    <m/>
    <m/>
    <m/>
    <m/>
    <m/>
    <x v="0"/>
    <m/>
    <n v="2830"/>
    <n v="5660"/>
    <e v="#N/A"/>
    <e v="#N/A"/>
  </r>
  <r>
    <n v="458545884"/>
    <s v="PRAVIN VITTHAL KOLHE"/>
    <m/>
    <m/>
    <m/>
    <m/>
    <m/>
    <m/>
    <n v="3817"/>
    <n v="10994"/>
    <n v="3946"/>
    <n v="14811"/>
    <n v="3"/>
    <s v="FLOW"/>
    <s v="UNPAID"/>
    <x v="9"/>
    <n v="10808.24"/>
    <n v="586"/>
    <n v="0"/>
    <n v="6635"/>
    <s v="18.06.26"/>
    <n v="1.4112999710107559E-2"/>
    <n v="3.4615871910717733E-3"/>
    <s v="STABLE "/>
    <s v="PTP"/>
    <s v="BPTP"/>
    <s v="PTP"/>
    <m/>
    <n v="20"/>
    <s v="CAVA"/>
    <m/>
    <s v="ELG"/>
    <m/>
    <s v="MOTEWADI"/>
    <m/>
    <m/>
    <m/>
    <n v="10994"/>
    <n v="10808.24"/>
    <n v="87"/>
    <n v="114"/>
    <s v="FLOW"/>
    <m/>
    <m/>
    <m/>
    <m/>
    <s v="NPA"/>
    <s v="MH12VP3122"/>
    <s v="TVS RAIDER DISC"/>
    <d v="2023-06-14T00:00:00"/>
    <n v="36"/>
    <s v="02.07.26"/>
    <s v="KAILASH ATKARI"/>
    <m/>
    <m/>
    <m/>
    <m/>
    <m/>
    <m/>
    <m/>
    <m/>
    <m/>
    <m/>
    <m/>
    <m/>
    <m/>
    <m/>
    <m/>
    <m/>
    <m/>
    <m/>
    <m/>
    <n v="1"/>
    <m/>
    <m/>
    <n v="1"/>
    <m/>
    <m/>
    <m/>
    <m/>
    <m/>
    <m/>
    <m/>
    <m/>
    <m/>
    <m/>
    <m/>
    <m/>
    <m/>
    <m/>
    <m/>
    <m/>
    <m/>
    <m/>
    <m/>
    <m/>
    <m/>
    <m/>
    <m/>
    <m/>
    <m/>
    <m/>
    <m/>
    <m/>
    <m/>
    <m/>
    <m/>
    <m/>
    <m/>
    <m/>
    <m/>
    <m/>
    <m/>
    <m/>
    <m/>
    <m/>
    <m/>
    <m/>
    <m/>
    <m/>
    <m/>
    <m/>
    <m/>
    <m/>
    <m/>
    <m/>
    <m/>
    <m/>
    <m/>
    <m/>
    <m/>
    <m/>
    <m/>
    <m/>
    <m/>
    <m/>
    <m/>
    <m/>
    <m/>
    <m/>
    <m/>
    <m/>
    <m/>
    <m/>
    <m/>
    <m/>
    <m/>
    <n v="2"/>
    <n v="1"/>
    <s v="ZBHT0024"/>
    <s v="G2U9n-ADD7"/>
    <s v="Allocated"/>
    <s v="Left Message (LMCB)"/>
    <s v="Meet supervisor "/>
    <d v="2026-07-07T00:00:00"/>
    <m/>
    <m/>
    <m/>
    <x v="0"/>
    <m/>
    <n v="3946"/>
    <n v="14811"/>
    <s v="G2U9n-ADD7"/>
    <s v="Allocated"/>
  </r>
  <r>
    <n v="459036007"/>
    <s v="SANJEEV KUMAR"/>
    <m/>
    <m/>
    <m/>
    <m/>
    <m/>
    <m/>
    <n v="5438"/>
    <n v="5175.75"/>
    <n v="5264.75"/>
    <n v="10613.75"/>
    <n v="1"/>
    <s v="FLOW"/>
    <s v="UNPAID"/>
    <x v="5"/>
    <n v="10541.62"/>
    <n v="89"/>
    <n v="0"/>
    <n v="1350"/>
    <s v="-"/>
    <n v="1.2711937781564136E-2"/>
    <n v="5.5522405884388831E-4"/>
    <s v="STABLE "/>
    <s v="PTP"/>
    <s v="-"/>
    <s v="PTP"/>
    <m/>
    <n v="27"/>
    <s v="CAVA"/>
    <m/>
    <s v="-"/>
    <m/>
    <s v="KHARABWADI"/>
    <m/>
    <m/>
    <m/>
    <n v="6614.75"/>
    <n v="10541.62"/>
    <n v="26"/>
    <n v="53"/>
    <s v="FLOW"/>
    <m/>
    <m/>
    <m/>
    <m/>
    <s v="NPA"/>
    <s v="MH14KY6360"/>
    <s v="YAMAHA R15 V4"/>
    <d v="2023-07-18T00:00:00"/>
    <n v="36"/>
    <s v="10.07.26"/>
    <s v="KAILASH ATKARI"/>
    <m/>
    <m/>
    <m/>
    <m/>
    <m/>
    <m/>
    <m/>
    <m/>
    <m/>
    <m/>
    <m/>
    <m/>
    <m/>
    <m/>
    <m/>
    <m/>
    <m/>
    <m/>
    <m/>
    <m/>
    <m/>
    <m/>
    <m/>
    <m/>
    <m/>
    <m/>
    <m/>
    <m/>
    <m/>
    <m/>
    <m/>
    <n v="1"/>
    <m/>
    <m/>
    <m/>
    <m/>
    <m/>
    <m/>
    <m/>
    <m/>
    <m/>
    <m/>
    <m/>
    <m/>
    <m/>
    <m/>
    <m/>
    <m/>
    <m/>
    <m/>
    <m/>
    <m/>
    <m/>
    <m/>
    <m/>
    <m/>
    <m/>
    <m/>
    <m/>
    <m/>
    <m/>
    <m/>
    <m/>
    <m/>
    <m/>
    <m/>
    <m/>
    <m/>
    <m/>
    <m/>
    <m/>
    <m/>
    <m/>
    <m/>
    <m/>
    <m/>
    <m/>
    <m/>
    <m/>
    <m/>
    <m/>
    <m/>
    <m/>
    <m/>
    <m/>
    <m/>
    <m/>
    <m/>
    <m/>
    <m/>
    <m/>
    <m/>
    <m/>
    <m/>
    <n v="1"/>
    <n v="1"/>
    <s v="DUWT0017"/>
    <m/>
    <m/>
    <m/>
    <m/>
    <m/>
    <m/>
    <m/>
    <m/>
    <x v="0"/>
    <m/>
    <n v="5264.75"/>
    <n v="10613.75"/>
    <s v="G6yNUa8pZc"/>
    <s v="Allocated"/>
  </r>
  <r>
    <n v="454220390"/>
    <s v="NIKHIL ANANTA KANDHARE"/>
    <m/>
    <m/>
    <m/>
    <m/>
    <m/>
    <m/>
    <n v="3127"/>
    <n v="4455.1899999999996"/>
    <n v="1394.1899999999996"/>
    <n v="7582.19"/>
    <n v="2"/>
    <s v="FLOW"/>
    <s v="UNPAID"/>
    <x v="12"/>
    <n v="10409.19"/>
    <n v="66"/>
    <n v="0"/>
    <n v="900"/>
    <s v="FLOW"/>
    <n v="2.733762641878483E-2"/>
    <n v="1.9353834542300882E-3"/>
    <s v="FLOW"/>
    <s v="NC"/>
    <s v="MPTP"/>
    <s v="NC"/>
    <s v="Add not found"/>
    <m/>
    <s v="CNAVNA"/>
    <m/>
    <s v="-"/>
    <m/>
    <s v="PAUD"/>
    <m/>
    <m/>
    <m/>
    <n v="4455.1899999999996"/>
    <n v="10409.19"/>
    <n v="57"/>
    <n v="84"/>
    <s v="FLOW"/>
    <m/>
    <m/>
    <m/>
    <m/>
    <s v="REGULAR"/>
    <s v="MH12UP1435"/>
    <s v="TVS JUPITER 125 DRUM ALLOY"/>
    <d v="2022-07-31T00:00:00"/>
    <n v="48"/>
    <s v="02.07.26"/>
    <s v="KAILASH ATKARI"/>
    <m/>
    <m/>
    <m/>
    <m/>
    <m/>
    <m/>
    <m/>
    <m/>
    <m/>
    <m/>
    <m/>
    <m/>
    <m/>
    <m/>
    <m/>
    <m/>
    <m/>
    <m/>
    <m/>
    <n v="2"/>
    <m/>
    <m/>
    <n v="2"/>
    <m/>
    <m/>
    <m/>
    <m/>
    <m/>
    <m/>
    <m/>
    <m/>
    <m/>
    <m/>
    <m/>
    <m/>
    <m/>
    <m/>
    <m/>
    <m/>
    <m/>
    <m/>
    <m/>
    <m/>
    <m/>
    <m/>
    <m/>
    <m/>
    <m/>
    <m/>
    <m/>
    <m/>
    <m/>
    <m/>
    <m/>
    <m/>
    <m/>
    <m/>
    <m/>
    <m/>
    <m/>
    <m/>
    <m/>
    <m/>
    <m/>
    <m/>
    <m/>
    <m/>
    <m/>
    <m/>
    <m/>
    <m/>
    <m/>
    <m/>
    <m/>
    <m/>
    <m/>
    <m/>
    <m/>
    <m/>
    <m/>
    <m/>
    <m/>
    <m/>
    <m/>
    <m/>
    <m/>
    <m/>
    <m/>
    <m/>
    <m/>
    <m/>
    <m/>
    <m/>
    <m/>
    <n v="4"/>
    <n v="1"/>
    <s v="DUWT0030"/>
    <s v="G6yZ-itsi7"/>
    <s v="Allocated"/>
    <s v="Address Not Found (NC_ANF)"/>
    <s v="Address not found "/>
    <d v="2026-07-07T00:00:00"/>
    <m/>
    <m/>
    <m/>
    <x v="2"/>
    <m/>
    <n v="1394.1899999999996"/>
    <n v="7582.19"/>
    <s v="G6yZ-itsi7"/>
    <s v="Allocated"/>
  </r>
  <r>
    <n v="465143232"/>
    <s v="SUBHASH BHASHKARRAO WANKHADE"/>
    <s v="ONLINE"/>
    <s v="16.07.26"/>
    <n v="5465"/>
    <m/>
    <m/>
    <m/>
    <n v="5349"/>
    <n v="5257"/>
    <n v="5366"/>
    <n v="5141"/>
    <n v="1"/>
    <s v="STABLE "/>
    <s v="PAID"/>
    <x v="9"/>
    <n v="10388"/>
    <n v="109"/>
    <n v="0"/>
    <n v="5059"/>
    <s v="-"/>
    <n v="6.5283490004596793E-3"/>
    <n v="5.4713293813192954E-4"/>
    <s v="STABLE "/>
    <s v="PAID"/>
    <s v="-"/>
    <s v="PAID"/>
    <m/>
    <m/>
    <m/>
    <m/>
    <s v="-"/>
    <m/>
    <s v="RANJAN GAON"/>
    <m/>
    <m/>
    <m/>
    <n v="10425"/>
    <n v="10388"/>
    <n v="26"/>
    <n v="23"/>
    <s v="STABLE"/>
    <m/>
    <m/>
    <m/>
    <m/>
    <s v="REGULAR"/>
    <s v="MH27DW9146"/>
    <s v="HONDA SHINE DRUM BSVI"/>
    <d v="2025-01-06T00:00:00"/>
    <n v="18"/>
    <s v="10.07.26"/>
    <s v="KAILASH ATKARI"/>
    <m/>
    <m/>
    <m/>
    <m/>
    <m/>
    <m/>
    <m/>
    <m/>
    <m/>
    <m/>
    <m/>
    <m/>
    <m/>
    <m/>
    <m/>
    <m/>
    <m/>
    <m/>
    <m/>
    <m/>
    <m/>
    <m/>
    <m/>
    <m/>
    <m/>
    <m/>
    <m/>
    <m/>
    <m/>
    <m/>
    <m/>
    <n v="1"/>
    <m/>
    <m/>
    <m/>
    <m/>
    <m/>
    <m/>
    <m/>
    <m/>
    <m/>
    <m/>
    <m/>
    <m/>
    <m/>
    <m/>
    <m/>
    <m/>
    <m/>
    <m/>
    <m/>
    <m/>
    <m/>
    <m/>
    <m/>
    <m/>
    <m/>
    <m/>
    <m/>
    <m/>
    <m/>
    <m/>
    <m/>
    <m/>
    <m/>
    <m/>
    <m/>
    <m/>
    <m/>
    <m/>
    <m/>
    <m/>
    <m/>
    <m/>
    <m/>
    <m/>
    <m/>
    <m/>
    <m/>
    <m/>
    <m/>
    <m/>
    <m/>
    <m/>
    <m/>
    <m/>
    <m/>
    <m/>
    <m/>
    <m/>
    <m/>
    <m/>
    <m/>
    <m/>
    <n v="1"/>
    <n v="1"/>
    <s v="ZBHT0024"/>
    <m/>
    <m/>
    <m/>
    <m/>
    <m/>
    <m/>
    <m/>
    <m/>
    <x v="0"/>
    <m/>
    <n v="5366"/>
    <n v="10606"/>
    <s v="BPAyZf8OGS"/>
    <s v="Allocated"/>
  </r>
  <r>
    <n v="467233620"/>
    <s v="RAJEEV TANAJI JADHAV"/>
    <m/>
    <m/>
    <m/>
    <m/>
    <m/>
    <m/>
    <n v="1415"/>
    <n v="4245"/>
    <n v="1575"/>
    <n v="5660"/>
    <n v="3"/>
    <s v="FLOW"/>
    <s v="UNPAID"/>
    <x v="12"/>
    <n v="10383"/>
    <n v="160"/>
    <n v="0"/>
    <n v="1800"/>
    <s v="FLOW"/>
    <n v="6.3713458187084265E-2"/>
    <n v="3.325394310720175E-3"/>
    <s v="STABLE "/>
    <s v="MPTP"/>
    <s v="MPTP"/>
    <s v="MPTP"/>
    <s v="Add not found"/>
    <m/>
    <s v="CAVNA"/>
    <m/>
    <s v="ELG"/>
    <m/>
    <s v="HINJEWADI"/>
    <m/>
    <m/>
    <m/>
    <n v="4245"/>
    <n v="10383"/>
    <n v="86"/>
    <n v="113"/>
    <s v="FLOW"/>
    <m/>
    <m/>
    <m/>
    <m/>
    <s v="REGULAR"/>
    <s v="MH14LR7828"/>
    <s v="HONDA ACTIVA 125 DRUM ALLOY BSVI"/>
    <d v="2025-11-04T00:00:00"/>
    <n v="12"/>
    <s v="02.07.26"/>
    <s v="KAILASH ATKARI"/>
    <m/>
    <m/>
    <m/>
    <m/>
    <m/>
    <m/>
    <m/>
    <m/>
    <m/>
    <m/>
    <m/>
    <m/>
    <m/>
    <m/>
    <m/>
    <m/>
    <m/>
    <m/>
    <m/>
    <m/>
    <m/>
    <m/>
    <m/>
    <m/>
    <m/>
    <m/>
    <m/>
    <m/>
    <m/>
    <m/>
    <m/>
    <m/>
    <m/>
    <m/>
    <m/>
    <m/>
    <m/>
    <m/>
    <m/>
    <m/>
    <m/>
    <m/>
    <m/>
    <m/>
    <m/>
    <m/>
    <m/>
    <m/>
    <m/>
    <m/>
    <m/>
    <m/>
    <m/>
    <m/>
    <m/>
    <m/>
    <m/>
    <m/>
    <m/>
    <m/>
    <m/>
    <m/>
    <m/>
    <m/>
    <m/>
    <m/>
    <m/>
    <m/>
    <m/>
    <m/>
    <m/>
    <m/>
    <m/>
    <m/>
    <m/>
    <m/>
    <m/>
    <m/>
    <m/>
    <m/>
    <m/>
    <m/>
    <m/>
    <m/>
    <m/>
    <m/>
    <m/>
    <m/>
    <m/>
    <m/>
    <m/>
    <n v="1"/>
    <m/>
    <m/>
    <n v="1"/>
    <n v="1"/>
    <s v="DUWT0030"/>
    <e v="#N/A"/>
    <s v="Allocated"/>
    <s v="Address Not Found (NC_ANF)"/>
    <s v="Address not found "/>
    <d v="2026-07-02T00:00:00"/>
    <m/>
    <m/>
    <m/>
    <x v="0"/>
    <m/>
    <n v="1575"/>
    <n v="5660"/>
    <s v="Boy-HGr6097"/>
    <s v="Allocated"/>
  </r>
  <r>
    <n v="459755661"/>
    <s v="AMIT NARAYAN SASTE"/>
    <s v="COLLECT"/>
    <s v="13.07.26"/>
    <n v="3000"/>
    <m/>
    <m/>
    <m/>
    <n v="2850"/>
    <n v="1908"/>
    <n v="1978"/>
    <n v="1758"/>
    <n v="1"/>
    <s v="STABLE "/>
    <s v="PAID"/>
    <x v="10"/>
    <n v="10164.02"/>
    <n v="70"/>
    <n v="0"/>
    <n v="6690"/>
    <s v="15.06.26"/>
    <n v="7.2203071349508261E-3"/>
    <n v="5.3533597668768717E-4"/>
    <s v="STABLE "/>
    <s v="PAID"/>
    <s v="PAID"/>
    <s v="PAID"/>
    <m/>
    <m/>
    <s v="CAVA"/>
    <m/>
    <s v="-"/>
    <m/>
    <s v="JUNNAR"/>
    <m/>
    <m/>
    <m/>
    <n v="1908"/>
    <n v="10164.02"/>
    <n v="26"/>
    <n v="23"/>
    <s v="STABLE"/>
    <m/>
    <m/>
    <m/>
    <m/>
    <s v="REGULAR"/>
    <m/>
    <s v="HONDA SHINE 100 OBD2"/>
    <d v="2023-09-14T00:00:00"/>
    <n v="36"/>
    <s v="02.07.26"/>
    <s v="KAILASH ATKARI"/>
    <m/>
    <m/>
    <m/>
    <m/>
    <m/>
    <m/>
    <m/>
    <m/>
    <m/>
    <m/>
    <m/>
    <m/>
    <m/>
    <m/>
    <m/>
    <m/>
    <m/>
    <m/>
    <m/>
    <m/>
    <m/>
    <m/>
    <m/>
    <m/>
    <m/>
    <m/>
    <m/>
    <m/>
    <m/>
    <m/>
    <m/>
    <m/>
    <m/>
    <m/>
    <m/>
    <m/>
    <m/>
    <m/>
    <m/>
    <m/>
    <m/>
    <m/>
    <m/>
    <m/>
    <m/>
    <m/>
    <m/>
    <m/>
    <m/>
    <m/>
    <m/>
    <m/>
    <m/>
    <m/>
    <m/>
    <m/>
    <m/>
    <m/>
    <m/>
    <m/>
    <m/>
    <m/>
    <m/>
    <m/>
    <m/>
    <m/>
    <m/>
    <m/>
    <m/>
    <m/>
    <m/>
    <m/>
    <m/>
    <m/>
    <m/>
    <m/>
    <m/>
    <m/>
    <m/>
    <m/>
    <m/>
    <m/>
    <m/>
    <m/>
    <m/>
    <m/>
    <m/>
    <m/>
    <m/>
    <m/>
    <m/>
    <n v="1"/>
    <m/>
    <m/>
    <n v="1"/>
    <n v="1"/>
    <s v="ZBHT0021"/>
    <e v="#N/A"/>
    <s v="Allocated"/>
    <s v="Promise To Pay (PTP)"/>
    <s v="Ptp"/>
    <d v="2026-07-23T00:00:00"/>
    <m/>
    <m/>
    <m/>
    <x v="0"/>
    <m/>
    <n v="1978"/>
    <n v="4758"/>
    <e v="#N/A"/>
    <e v="#N/A"/>
  </r>
  <r>
    <n v="463199669"/>
    <s v="HAMIDRAZA ABDUL JILANI"/>
    <m/>
    <m/>
    <m/>
    <m/>
    <m/>
    <m/>
    <n v="5339"/>
    <n v="10209"/>
    <n v="5140"/>
    <n v="15548"/>
    <n v="2"/>
    <s v="FLOW"/>
    <s v="UNPAID"/>
    <x v="7"/>
    <n v="10127"/>
    <n v="270"/>
    <n v="0"/>
    <n v="4893"/>
    <s v="-"/>
    <n v="0.1188289777962182"/>
    <n v="1.8829157927742794E-3"/>
    <s v="FLOW"/>
    <s v="PTP"/>
    <s v="-"/>
    <s v="PTP"/>
    <m/>
    <n v="22"/>
    <s v="CAVA"/>
    <m/>
    <s v="-"/>
    <m/>
    <s v="BHOSARI"/>
    <m/>
    <m/>
    <m/>
    <n v="10209"/>
    <n v="10127"/>
    <n v="57"/>
    <n v="84"/>
    <s v="FLOW"/>
    <m/>
    <m/>
    <m/>
    <m/>
    <s v="REGULAR"/>
    <s v="MH14LQ7203"/>
    <s v="HONDA UNICORN 160 BS6"/>
    <d v="2024-06-13T00:00:00"/>
    <n v="24"/>
    <s v="02.07.26"/>
    <s v="VIJAY NIKAM"/>
    <m/>
    <m/>
    <m/>
    <m/>
    <m/>
    <m/>
    <m/>
    <n v="1"/>
    <m/>
    <m/>
    <m/>
    <m/>
    <m/>
    <m/>
    <m/>
    <m/>
    <m/>
    <m/>
    <m/>
    <m/>
    <m/>
    <m/>
    <m/>
    <m/>
    <m/>
    <m/>
    <m/>
    <m/>
    <m/>
    <m/>
    <m/>
    <m/>
    <m/>
    <m/>
    <m/>
    <m/>
    <m/>
    <m/>
    <m/>
    <m/>
    <m/>
    <m/>
    <m/>
    <m/>
    <m/>
    <m/>
    <m/>
    <m/>
    <m/>
    <m/>
    <m/>
    <m/>
    <m/>
    <m/>
    <m/>
    <m/>
    <m/>
    <m/>
    <m/>
    <m/>
    <m/>
    <m/>
    <m/>
    <m/>
    <m/>
    <m/>
    <m/>
    <m/>
    <m/>
    <m/>
    <m/>
    <m/>
    <m/>
    <m/>
    <m/>
    <m/>
    <m/>
    <m/>
    <m/>
    <m/>
    <m/>
    <m/>
    <m/>
    <m/>
    <m/>
    <m/>
    <m/>
    <m/>
    <m/>
    <m/>
    <m/>
    <m/>
    <m/>
    <m/>
    <n v="1"/>
    <n v="1"/>
    <s v="DUWT0025"/>
    <s v="koY_hfSFATm"/>
    <s v="Allocated"/>
    <s v="Promise To Pay (PTP)"/>
    <s v="Customer given ptp to online payment "/>
    <d v="2026-07-07T00:00:00"/>
    <m/>
    <m/>
    <m/>
    <x v="0"/>
    <m/>
    <n v="5140"/>
    <n v="15548"/>
    <s v="koY_hfSFATm"/>
    <s v="Allocated"/>
  </r>
  <r>
    <n v="459720465"/>
    <s v="DNYANESHWAR ANKUSH KADAM"/>
    <m/>
    <m/>
    <m/>
    <m/>
    <m/>
    <m/>
    <n v="2641"/>
    <n v="2641"/>
    <n v="2684"/>
    <n v="5282"/>
    <n v="1"/>
    <s v="FLOW"/>
    <s v="UNPAID"/>
    <x v="6"/>
    <n v="10117.459999999999"/>
    <n v="43"/>
    <n v="0"/>
    <n v="1003"/>
    <s v="-"/>
    <n v="6.9007005219180557E-3"/>
    <n v="5.3288367503198609E-4"/>
    <s v="FLOW"/>
    <s v="NC"/>
    <s v="-"/>
    <s v="NC"/>
    <s v="Add not found"/>
    <m/>
    <s v="CNAVNA"/>
    <m/>
    <s v="-"/>
    <m/>
    <s v="VADGAON SHERI"/>
    <m/>
    <m/>
    <m/>
    <n v="3687"/>
    <n v="10117.459999999999"/>
    <n v="26"/>
    <n v="53"/>
    <s v="FLOW"/>
    <m/>
    <m/>
    <m/>
    <m/>
    <s v="NPA"/>
    <s v="MH12VX4180"/>
    <s v="HONDA SP 125 BS VI DISC"/>
    <d v="2023-09-11T00:00:00"/>
    <n v="36"/>
    <s v="10.07.26"/>
    <s v="VIJAY NIKAM"/>
    <m/>
    <m/>
    <m/>
    <m/>
    <m/>
    <m/>
    <m/>
    <m/>
    <m/>
    <m/>
    <m/>
    <m/>
    <m/>
    <m/>
    <m/>
    <m/>
    <m/>
    <m/>
    <m/>
    <m/>
    <m/>
    <m/>
    <m/>
    <m/>
    <m/>
    <m/>
    <m/>
    <m/>
    <m/>
    <m/>
    <m/>
    <m/>
    <m/>
    <m/>
    <m/>
    <m/>
    <m/>
    <m/>
    <m/>
    <m/>
    <n v="1"/>
    <m/>
    <m/>
    <m/>
    <m/>
    <m/>
    <m/>
    <m/>
    <m/>
    <m/>
    <m/>
    <m/>
    <m/>
    <m/>
    <m/>
    <m/>
    <m/>
    <m/>
    <m/>
    <m/>
    <m/>
    <m/>
    <m/>
    <m/>
    <m/>
    <m/>
    <m/>
    <m/>
    <m/>
    <m/>
    <m/>
    <m/>
    <m/>
    <m/>
    <m/>
    <m/>
    <m/>
    <m/>
    <m/>
    <m/>
    <m/>
    <m/>
    <m/>
    <m/>
    <m/>
    <m/>
    <m/>
    <m/>
    <m/>
    <m/>
    <m/>
    <m/>
    <m/>
    <m/>
    <n v="1"/>
    <n v="1"/>
    <s v="ZBHT0012"/>
    <m/>
    <m/>
    <m/>
    <m/>
    <m/>
    <m/>
    <m/>
    <m/>
    <x v="1"/>
    <m/>
    <n v="2684"/>
    <n v="5282"/>
    <s v="B6yJStqGv1"/>
    <s v="Allocated"/>
  </r>
  <r>
    <n v="454109710"/>
    <s v="MAYUR RAMDAS ALHAT"/>
    <m/>
    <m/>
    <m/>
    <m/>
    <m/>
    <m/>
    <n v="2619"/>
    <n v="7836"/>
    <n v="2813"/>
    <n v="10455"/>
    <n v="3"/>
    <s v="FLOW"/>
    <s v="UNPAID"/>
    <x v="9"/>
    <n v="10061.870000000001"/>
    <n v="215"/>
    <n v="0"/>
    <n v="6682"/>
    <s v="FLOW"/>
    <n v="1.3138417392021269E-2"/>
    <n v="3.2225450499090832E-3"/>
    <s v="FLOW"/>
    <s v="BPTP"/>
    <s v="BPTP"/>
    <s v="BPTP"/>
    <s v="Financail problem"/>
    <m/>
    <s v="CAVA"/>
    <m/>
    <s v="-"/>
    <m/>
    <s v="TALEGAON DHAMDHERE"/>
    <m/>
    <m/>
    <m/>
    <n v="7836"/>
    <n v="10061.870000000001"/>
    <n v="87"/>
    <n v="114"/>
    <s v="FLOW"/>
    <m/>
    <m/>
    <m/>
    <m/>
    <s v="NPA"/>
    <s v="MH12UL7331"/>
    <s v="JUPITER ZX AOL DRUM"/>
    <d v="2022-07-20T00:00:00"/>
    <n v="48"/>
    <s v="02.07.26"/>
    <s v="KAILASH ATKARI"/>
    <m/>
    <m/>
    <m/>
    <m/>
    <m/>
    <m/>
    <m/>
    <n v="1"/>
    <m/>
    <m/>
    <m/>
    <m/>
    <m/>
    <m/>
    <m/>
    <m/>
    <m/>
    <m/>
    <m/>
    <m/>
    <m/>
    <m/>
    <m/>
    <m/>
    <m/>
    <m/>
    <m/>
    <m/>
    <m/>
    <m/>
    <m/>
    <m/>
    <m/>
    <m/>
    <m/>
    <m/>
    <m/>
    <m/>
    <m/>
    <m/>
    <m/>
    <m/>
    <m/>
    <m/>
    <m/>
    <m/>
    <m/>
    <m/>
    <m/>
    <m/>
    <m/>
    <m/>
    <m/>
    <m/>
    <m/>
    <m/>
    <m/>
    <m/>
    <m/>
    <m/>
    <m/>
    <m/>
    <m/>
    <m/>
    <m/>
    <m/>
    <m/>
    <m/>
    <m/>
    <m/>
    <m/>
    <m/>
    <m/>
    <m/>
    <m/>
    <m/>
    <m/>
    <m/>
    <m/>
    <m/>
    <m/>
    <m/>
    <m/>
    <m/>
    <m/>
    <m/>
    <m/>
    <m/>
    <m/>
    <m/>
    <m/>
    <m/>
    <m/>
    <m/>
    <n v="1"/>
    <n v="1"/>
    <s v="ZBHT0024"/>
    <s v="B6rSviy4iz"/>
    <s v="Allocated"/>
    <s v="Left Message (LMCB)"/>
    <s v="Meet wife "/>
    <d v="2026-07-03T00:00:00"/>
    <m/>
    <m/>
    <m/>
    <x v="0"/>
    <m/>
    <n v="2813"/>
    <n v="10455"/>
    <s v="B6rSviy4iz"/>
    <s v="Allocated"/>
  </r>
  <r>
    <n v="463286136"/>
    <s v="RASHID SAJID KHAN"/>
    <s v="ONLINE"/>
    <s v="23.07.26"/>
    <n v="5253"/>
    <m/>
    <m/>
    <m/>
    <n v="5122"/>
    <n v="5116"/>
    <n v="5244"/>
    <n v="4985"/>
    <n v="1"/>
    <s v="STABLE "/>
    <s v="PAID"/>
    <x v="0"/>
    <n v="9994"/>
    <n v="128"/>
    <n v="0"/>
    <n v="6736"/>
    <s v="23.06.26"/>
    <n v="3.4427626736718148E-3"/>
    <n v="5.2638107274648671E-4"/>
    <s v="STABLE "/>
    <s v="MPTP"/>
    <s v="MPTP"/>
    <s v="MPTP"/>
    <s v="Add not found"/>
    <n v="23"/>
    <s v="CAVNA"/>
    <m/>
    <s v="-"/>
    <m/>
    <s v="THERGAON"/>
    <m/>
    <m/>
    <m/>
    <n v="5116"/>
    <n v="9994"/>
    <n v="26"/>
    <n v="23"/>
    <s v="STABLE"/>
    <m/>
    <m/>
    <m/>
    <m/>
    <s v="REGULAR"/>
    <s v="MH14LR3380"/>
    <s v="HONDA ACTIVA 6G DLX LTD ED"/>
    <d v="2024-06-24T00:00:00"/>
    <n v="24"/>
    <s v="02.07.26"/>
    <s v="KAILASH ATKARI"/>
    <m/>
    <m/>
    <m/>
    <m/>
    <m/>
    <m/>
    <m/>
    <n v="1"/>
    <m/>
    <m/>
    <m/>
    <m/>
    <m/>
    <m/>
    <m/>
    <m/>
    <m/>
    <m/>
    <m/>
    <m/>
    <m/>
    <m/>
    <m/>
    <m/>
    <m/>
    <m/>
    <m/>
    <m/>
    <m/>
    <m/>
    <m/>
    <m/>
    <m/>
    <m/>
    <m/>
    <m/>
    <m/>
    <n v="1"/>
    <m/>
    <m/>
    <m/>
    <m/>
    <m/>
    <m/>
    <m/>
    <m/>
    <m/>
    <m/>
    <m/>
    <m/>
    <m/>
    <m/>
    <m/>
    <m/>
    <m/>
    <m/>
    <m/>
    <m/>
    <m/>
    <m/>
    <m/>
    <m/>
    <m/>
    <m/>
    <m/>
    <m/>
    <m/>
    <m/>
    <m/>
    <m/>
    <m/>
    <m/>
    <m/>
    <m/>
    <m/>
    <m/>
    <m/>
    <m/>
    <m/>
    <m/>
    <m/>
    <m/>
    <m/>
    <m/>
    <m/>
    <m/>
    <m/>
    <m/>
    <m/>
    <m/>
    <m/>
    <m/>
    <m/>
    <m/>
    <n v="2"/>
    <n v="1"/>
    <s v="ZBHT0011"/>
    <s v="G6i8Ra9ChNm"/>
    <s v="Allocated"/>
    <s v="No Such Person (NC_NSP)"/>
    <s v="Visit cm residence address nobody knows cm in this area "/>
    <d v="2026-07-03T00:00:00"/>
    <m/>
    <m/>
    <m/>
    <x v="0"/>
    <m/>
    <n v="5244"/>
    <n v="10238"/>
    <s v="G6i8Ra9ChNm"/>
    <s v="Allocated"/>
  </r>
  <r>
    <n v="94397306"/>
    <s v="ASHUTOSH CHANDRAKANT WALUNJ"/>
    <s v="ONLINE"/>
    <s v="28.07.26"/>
    <n v="5320"/>
    <m/>
    <m/>
    <m/>
    <n v="5074"/>
    <n v="10068"/>
    <n v="5235"/>
    <n v="9822"/>
    <n v="2"/>
    <s v="STABLE "/>
    <s v="PAID"/>
    <x v="8"/>
    <n v="9890.7800000000007"/>
    <n v="241"/>
    <n v="0"/>
    <n v="6295"/>
    <s v="04.06.26"/>
    <n v="4.9228428872919151E-2"/>
    <n v="1.8389953455965231E-3"/>
    <s v="STABLE "/>
    <s v="PTP"/>
    <s v="PAID"/>
    <s v="PTP"/>
    <m/>
    <n v="24"/>
    <s v="CAVA"/>
    <m/>
    <s v="-"/>
    <m/>
    <s v="LONAVALA"/>
    <m/>
    <m/>
    <m/>
    <n v="10068"/>
    <n v="9890.7800000000007"/>
    <n v="58"/>
    <n v="54"/>
    <s v="STABLE"/>
    <m/>
    <m/>
    <m/>
    <m/>
    <s v="REGULAR"/>
    <s v="MH14HV8916"/>
    <s v="JAWA 42"/>
    <d v="2019-10-10T00:00:00"/>
    <n v="80"/>
    <s v="02.07.26"/>
    <s v="VIJAY NIKAM"/>
    <m/>
    <m/>
    <m/>
    <m/>
    <m/>
    <m/>
    <m/>
    <m/>
    <m/>
    <m/>
    <m/>
    <m/>
    <m/>
    <m/>
    <m/>
    <m/>
    <m/>
    <m/>
    <m/>
    <n v="1"/>
    <m/>
    <m/>
    <n v="1"/>
    <m/>
    <m/>
    <n v="1"/>
    <m/>
    <m/>
    <m/>
    <m/>
    <m/>
    <m/>
    <m/>
    <m/>
    <m/>
    <m/>
    <m/>
    <n v="1"/>
    <m/>
    <m/>
    <m/>
    <m/>
    <m/>
    <m/>
    <m/>
    <m/>
    <m/>
    <m/>
    <m/>
    <m/>
    <m/>
    <m/>
    <m/>
    <m/>
    <m/>
    <m/>
    <m/>
    <m/>
    <m/>
    <m/>
    <m/>
    <m/>
    <m/>
    <m/>
    <m/>
    <m/>
    <m/>
    <m/>
    <m/>
    <m/>
    <m/>
    <m/>
    <m/>
    <m/>
    <m/>
    <m/>
    <m/>
    <m/>
    <m/>
    <m/>
    <m/>
    <m/>
    <m/>
    <m/>
    <m/>
    <m/>
    <m/>
    <m/>
    <m/>
    <m/>
    <m/>
    <m/>
    <m/>
    <m/>
    <n v="4"/>
    <n v="1"/>
    <s v="ZBHT0013"/>
    <s v="BPXyTM7u69"/>
    <s v="Allocated"/>
    <s v="Promise To Pay (PTP)"/>
    <s v="Ptp"/>
    <d v="2026-07-10T00:00:00"/>
    <m/>
    <m/>
    <m/>
    <x v="0"/>
    <m/>
    <n v="5235"/>
    <n v="15142"/>
    <s v="BPXyTM7u69"/>
    <s v="Allocated"/>
  </r>
  <r>
    <n v="458739499"/>
    <s v="MARUTI EKNATH NIGHUL"/>
    <m/>
    <m/>
    <m/>
    <m/>
    <m/>
    <m/>
    <n v="3402"/>
    <n v="6796"/>
    <n v="3535"/>
    <n v="10198"/>
    <n v="2"/>
    <s v="FLOW"/>
    <s v="UNPAID"/>
    <x v="9"/>
    <n v="9816"/>
    <n v="141"/>
    <n v="0"/>
    <n v="5843"/>
    <s v="22.06.26"/>
    <n v="1.4899028573015789E-2"/>
    <n v="1.8250914803863265E-3"/>
    <s v="STABLE "/>
    <s v="PTP"/>
    <s v="BPTP"/>
    <s v="PTP"/>
    <m/>
    <n v="27"/>
    <s v="CAVA"/>
    <m/>
    <s v="-"/>
    <m/>
    <s v="TALEGAON DHAMDHERE"/>
    <m/>
    <m/>
    <m/>
    <n v="6796"/>
    <n v="9816"/>
    <n v="57"/>
    <n v="84"/>
    <s v="FLOW"/>
    <m/>
    <m/>
    <m/>
    <m/>
    <s v="REGULAR"/>
    <s v="MH12VY2350"/>
    <s v="SPLENDOR PLUS I3S BS6 FI DRUM SELF"/>
    <d v="2023-06-27T00:00:00"/>
    <n v="36"/>
    <s v="02.07.26"/>
    <s v="KAILASH ATKARI"/>
    <m/>
    <m/>
    <m/>
    <m/>
    <m/>
    <m/>
    <m/>
    <n v="1"/>
    <m/>
    <m/>
    <m/>
    <m/>
    <m/>
    <m/>
    <m/>
    <m/>
    <m/>
    <m/>
    <m/>
    <m/>
    <m/>
    <m/>
    <m/>
    <m/>
    <m/>
    <m/>
    <m/>
    <m/>
    <m/>
    <m/>
    <m/>
    <m/>
    <m/>
    <m/>
    <m/>
    <m/>
    <m/>
    <m/>
    <m/>
    <m/>
    <m/>
    <m/>
    <m/>
    <m/>
    <m/>
    <m/>
    <m/>
    <m/>
    <m/>
    <m/>
    <m/>
    <m/>
    <m/>
    <m/>
    <m/>
    <m/>
    <m/>
    <m/>
    <m/>
    <m/>
    <m/>
    <m/>
    <m/>
    <m/>
    <m/>
    <m/>
    <m/>
    <m/>
    <m/>
    <m/>
    <m/>
    <m/>
    <m/>
    <m/>
    <m/>
    <m/>
    <m/>
    <m/>
    <m/>
    <m/>
    <m/>
    <m/>
    <m/>
    <m/>
    <m/>
    <m/>
    <m/>
    <m/>
    <m/>
    <m/>
    <m/>
    <m/>
    <m/>
    <m/>
    <n v="1"/>
    <n v="1"/>
    <s v="ZBHT0024"/>
    <s v="B64gVtGYSz"/>
    <s v="Allocated"/>
    <s v="Left Message (LMCB)"/>
    <s v="Meet wife "/>
    <d v="2026-07-03T00:00:00"/>
    <m/>
    <m/>
    <m/>
    <x v="0"/>
    <m/>
    <n v="3535"/>
    <n v="10198"/>
    <s v="B64gVtGYSz"/>
    <s v="Allocated"/>
  </r>
  <r>
    <n v="465129513"/>
    <s v="DEVIDAS SOMALA PAWAR"/>
    <m/>
    <m/>
    <m/>
    <m/>
    <m/>
    <s v="BANK STABLE 13"/>
    <n v="5315"/>
    <n v="4274"/>
    <n v="4365"/>
    <n v="9589"/>
    <n v="1"/>
    <s v="STABLE "/>
    <s v="UNPAID"/>
    <x v="11"/>
    <n v="9498"/>
    <n v="91"/>
    <n v="0"/>
    <n v="3209.01"/>
    <s v="-"/>
    <n v="7.6048132911446875E-3"/>
    <n v="5.0025689703283281E-4"/>
    <s v="STABLE "/>
    <s v="PAID"/>
    <s v="-"/>
    <s v="PAID"/>
    <m/>
    <m/>
    <m/>
    <m/>
    <s v="-"/>
    <m/>
    <s v="SAVARDHARI"/>
    <m/>
    <m/>
    <m/>
    <n v="7574.01"/>
    <n v="9498"/>
    <n v="26"/>
    <n v="23"/>
    <s v="STABLE"/>
    <m/>
    <m/>
    <m/>
    <m/>
    <s v="REGULAR"/>
    <s v="MH29CH2928"/>
    <s v="SPLENDOR PLUS I3S BS6 FI DRUM SELF"/>
    <d v="2025-01-04T00:00:00"/>
    <n v="18"/>
    <s v="10.07.26"/>
    <s v="KAILASH ATKARI"/>
    <m/>
    <m/>
    <m/>
    <m/>
    <m/>
    <m/>
    <m/>
    <m/>
    <m/>
    <m/>
    <m/>
    <m/>
    <m/>
    <m/>
    <m/>
    <m/>
    <m/>
    <m/>
    <m/>
    <m/>
    <m/>
    <m/>
    <m/>
    <m/>
    <m/>
    <m/>
    <m/>
    <m/>
    <m/>
    <m/>
    <m/>
    <m/>
    <m/>
    <m/>
    <m/>
    <m/>
    <m/>
    <m/>
    <m/>
    <m/>
    <m/>
    <m/>
    <m/>
    <m/>
    <m/>
    <m/>
    <m/>
    <m/>
    <m/>
    <m/>
    <m/>
    <m/>
    <m/>
    <m/>
    <m/>
    <m/>
    <m/>
    <m/>
    <m/>
    <m/>
    <m/>
    <m/>
    <m/>
    <m/>
    <m/>
    <m/>
    <m/>
    <m/>
    <m/>
    <m/>
    <m/>
    <m/>
    <m/>
    <m/>
    <m/>
    <m/>
    <m/>
    <m/>
    <m/>
    <m/>
    <m/>
    <m/>
    <m/>
    <m/>
    <m/>
    <m/>
    <m/>
    <m/>
    <m/>
    <m/>
    <m/>
    <m/>
    <m/>
    <m/>
    <n v="0"/>
    <s v=""/>
    <s v="ZBHT0010"/>
    <m/>
    <m/>
    <m/>
    <m/>
    <m/>
    <m/>
    <m/>
    <m/>
    <x v="0"/>
    <m/>
    <n v="4365"/>
    <n v="9589"/>
    <e v="#N/A"/>
    <e v="#N/A"/>
  </r>
  <r>
    <n v="458385778"/>
    <s v="PRADNYA TUSHAR BHOSALE"/>
    <s v="ONLINE"/>
    <s v="03.07.26"/>
    <n v="9802"/>
    <m/>
    <m/>
    <m/>
    <n v="3199"/>
    <n v="9480"/>
    <n v="3404"/>
    <n v="2877"/>
    <n v="3"/>
    <s v="RB"/>
    <s v="PAID"/>
    <x v="12"/>
    <n v="9262"/>
    <n v="322"/>
    <n v="0"/>
    <n v="0"/>
    <s v="FLOW"/>
    <n v="5.6834638325028844E-2"/>
    <n v="2.966368304525692E-3"/>
    <s v="RB"/>
    <s v="PAID"/>
    <s v="PTP"/>
    <s v="PAID"/>
    <m/>
    <m/>
    <s v="CAVA"/>
    <m/>
    <s v="ELG"/>
    <m/>
    <s v="MAAN"/>
    <m/>
    <m/>
    <m/>
    <n v="9480"/>
    <n v="9262"/>
    <n v="87"/>
    <n v="0"/>
    <s v="RB"/>
    <m/>
    <m/>
    <m/>
    <m/>
    <s v="REGULAR"/>
    <s v="MH14KV9244"/>
    <s v="SPLENDOR PLUS DRS CAST FI BLACK"/>
    <d v="2023-06-03T00:00:00"/>
    <n v="36"/>
    <s v="02.07.26"/>
    <s v="KAILASH ATKARI"/>
    <m/>
    <n v="1"/>
    <m/>
    <m/>
    <m/>
    <m/>
    <m/>
    <m/>
    <m/>
    <m/>
    <m/>
    <m/>
    <m/>
    <m/>
    <m/>
    <m/>
    <m/>
    <m/>
    <m/>
    <m/>
    <m/>
    <m/>
    <m/>
    <m/>
    <m/>
    <m/>
    <m/>
    <m/>
    <m/>
    <m/>
    <m/>
    <m/>
    <m/>
    <m/>
    <m/>
    <m/>
    <m/>
    <m/>
    <m/>
    <m/>
    <m/>
    <m/>
    <m/>
    <m/>
    <m/>
    <m/>
    <m/>
    <m/>
    <m/>
    <m/>
    <m/>
    <m/>
    <m/>
    <m/>
    <m/>
    <m/>
    <m/>
    <m/>
    <m/>
    <m/>
    <m/>
    <m/>
    <m/>
    <m/>
    <m/>
    <m/>
    <m/>
    <m/>
    <m/>
    <m/>
    <m/>
    <m/>
    <m/>
    <m/>
    <m/>
    <m/>
    <m/>
    <m/>
    <m/>
    <m/>
    <m/>
    <m/>
    <m/>
    <m/>
    <m/>
    <m/>
    <m/>
    <m/>
    <m/>
    <m/>
    <m/>
    <m/>
    <m/>
    <m/>
    <n v="1"/>
    <n v="1"/>
    <s v="DUWT0030"/>
    <s v="G6YGObES4Egc"/>
    <s v="Allocated"/>
    <s v="Left Message (LMCB)"/>
    <s v="Visit on customer residence address left message to cm husband "/>
    <d v="2026-07-02T00:00:00"/>
    <m/>
    <m/>
    <m/>
    <x v="0"/>
    <m/>
    <n v="3404"/>
    <n v="12679"/>
    <e v="#N/A"/>
    <e v="#N/A"/>
  </r>
  <r>
    <n v="460840197"/>
    <s v="VENILA SURALI PERISWAMI"/>
    <s v="ONLINE"/>
    <s v="07.07.26"/>
    <n v="3730"/>
    <m/>
    <m/>
    <s v="BANK STABLE 08"/>
    <n v="3730"/>
    <n v="9392"/>
    <n v="2377"/>
    <n v="9392"/>
    <n v="3"/>
    <s v="STABLE "/>
    <s v="PAID"/>
    <x v="14"/>
    <n v="9213"/>
    <n v="445"/>
    <n v="0"/>
    <n v="6300"/>
    <s v="10.06.26"/>
    <n v="4.4600757142995461E-2"/>
    <n v="2.9506749286973876E-3"/>
    <s v="STABLE "/>
    <s v="PAID"/>
    <s v="PAID"/>
    <s v="PAID"/>
    <m/>
    <m/>
    <m/>
    <m/>
    <s v="ELG"/>
    <m/>
    <s v="DEHU"/>
    <m/>
    <m/>
    <m/>
    <n v="9392"/>
    <n v="9213"/>
    <n v="87"/>
    <n v="84"/>
    <s v="STABLE"/>
    <m/>
    <m/>
    <m/>
    <m/>
    <s v="NPA"/>
    <s v="MH14LG0472"/>
    <s v="ACCESS SPL ED DISC CBS BT BSVI"/>
    <d v="2023-11-22T00:00:00"/>
    <n v="30"/>
    <s v="02.07.26"/>
    <s v="VIJAY NIKAM"/>
    <m/>
    <m/>
    <m/>
    <m/>
    <m/>
    <m/>
    <m/>
    <m/>
    <m/>
    <m/>
    <n v="1"/>
    <m/>
    <m/>
    <m/>
    <m/>
    <m/>
    <m/>
    <m/>
    <m/>
    <m/>
    <m/>
    <m/>
    <m/>
    <m/>
    <m/>
    <m/>
    <m/>
    <m/>
    <m/>
    <m/>
    <m/>
    <m/>
    <m/>
    <m/>
    <m/>
    <m/>
    <m/>
    <n v="1"/>
    <m/>
    <m/>
    <m/>
    <m/>
    <m/>
    <m/>
    <m/>
    <m/>
    <m/>
    <m/>
    <m/>
    <m/>
    <m/>
    <m/>
    <m/>
    <m/>
    <m/>
    <m/>
    <m/>
    <m/>
    <m/>
    <m/>
    <m/>
    <m/>
    <m/>
    <m/>
    <n v="1"/>
    <m/>
    <m/>
    <m/>
    <m/>
    <m/>
    <m/>
    <m/>
    <m/>
    <m/>
    <m/>
    <m/>
    <m/>
    <m/>
    <m/>
    <m/>
    <m/>
    <m/>
    <m/>
    <m/>
    <m/>
    <m/>
    <m/>
    <m/>
    <m/>
    <m/>
    <m/>
    <m/>
    <m/>
    <m/>
    <n v="3"/>
    <n v="1"/>
    <s v="DUWT0027"/>
    <s v="APL8eR_rpEM7"/>
    <s v="Allocated"/>
    <s v="Left Message (LMCB)"/>
    <s v="Visited to Customers residence address and Left massage with her Son "/>
    <d v="2026-07-04T00:00:00"/>
    <m/>
    <m/>
    <m/>
    <x v="0"/>
    <m/>
    <n v="2377"/>
    <n v="13122"/>
    <s v="APL8eR_rpEM7"/>
    <s v="Allocated"/>
  </r>
  <r>
    <n v="465718124"/>
    <s v="AJAY MOHAN SHINDE"/>
    <m/>
    <m/>
    <m/>
    <m/>
    <m/>
    <m/>
    <n v="2406"/>
    <n v="2399"/>
    <n v="2468"/>
    <n v="4805"/>
    <n v="1"/>
    <s v="FLOW"/>
    <s v="UNPAID"/>
    <x v="2"/>
    <n v="9169"/>
    <n v="69"/>
    <n v="0"/>
    <n v="3600"/>
    <s v="24.06.26"/>
    <n v="9.9069524418525425E-3"/>
    <n v="4.8292856273889697E-4"/>
    <s v="STABLE "/>
    <s v="PTP"/>
    <s v="PTP"/>
    <s v="PTP"/>
    <m/>
    <n v="15"/>
    <s v="CAVA"/>
    <m/>
    <s v="-"/>
    <m/>
    <s v="DAPODI"/>
    <m/>
    <m/>
    <m/>
    <n v="2399"/>
    <n v="9169"/>
    <n v="25"/>
    <n v="52"/>
    <s v="FLOW"/>
    <m/>
    <m/>
    <m/>
    <m/>
    <s v="REGULAR"/>
    <s v="MH14LT6945"/>
    <s v="AMPERE MAGNUS EX"/>
    <d v="2025-03-17T00:00:00"/>
    <n v="18"/>
    <s v="02.07.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pay online 2500 on 09/07"/>
    <d v="2026-07-09T00:00:00"/>
    <m/>
    <m/>
    <m/>
    <x v="0"/>
    <m/>
    <n v="2468"/>
    <n v="4805"/>
    <s v="B6y4fcihuc"/>
    <s v="Allocated"/>
  </r>
  <r>
    <n v="464721019"/>
    <s v="MARJEENA BABU SHAIKH"/>
    <m/>
    <m/>
    <m/>
    <m/>
    <m/>
    <m/>
    <n v="9546"/>
    <n v="9069"/>
    <n v="9499"/>
    <n v="18615"/>
    <n v="2"/>
    <s v="FLOW"/>
    <s v="UNPAID"/>
    <x v="15"/>
    <n v="9069"/>
    <n v="430"/>
    <n v="0"/>
    <n v="1350"/>
    <s v="08.06.26"/>
    <n v="8.2271487745004646E-2"/>
    <n v="1.6862015724962911E-3"/>
    <s v="FLOW"/>
    <s v="NC"/>
    <s v="PAID"/>
    <s v="NC"/>
    <s v="Add not found"/>
    <m/>
    <s v="CNAVNA"/>
    <m/>
    <s v="-"/>
    <m/>
    <s v="KALEWADI"/>
    <m/>
    <m/>
    <m/>
    <n v="9069"/>
    <n v="9069"/>
    <n v="57"/>
    <n v="84"/>
    <s v="FLOW"/>
    <m/>
    <m/>
    <m/>
    <m/>
    <s v="REGULAR"/>
    <s v="MH14MA7120"/>
    <s v="PIAGGIO VESPA SXL 149 ABS RACING 60"/>
    <d v="2024-11-19T00:00:00"/>
    <n v="18"/>
    <s v="02.07.26"/>
    <s v="KAILASH ATKARI"/>
    <m/>
    <m/>
    <m/>
    <m/>
    <m/>
    <m/>
    <m/>
    <n v="1"/>
    <m/>
    <m/>
    <m/>
    <m/>
    <m/>
    <m/>
    <m/>
    <m/>
    <m/>
    <m/>
    <m/>
    <m/>
    <m/>
    <m/>
    <m/>
    <m/>
    <m/>
    <m/>
    <m/>
    <m/>
    <m/>
    <m/>
    <m/>
    <n v="1"/>
    <m/>
    <m/>
    <m/>
    <m/>
    <m/>
    <m/>
    <m/>
    <m/>
    <m/>
    <m/>
    <m/>
    <m/>
    <m/>
    <m/>
    <m/>
    <m/>
    <m/>
    <m/>
    <m/>
    <m/>
    <m/>
    <m/>
    <m/>
    <m/>
    <m/>
    <m/>
    <m/>
    <m/>
    <m/>
    <m/>
    <m/>
    <m/>
    <m/>
    <m/>
    <m/>
    <m/>
    <m/>
    <m/>
    <m/>
    <m/>
    <m/>
    <m/>
    <m/>
    <m/>
    <m/>
    <m/>
    <m/>
    <m/>
    <m/>
    <m/>
    <m/>
    <m/>
    <m/>
    <m/>
    <m/>
    <m/>
    <m/>
    <m/>
    <m/>
    <m/>
    <m/>
    <m/>
    <n v="2"/>
    <n v="1"/>
    <s v="ZBHT0015"/>
    <s v="A6CvCikTVm"/>
    <s v="Allocated"/>
    <s v="No Such Person (NC_NSP)"/>
    <s v="Visited at customer given address but no buddy know customer this areas."/>
    <d v="2026-07-03T00:00:00"/>
    <m/>
    <m/>
    <m/>
    <x v="2"/>
    <m/>
    <n v="9499"/>
    <n v="18615"/>
    <s v="A6CvCikTVm"/>
    <s v="Allocated"/>
  </r>
  <r>
    <n v="462843811"/>
    <s v="SHASHIKALA BHARAT GADDALE"/>
    <m/>
    <m/>
    <m/>
    <m/>
    <m/>
    <m/>
    <n v="4000"/>
    <n v="9231"/>
    <n v="-2144"/>
    <n v="13231"/>
    <n v="4"/>
    <s v="FLOW"/>
    <s v="UNPAID"/>
    <x v="15"/>
    <n v="9034"/>
    <n v="625"/>
    <n v="0"/>
    <n v="3150"/>
    <s v="FLOW"/>
    <n v="4.4697104632983042E-2"/>
    <n v="3.4803887069469091E-3"/>
    <s v="FLOW"/>
    <s v="NC"/>
    <s v="NC"/>
    <s v="NC"/>
    <s v="Shifted"/>
    <m/>
    <s v="CNAVNA"/>
    <m/>
    <s v="-"/>
    <m/>
    <s v="PIMPARI"/>
    <m/>
    <m/>
    <m/>
    <n v="13006"/>
    <n v="9034"/>
    <n v="118"/>
    <n v="145"/>
    <s v="FLOW"/>
    <m/>
    <m/>
    <m/>
    <m/>
    <s v="-"/>
    <m/>
    <s v="JUPITER BASIC"/>
    <d v="2024-05-09T00:00:00"/>
    <n v="24"/>
    <s v="06.07.26"/>
    <s v="KAILASH ATKARI"/>
    <m/>
    <m/>
    <m/>
    <m/>
    <m/>
    <m/>
    <m/>
    <m/>
    <m/>
    <m/>
    <m/>
    <m/>
    <m/>
    <m/>
    <m/>
    <m/>
    <m/>
    <m/>
    <m/>
    <m/>
    <m/>
    <m/>
    <m/>
    <m/>
    <m/>
    <m/>
    <m/>
    <m/>
    <m/>
    <m/>
    <m/>
    <m/>
    <m/>
    <m/>
    <m/>
    <m/>
    <m/>
    <m/>
    <m/>
    <m/>
    <m/>
    <m/>
    <m/>
    <m/>
    <m/>
    <m/>
    <m/>
    <m/>
    <m/>
    <m/>
    <m/>
    <m/>
    <m/>
    <m/>
    <m/>
    <m/>
    <m/>
    <m/>
    <m/>
    <m/>
    <m/>
    <m/>
    <m/>
    <m/>
    <m/>
    <m/>
    <m/>
    <m/>
    <m/>
    <m/>
    <m/>
    <m/>
    <m/>
    <m/>
    <m/>
    <m/>
    <m/>
    <m/>
    <m/>
    <m/>
    <m/>
    <m/>
    <m/>
    <m/>
    <m/>
    <m/>
    <m/>
    <m/>
    <m/>
    <m/>
    <m/>
    <n v="1"/>
    <m/>
    <m/>
    <n v="1"/>
    <n v="1"/>
    <s v="ZBHT0015"/>
    <e v="#N/A"/>
    <s v="Allocated"/>
    <e v="#N/A"/>
    <e v="#N/A"/>
    <e v="#N/A"/>
    <m/>
    <m/>
    <m/>
    <x v="0"/>
    <m/>
    <n v="-2144"/>
    <n v="13231"/>
    <e v="#N/A"/>
    <e v="#N/A"/>
  </r>
  <r>
    <n v="458751236"/>
    <s v="GANESH PRAKASH MUNDHE"/>
    <s v="ONLINE"/>
    <s v="17.07.26"/>
    <n v="4758"/>
    <m/>
    <m/>
    <m/>
    <n v="4655"/>
    <n v="4414"/>
    <n v="4505"/>
    <n v="4311"/>
    <n v="1"/>
    <s v="STABLE "/>
    <s v="PAID"/>
    <x v="13"/>
    <n v="9006"/>
    <n v="91"/>
    <n v="0"/>
    <n v="6750"/>
    <s v="10.06.26"/>
    <n v="7.7612704898165725E-3"/>
    <n v="4.7434340015557925E-4"/>
    <s v="STABLE "/>
    <s v="PAID"/>
    <s v="PAID"/>
    <s v="PAID"/>
    <m/>
    <m/>
    <m/>
    <m/>
    <s v="-"/>
    <m/>
    <s v="KATRAJ"/>
    <m/>
    <m/>
    <m/>
    <n v="4414"/>
    <n v="9006"/>
    <n v="26"/>
    <n v="23"/>
    <s v="STABLE"/>
    <m/>
    <m/>
    <m/>
    <m/>
    <s v="REGULAR"/>
    <s v="MH12VR3785"/>
    <s v="PIAGGIO APRILIA SR 125 CBS"/>
    <d v="2023-06-28T00:00:00"/>
    <n v="36"/>
    <s v="02.07.26"/>
    <s v="VIJAY NIKAM"/>
    <m/>
    <m/>
    <m/>
    <m/>
    <m/>
    <m/>
    <m/>
    <m/>
    <m/>
    <m/>
    <n v="1"/>
    <m/>
    <m/>
    <m/>
    <m/>
    <m/>
    <m/>
    <m/>
    <m/>
    <m/>
    <m/>
    <m/>
    <m/>
    <m/>
    <m/>
    <m/>
    <m/>
    <m/>
    <m/>
    <m/>
    <m/>
    <m/>
    <m/>
    <m/>
    <m/>
    <m/>
    <m/>
    <m/>
    <m/>
    <m/>
    <m/>
    <m/>
    <m/>
    <m/>
    <m/>
    <m/>
    <m/>
    <m/>
    <m/>
    <m/>
    <m/>
    <m/>
    <m/>
    <m/>
    <m/>
    <m/>
    <m/>
    <m/>
    <m/>
    <m/>
    <m/>
    <m/>
    <m/>
    <m/>
    <m/>
    <m/>
    <m/>
    <m/>
    <m/>
    <m/>
    <m/>
    <m/>
    <m/>
    <m/>
    <m/>
    <m/>
    <m/>
    <m/>
    <m/>
    <m/>
    <m/>
    <m/>
    <m/>
    <m/>
    <m/>
    <m/>
    <m/>
    <m/>
    <m/>
    <m/>
    <m/>
    <m/>
    <m/>
    <m/>
    <n v="1"/>
    <n v="1"/>
    <s v="DUWT0031"/>
    <s v="GPyAxcPSsEI7"/>
    <s v="Allocated"/>
    <s v="Promise To Pay (PTP)"/>
    <s v="Customer ptp on 16 jully "/>
    <d v="2026-07-13T00:00:00"/>
    <m/>
    <m/>
    <m/>
    <x v="0"/>
    <m/>
    <n v="4505"/>
    <n v="9069"/>
    <s v="GPyAxcPSsEI7"/>
    <s v="Allocated"/>
  </r>
  <r>
    <n v="459188219"/>
    <s v="PRAVIN MACHINDRA AALHAT"/>
    <m/>
    <m/>
    <m/>
    <m/>
    <m/>
    <m/>
    <n v="3107"/>
    <n v="3041"/>
    <n v="3151"/>
    <n v="6148"/>
    <n v="1"/>
    <s v="FLOW"/>
    <s v="UNPAID"/>
    <x v="11"/>
    <n v="8993"/>
    <n v="110"/>
    <n v="0"/>
    <n v="5811"/>
    <s v="13.06.26 17.06.26"/>
    <n v="7.2004723023019771E-3"/>
    <n v="4.7365869393727788E-4"/>
    <s v="FLOW"/>
    <s v="KIV"/>
    <s v="PAID"/>
    <s v="KIV"/>
    <m/>
    <m/>
    <s v="CNAVNA"/>
    <m/>
    <s v="-"/>
    <m/>
    <s v="KOYALI"/>
    <m/>
    <m/>
    <m/>
    <n v="8962"/>
    <n v="8993"/>
    <n v="26"/>
    <n v="53"/>
    <s v="FLOW"/>
    <m/>
    <m/>
    <m/>
    <m/>
    <s v="REGULAR"/>
    <s v="MH14KY4469"/>
    <s v="HONDA SP 125 BS VI DRUM"/>
    <d v="2023-07-31T00:00:00"/>
    <n v="36"/>
    <s v="10.07.26"/>
    <s v="KAILASH ATKARI"/>
    <m/>
    <m/>
    <m/>
    <m/>
    <m/>
    <m/>
    <m/>
    <m/>
    <m/>
    <m/>
    <m/>
    <m/>
    <m/>
    <m/>
    <m/>
    <m/>
    <m/>
    <m/>
    <m/>
    <m/>
    <m/>
    <m/>
    <m/>
    <m/>
    <m/>
    <m/>
    <m/>
    <m/>
    <m/>
    <m/>
    <m/>
    <m/>
    <m/>
    <m/>
    <m/>
    <m/>
    <m/>
    <m/>
    <m/>
    <m/>
    <m/>
    <m/>
    <m/>
    <m/>
    <m/>
    <m/>
    <m/>
    <m/>
    <m/>
    <m/>
    <m/>
    <m/>
    <m/>
    <m/>
    <m/>
    <m/>
    <m/>
    <m/>
    <m/>
    <m/>
    <m/>
    <m/>
    <m/>
    <m/>
    <m/>
    <m/>
    <m/>
    <m/>
    <m/>
    <m/>
    <m/>
    <m/>
    <m/>
    <m/>
    <m/>
    <m/>
    <m/>
    <m/>
    <m/>
    <m/>
    <m/>
    <m/>
    <m/>
    <m/>
    <m/>
    <m/>
    <m/>
    <m/>
    <m/>
    <m/>
    <m/>
    <m/>
    <m/>
    <m/>
    <n v="0"/>
    <s v=""/>
    <s v="DUWT0017"/>
    <m/>
    <m/>
    <m/>
    <m/>
    <m/>
    <m/>
    <m/>
    <m/>
    <x v="0"/>
    <m/>
    <n v="3151"/>
    <n v="6148"/>
    <e v="#N/A"/>
    <e v="#N/A"/>
  </r>
  <r>
    <n v="131649644"/>
    <s v="ROHIT SANJAY PAWAR"/>
    <m/>
    <m/>
    <m/>
    <m/>
    <m/>
    <m/>
    <n v="5981"/>
    <n v="2981"/>
    <n v="2981"/>
    <n v="8962"/>
    <n v="1"/>
    <s v="FLOW"/>
    <s v="UNPAID"/>
    <x v="16"/>
    <n v="8883.6200000000008"/>
    <n v="0"/>
    <n v="0"/>
    <n v="900"/>
    <s v="-"/>
    <n v="1.9247489756946502E-2"/>
    <n v="4.6789768115590799E-4"/>
    <s v="FLOW"/>
    <s v="NC"/>
    <s v="-"/>
    <s v="NC"/>
    <s v="Door lock"/>
    <m/>
    <s v="CAVNA"/>
    <m/>
    <s v="-"/>
    <m/>
    <s v="GOKHLE NAGAR"/>
    <m/>
    <m/>
    <m/>
    <n v="3881"/>
    <n v="8883.6200000000008"/>
    <n v="25"/>
    <n v="52"/>
    <s v="FLOW"/>
    <m/>
    <m/>
    <m/>
    <m/>
    <s v="REGULAR"/>
    <s v="MH12UP1516"/>
    <s v="CLASSIC 350 DARK GUNMETAL GREY"/>
    <d v="2022-06-30T00:00:00"/>
    <n v="48"/>
    <s v="10.07.26"/>
    <s v="VIJAY NIKAM"/>
    <m/>
    <m/>
    <m/>
    <m/>
    <m/>
    <m/>
    <m/>
    <m/>
    <m/>
    <m/>
    <m/>
    <m/>
    <m/>
    <m/>
    <m/>
    <m/>
    <m/>
    <m/>
    <m/>
    <m/>
    <m/>
    <m/>
    <m/>
    <m/>
    <m/>
    <m/>
    <m/>
    <m/>
    <m/>
    <m/>
    <m/>
    <m/>
    <m/>
    <m/>
    <m/>
    <m/>
    <m/>
    <n v="1"/>
    <m/>
    <m/>
    <m/>
    <m/>
    <m/>
    <m/>
    <m/>
    <m/>
    <m/>
    <m/>
    <m/>
    <m/>
    <m/>
    <m/>
    <m/>
    <m/>
    <m/>
    <m/>
    <m/>
    <m/>
    <m/>
    <m/>
    <m/>
    <m/>
    <m/>
    <m/>
    <m/>
    <m/>
    <m/>
    <m/>
    <m/>
    <m/>
    <m/>
    <m/>
    <m/>
    <m/>
    <m/>
    <m/>
    <m/>
    <m/>
    <m/>
    <m/>
    <m/>
    <m/>
    <m/>
    <m/>
    <m/>
    <m/>
    <m/>
    <m/>
    <m/>
    <m/>
    <m/>
    <m/>
    <m/>
    <m/>
    <n v="1"/>
    <n v="1"/>
    <s v="DUWT0014"/>
    <m/>
    <m/>
    <m/>
    <m/>
    <m/>
    <m/>
    <m/>
    <m/>
    <x v="0"/>
    <m/>
    <n v="2981"/>
    <n v="8962"/>
    <s v="BPAlCVjhi9c"/>
    <s v="Allocated"/>
  </r>
  <r>
    <n v="458430421"/>
    <s v="SACHIN DHONDIBA BORATE"/>
    <m/>
    <m/>
    <m/>
    <m/>
    <m/>
    <s v="BANK STABLE 08"/>
    <n v="3038"/>
    <n v="9072"/>
    <n v="3472"/>
    <n v="12110"/>
    <n v="3"/>
    <s v="STABLE "/>
    <s v="UNPAID"/>
    <x v="2"/>
    <n v="8792.25"/>
    <n v="476"/>
    <n v="0"/>
    <n v="6750"/>
    <s v="03.06.26"/>
    <n v="2.5555501718974267E-2"/>
    <n v="2.8159200740084235E-3"/>
    <s v="STABLE "/>
    <s v="PAID"/>
    <s v="PAID"/>
    <s v="PAID"/>
    <m/>
    <m/>
    <m/>
    <m/>
    <s v="ELG"/>
    <m/>
    <s v="ALANDI DEVACHI "/>
    <m/>
    <m/>
    <m/>
    <n v="9072"/>
    <n v="8792.25"/>
    <n v="87"/>
    <n v="84"/>
    <s v="STABLE"/>
    <m/>
    <m/>
    <m/>
    <m/>
    <s v="REGULAR"/>
    <s v="MH14KX3906"/>
    <s v="SPLENDOR PLUS I3S BS6 FI DRUM SELF"/>
    <d v="2023-06-06T00:00:00"/>
    <n v="36"/>
    <s v="02.07.26"/>
    <s v="VIJAY NIKAM"/>
    <m/>
    <n v="1"/>
    <m/>
    <m/>
    <m/>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300 on 03/07"/>
    <d v="2026-07-03T00:00:00"/>
    <m/>
    <m/>
    <m/>
    <x v="0"/>
    <m/>
    <n v="3472"/>
    <n v="12110"/>
    <s v="G64A8oJS4Ngm"/>
    <s v="Allocated"/>
  </r>
  <r>
    <n v="458203657"/>
    <s v="SUBHASH PRALHAD HARIMKAR"/>
    <m/>
    <m/>
    <m/>
    <m/>
    <m/>
    <m/>
    <n v="3038"/>
    <n v="9114"/>
    <n v="3202"/>
    <n v="12152"/>
    <n v="3"/>
    <s v="FLOW"/>
    <s v="UNPAID"/>
    <x v="2"/>
    <n v="8792"/>
    <n v="164"/>
    <n v="0"/>
    <n v="1350"/>
    <s v="FLOW"/>
    <n v="2.5554775070456569E-2"/>
    <n v="2.8158400057644016E-3"/>
    <s v="FLOW"/>
    <s v="-"/>
    <s v="NC"/>
    <s v="-"/>
    <m/>
    <m/>
    <m/>
    <m/>
    <s v="ELG"/>
    <m/>
    <s v="ALANDI DEVACHI"/>
    <m/>
    <m/>
    <m/>
    <n v="9114"/>
    <n v="8792"/>
    <n v="87"/>
    <n v="114"/>
    <s v="FLOW"/>
    <m/>
    <m/>
    <m/>
    <m/>
    <s v="REGULAR"/>
    <s v="MH38AF3104"/>
    <s v="SPLENDOR PLUS I3S BS6 FI DRUM SELF"/>
    <d v="2023-05-22T00:00:00"/>
    <n v="36"/>
    <s v="02.07.26"/>
    <s v="VIJAY NIKAM"/>
    <m/>
    <n v="1"/>
    <m/>
    <m/>
    <m/>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7-01T00:00:00"/>
    <m/>
    <m/>
    <m/>
    <x v="1"/>
    <m/>
    <n v="3202"/>
    <n v="12152"/>
    <s v="koWL_e1q6b"/>
    <s v="Allocated"/>
  </r>
  <r>
    <n v="462898516"/>
    <s v="YOGESH SAHEBRAO WALHEKAR"/>
    <m/>
    <m/>
    <m/>
    <m/>
    <m/>
    <m/>
    <n v="4514"/>
    <n v="8877"/>
    <n v="438"/>
    <n v="13391"/>
    <n v="3"/>
    <s v="FLOW"/>
    <s v="UNPAID"/>
    <x v="6"/>
    <n v="8783"/>
    <n v="589"/>
    <n v="0"/>
    <n v="5333.03"/>
    <s v="12.06.26"/>
    <n v="5.4113470951885095E-2"/>
    <n v="2.8129575489796105E-3"/>
    <s v="FLOW"/>
    <s v="BPTP"/>
    <s v="PAID"/>
    <s v="BPTP"/>
    <s v="Financail problem"/>
    <m/>
    <s v="CAVA"/>
    <m/>
    <s v="ELG"/>
    <m/>
    <s v="YERWADA"/>
    <m/>
    <m/>
    <m/>
    <n v="8877"/>
    <n v="8783"/>
    <n v="87"/>
    <n v="114"/>
    <s v="FLOW"/>
    <m/>
    <m/>
    <m/>
    <m/>
    <s v="NPA"/>
    <s v="MH12WV0314"/>
    <s v="HONDA ACTIVA 6G DLX BS VI"/>
    <d v="2024-05-14T00:00:00"/>
    <n v="24"/>
    <s v="02.07.26"/>
    <s v="VIJAY NIKAM"/>
    <m/>
    <m/>
    <m/>
    <m/>
    <m/>
    <m/>
    <m/>
    <n v="1"/>
    <m/>
    <m/>
    <m/>
    <m/>
    <m/>
    <m/>
    <m/>
    <m/>
    <m/>
    <m/>
    <m/>
    <m/>
    <m/>
    <m/>
    <m/>
    <m/>
    <m/>
    <m/>
    <m/>
    <m/>
    <m/>
    <m/>
    <m/>
    <m/>
    <m/>
    <m/>
    <m/>
    <m/>
    <m/>
    <m/>
    <m/>
    <m/>
    <m/>
    <m/>
    <m/>
    <m/>
    <m/>
    <m/>
    <m/>
    <m/>
    <m/>
    <m/>
    <m/>
    <m/>
    <m/>
    <m/>
    <m/>
    <m/>
    <m/>
    <m/>
    <m/>
    <m/>
    <m/>
    <m/>
    <m/>
    <m/>
    <m/>
    <m/>
    <m/>
    <m/>
    <m/>
    <m/>
    <m/>
    <m/>
    <m/>
    <m/>
    <m/>
    <m/>
    <m/>
    <m/>
    <m/>
    <m/>
    <m/>
    <m/>
    <m/>
    <m/>
    <m/>
    <m/>
    <m/>
    <m/>
    <m/>
    <m/>
    <m/>
    <m/>
    <m/>
    <m/>
    <n v="1"/>
    <n v="1"/>
    <s v="ZBHT0012"/>
    <s v="Ao-yqPbRpOJ7"/>
    <s v="Allocated"/>
    <s v="Left Message (LMCB)"/>
    <s v="Lm"/>
    <d v="2026-07-03T00:00:00"/>
    <m/>
    <m/>
    <m/>
    <x v="0"/>
    <m/>
    <n v="438"/>
    <n v="13391"/>
    <s v="Ao-yqPbRpOJ7"/>
    <s v="Allocated"/>
  </r>
  <r>
    <n v="138748493"/>
    <s v="SUNITA VIJAY SALUNKE"/>
    <m/>
    <m/>
    <m/>
    <m/>
    <m/>
    <s v="BANK RB 16"/>
    <n v="3028"/>
    <n v="9084"/>
    <n v="-5375"/>
    <n v="12112"/>
    <n v="6"/>
    <s v="RB"/>
    <s v="UNPAID"/>
    <x v="9"/>
    <n v="8753.7900000000009"/>
    <n v="681"/>
    <n v="0"/>
    <n v="1350"/>
    <s v="-"/>
    <n v="1.5074832218723602E-2"/>
    <n v="3.8263022206893346E-3"/>
    <s v="RB"/>
    <s v="PAID"/>
    <s v="-"/>
    <s v="PAID"/>
    <m/>
    <m/>
    <m/>
    <m/>
    <s v="ELG"/>
    <m/>
    <s v="SHIRUR"/>
    <m/>
    <m/>
    <m/>
    <n v="9084"/>
    <n v="8753.7900000000009"/>
    <n v="176"/>
    <n v="0"/>
    <s v="RB"/>
    <m/>
    <m/>
    <m/>
    <m/>
    <s v="NPA"/>
    <s v="MH12VP3178"/>
    <s v="HF DELUXE BS6 I3S DRUM SELF CAST"/>
    <d v="2023-02-28T00:00:00"/>
    <n v="36"/>
    <s v="02.07.26"/>
    <s v="KAILASH ATKARI"/>
    <m/>
    <m/>
    <m/>
    <m/>
    <m/>
    <m/>
    <m/>
    <m/>
    <m/>
    <m/>
    <n v="1"/>
    <m/>
    <m/>
    <m/>
    <m/>
    <m/>
    <m/>
    <m/>
    <m/>
    <m/>
    <m/>
    <m/>
    <m/>
    <m/>
    <m/>
    <m/>
    <m/>
    <m/>
    <m/>
    <m/>
    <m/>
    <m/>
    <m/>
    <m/>
    <m/>
    <m/>
    <m/>
    <m/>
    <m/>
    <m/>
    <m/>
    <m/>
    <m/>
    <m/>
    <m/>
    <m/>
    <m/>
    <m/>
    <m/>
    <m/>
    <m/>
    <m/>
    <m/>
    <m/>
    <m/>
    <m/>
    <m/>
    <m/>
    <m/>
    <m/>
    <m/>
    <m/>
    <m/>
    <m/>
    <m/>
    <m/>
    <m/>
    <m/>
    <m/>
    <m/>
    <m/>
    <m/>
    <m/>
    <m/>
    <m/>
    <m/>
    <m/>
    <m/>
    <m/>
    <m/>
    <m/>
    <m/>
    <m/>
    <m/>
    <m/>
    <m/>
    <m/>
    <m/>
    <m/>
    <m/>
    <m/>
    <m/>
    <m/>
    <m/>
    <n v="1"/>
    <n v="1"/>
    <s v="ZBHT0024"/>
    <s v="Ao7PB5KVN7"/>
    <s v="Allocated"/>
    <s v="Address Not Found (NC_ANF)"/>
    <s v="Address not found "/>
    <d v="2026-07-04T00:00:00"/>
    <m/>
    <m/>
    <m/>
    <x v="0"/>
    <m/>
    <n v="-5375"/>
    <n v="12112"/>
    <e v="#N/A"/>
    <e v="#N/A"/>
  </r>
  <r>
    <n v="140932285"/>
    <s v="SACHIN KANU PARIHAR"/>
    <s v="ONLINE"/>
    <s v="11.07.26"/>
    <n v="4630"/>
    <m/>
    <m/>
    <m/>
    <n v="4489"/>
    <n v="8803"/>
    <n v="266"/>
    <n v="8662"/>
    <n v="3"/>
    <s v="STABLE "/>
    <s v="PAID"/>
    <x v="6"/>
    <n v="8741.09"/>
    <n v="441"/>
    <n v="0"/>
    <n v="6503"/>
    <s v="20.06.26"/>
    <n v="5.3855256723535617E-2"/>
    <n v="2.7995349085517688E-3"/>
    <s v="STABLE "/>
    <s v="PAID"/>
    <s v="OS"/>
    <s v="PAID"/>
    <m/>
    <m/>
    <m/>
    <m/>
    <s v="ELG"/>
    <m/>
    <s v="DHANORI"/>
    <m/>
    <m/>
    <m/>
    <n v="8803"/>
    <n v="8741.09"/>
    <n v="86"/>
    <n v="83"/>
    <s v="STABLE"/>
    <m/>
    <m/>
    <m/>
    <m/>
    <s v="NPA"/>
    <s v="MH12VK8871"/>
    <s v="PIAGGIO APRILIA SR 125"/>
    <d v="2023-04-25T00:00:00"/>
    <n v="36"/>
    <s v="02.07.26"/>
    <s v="VIJAY NIKAM"/>
    <m/>
    <m/>
    <m/>
    <m/>
    <m/>
    <m/>
    <m/>
    <m/>
    <m/>
    <m/>
    <m/>
    <m/>
    <m/>
    <m/>
    <m/>
    <m/>
    <m/>
    <m/>
    <m/>
    <m/>
    <m/>
    <m/>
    <m/>
    <m/>
    <m/>
    <m/>
    <m/>
    <m/>
    <m/>
    <m/>
    <m/>
    <m/>
    <m/>
    <m/>
    <m/>
    <m/>
    <m/>
    <m/>
    <m/>
    <m/>
    <m/>
    <m/>
    <m/>
    <m/>
    <m/>
    <m/>
    <m/>
    <m/>
    <m/>
    <m/>
    <m/>
    <m/>
    <m/>
    <m/>
    <m/>
    <m/>
    <m/>
    <m/>
    <m/>
    <m/>
    <m/>
    <m/>
    <m/>
    <m/>
    <m/>
    <m/>
    <m/>
    <m/>
    <m/>
    <m/>
    <m/>
    <m/>
    <m/>
    <m/>
    <m/>
    <m/>
    <m/>
    <m/>
    <m/>
    <m/>
    <m/>
    <m/>
    <m/>
    <m/>
    <m/>
    <m/>
    <m/>
    <m/>
    <m/>
    <m/>
    <m/>
    <n v="1"/>
    <m/>
    <m/>
    <n v="1"/>
    <n v="1"/>
    <s v="ZBHT0012"/>
    <s v="Bok5t-T9-Vm"/>
    <s v="Allocated"/>
    <e v="#N/A"/>
    <e v="#N/A"/>
    <e v="#N/A"/>
    <m/>
    <m/>
    <m/>
    <x v="0"/>
    <m/>
    <n v="266"/>
    <n v="13292"/>
    <s v="Bok5t-T9-Vm"/>
    <s v="Allocated"/>
  </r>
  <r>
    <n v="465002328"/>
    <s v="SANDIP JANARDHAN KALE"/>
    <m/>
    <m/>
    <m/>
    <m/>
    <m/>
    <m/>
    <n v="4483"/>
    <n v="4481"/>
    <n v="4575"/>
    <n v="8964"/>
    <n v="1"/>
    <s v="FLOW"/>
    <s v="UNPAID"/>
    <x v="9"/>
    <n v="8692"/>
    <n v="94"/>
    <n v="0"/>
    <n v="3738.51"/>
    <s v="16.06.26"/>
    <n v="5.4624961024254464E-3"/>
    <n v="4.5780511149814512E-4"/>
    <s v="STABLE "/>
    <s v="PTP"/>
    <s v="PTP"/>
    <s v="PTP"/>
    <m/>
    <n v="26"/>
    <s v="CAVA"/>
    <m/>
    <s v="-"/>
    <m/>
    <s v="ALEGAON"/>
    <m/>
    <m/>
    <m/>
    <n v="4481"/>
    <n v="8692"/>
    <n v="26"/>
    <n v="53"/>
    <s v="FLOW"/>
    <m/>
    <m/>
    <m/>
    <m/>
    <s v="REGULAR"/>
    <s v="MH12XS5277"/>
    <s v="SPLENDOR PLUS DRS CAST FI BLACK"/>
    <d v="2024-12-21T00:00:00"/>
    <n v="18"/>
    <s v="02.07.26"/>
    <s v="KAILASH ATKARI"/>
    <m/>
    <m/>
    <m/>
    <m/>
    <m/>
    <m/>
    <m/>
    <m/>
    <m/>
    <m/>
    <n v="1"/>
    <m/>
    <m/>
    <m/>
    <m/>
    <m/>
    <m/>
    <m/>
    <m/>
    <m/>
    <m/>
    <m/>
    <m/>
    <m/>
    <m/>
    <m/>
    <m/>
    <m/>
    <m/>
    <m/>
    <m/>
    <m/>
    <m/>
    <m/>
    <m/>
    <m/>
    <m/>
    <m/>
    <m/>
    <m/>
    <m/>
    <m/>
    <m/>
    <m/>
    <m/>
    <m/>
    <m/>
    <m/>
    <m/>
    <m/>
    <m/>
    <m/>
    <m/>
    <m/>
    <m/>
    <m/>
    <m/>
    <m/>
    <m/>
    <m/>
    <m/>
    <m/>
    <m/>
    <m/>
    <m/>
    <m/>
    <m/>
    <m/>
    <m/>
    <m/>
    <m/>
    <m/>
    <m/>
    <m/>
    <m/>
    <m/>
    <m/>
    <m/>
    <m/>
    <m/>
    <m/>
    <m/>
    <m/>
    <m/>
    <m/>
    <m/>
    <m/>
    <m/>
    <m/>
    <m/>
    <m/>
    <m/>
    <m/>
    <m/>
    <n v="1"/>
    <n v="1"/>
    <s v="ZBHT0024"/>
    <s v="AovBsdkbrL7m"/>
    <s v="Allocated"/>
    <s v="Left Message (LMCB)"/>
    <s v="Meet son"/>
    <d v="2026-07-04T00:00:00"/>
    <m/>
    <m/>
    <m/>
    <x v="0"/>
    <m/>
    <n v="4575"/>
    <n v="8964"/>
    <s v="AovBsdkbrL7m"/>
    <s v="Allocated"/>
  </r>
  <r>
    <n v="459728250"/>
    <s v="JAIBUNISA AYUB SHAIKH"/>
    <m/>
    <m/>
    <m/>
    <m/>
    <m/>
    <m/>
    <n v="4397"/>
    <n v="8794"/>
    <n v="-8167"/>
    <n v="13191"/>
    <n v="5"/>
    <s v="FLOW"/>
    <s v="UNPAID"/>
    <x v="16"/>
    <n v="8557.98"/>
    <n v="627"/>
    <n v="0"/>
    <n v="900"/>
    <s v="-"/>
    <n v="0.35704397934330123"/>
    <n v="3.8254755506795641E-3"/>
    <s v="FLOW"/>
    <s v="-"/>
    <s v="-"/>
    <s v="-"/>
    <s v="Add not found"/>
    <m/>
    <s v="CNAVNA"/>
    <m/>
    <s v="ELG"/>
    <m/>
    <s v="GANJ PETH"/>
    <m/>
    <m/>
    <m/>
    <n v="8794"/>
    <n v="8557.98"/>
    <n v="146"/>
    <n v="173"/>
    <s v="FLOW"/>
    <m/>
    <m/>
    <m/>
    <m/>
    <s v="NPA"/>
    <s v="MH12VX1451"/>
    <s v="SUZUKI BURGMAN STREET"/>
    <d v="2023-09-12T00:00:00"/>
    <n v="30"/>
    <s v="02.07.26"/>
    <s v="VIJAY NIKAM"/>
    <m/>
    <m/>
    <m/>
    <m/>
    <m/>
    <m/>
    <m/>
    <m/>
    <m/>
    <m/>
    <m/>
    <m/>
    <m/>
    <m/>
    <m/>
    <m/>
    <n v="1"/>
    <m/>
    <m/>
    <m/>
    <m/>
    <m/>
    <m/>
    <m/>
    <m/>
    <m/>
    <m/>
    <m/>
    <m/>
    <m/>
    <m/>
    <m/>
    <m/>
    <m/>
    <m/>
    <m/>
    <m/>
    <m/>
    <m/>
    <m/>
    <m/>
    <m/>
    <m/>
    <m/>
    <m/>
    <m/>
    <m/>
    <m/>
    <m/>
    <m/>
    <m/>
    <m/>
    <m/>
    <m/>
    <m/>
    <m/>
    <m/>
    <m/>
    <m/>
    <m/>
    <m/>
    <m/>
    <m/>
    <m/>
    <m/>
    <m/>
    <m/>
    <m/>
    <m/>
    <m/>
    <m/>
    <m/>
    <m/>
    <m/>
    <m/>
    <m/>
    <m/>
    <m/>
    <m/>
    <m/>
    <m/>
    <m/>
    <m/>
    <m/>
    <m/>
    <m/>
    <m/>
    <m/>
    <m/>
    <m/>
    <m/>
    <m/>
    <m/>
    <m/>
    <n v="1"/>
    <n v="1"/>
    <s v="DUWT0014"/>
    <s v="B2wFsdpIV7"/>
    <s v="Allocated"/>
    <s v="Address Not Found (NC_ANF)"/>
    <s v="Short address "/>
    <d v="2026-07-06T00:00:00"/>
    <m/>
    <m/>
    <m/>
    <x v="0"/>
    <m/>
    <n v="-8167"/>
    <n v="13191"/>
    <s v="B2wFsdpIV7"/>
    <s v="Allocated"/>
  </r>
  <r>
    <n v="461230557"/>
    <s v="AMOL MANOJ KALE"/>
    <m/>
    <m/>
    <m/>
    <m/>
    <m/>
    <m/>
    <n v="4315"/>
    <n v="4315"/>
    <n v="4315"/>
    <n v="8630"/>
    <n v="1"/>
    <s v="FLOW"/>
    <s v="UNPAID"/>
    <x v="15"/>
    <n v="8419"/>
    <n v="0"/>
    <n v="0"/>
    <n v="900"/>
    <s v="-"/>
    <n v="1.0069895649256073E-2"/>
    <n v="4.4342628091381545E-4"/>
    <s v="FLOW"/>
    <s v="BPTP"/>
    <s v="-"/>
    <s v="BPTP"/>
    <s v="Financail problem"/>
    <m/>
    <s v="CAVNA"/>
    <m/>
    <s v="-"/>
    <m/>
    <s v="NEW SANGVI"/>
    <m/>
    <m/>
    <m/>
    <n v="5215"/>
    <n v="8419"/>
    <n v="26"/>
    <n v="53"/>
    <s v="FLOW"/>
    <m/>
    <m/>
    <m/>
    <m/>
    <s v="REGULAR"/>
    <s v="MH14LH1042"/>
    <s v="HONDA ACTIVA DLX"/>
    <d v="2023-12-25T00:00:00"/>
    <n v="30"/>
    <s v="10.07.26"/>
    <s v="KAILASH ATKARI"/>
    <m/>
    <m/>
    <m/>
    <m/>
    <m/>
    <m/>
    <m/>
    <m/>
    <m/>
    <m/>
    <m/>
    <m/>
    <m/>
    <m/>
    <m/>
    <m/>
    <m/>
    <m/>
    <m/>
    <m/>
    <m/>
    <m/>
    <m/>
    <m/>
    <m/>
    <m/>
    <m/>
    <m/>
    <m/>
    <m/>
    <m/>
    <m/>
    <m/>
    <m/>
    <m/>
    <m/>
    <m/>
    <n v="1"/>
    <m/>
    <m/>
    <m/>
    <m/>
    <m/>
    <m/>
    <m/>
    <m/>
    <m/>
    <m/>
    <m/>
    <m/>
    <m/>
    <m/>
    <m/>
    <m/>
    <m/>
    <m/>
    <m/>
    <m/>
    <m/>
    <m/>
    <m/>
    <m/>
    <m/>
    <m/>
    <m/>
    <m/>
    <m/>
    <m/>
    <m/>
    <m/>
    <m/>
    <m/>
    <m/>
    <m/>
    <m/>
    <m/>
    <m/>
    <m/>
    <m/>
    <n v="1"/>
    <m/>
    <m/>
    <m/>
    <m/>
    <m/>
    <m/>
    <m/>
    <m/>
    <m/>
    <m/>
    <m/>
    <m/>
    <m/>
    <m/>
    <n v="2"/>
    <n v="1"/>
    <s v="ZBHT0015"/>
    <m/>
    <m/>
    <m/>
    <m/>
    <m/>
    <m/>
    <m/>
    <m/>
    <x v="0"/>
    <m/>
    <n v="4315"/>
    <n v="8630"/>
    <s v="AP3qjiP2M1"/>
    <s v="Allocated"/>
  </r>
  <r>
    <n v="466268688"/>
    <s v="BALKRISHNA PURUSHOTTAM TAKKE"/>
    <m/>
    <m/>
    <m/>
    <m/>
    <m/>
    <m/>
    <n v="1136"/>
    <n v="2272"/>
    <n v="1158"/>
    <n v="3408"/>
    <n v="2"/>
    <s v="FLOW"/>
    <s v="UNPAID"/>
    <x v="12"/>
    <n v="8338"/>
    <n v="22"/>
    <n v="0"/>
    <n v="900"/>
    <s v="-"/>
    <n v="2.1898065947477941E-2"/>
    <n v="1.5502865488448644E-3"/>
    <s v="STABLE "/>
    <s v="NC"/>
    <s v="-"/>
    <s v="NC"/>
    <s v="Add not found"/>
    <m/>
    <s v="CAVNA"/>
    <m/>
    <s v="-"/>
    <m/>
    <s v="MULSHI"/>
    <m/>
    <m/>
    <m/>
    <n v="2272"/>
    <n v="8338"/>
    <n v="56"/>
    <n v="83"/>
    <s v="FLOW"/>
    <m/>
    <m/>
    <m/>
    <m/>
    <s v="REGULAR"/>
    <s v="MH12WY5987"/>
    <s v="HONDA ACTIVA DLX"/>
    <d v="2025-06-04T00:00:00"/>
    <n v="18"/>
    <s v="02.07.26"/>
    <s v="KAILASH ATKARI"/>
    <m/>
    <m/>
    <m/>
    <m/>
    <m/>
    <m/>
    <m/>
    <m/>
    <m/>
    <m/>
    <m/>
    <m/>
    <m/>
    <m/>
    <m/>
    <m/>
    <m/>
    <m/>
    <m/>
    <n v="1"/>
    <m/>
    <m/>
    <n v="1"/>
    <m/>
    <m/>
    <m/>
    <m/>
    <m/>
    <m/>
    <m/>
    <m/>
    <m/>
    <m/>
    <m/>
    <m/>
    <m/>
    <m/>
    <m/>
    <m/>
    <m/>
    <m/>
    <m/>
    <m/>
    <m/>
    <m/>
    <m/>
    <m/>
    <m/>
    <m/>
    <m/>
    <m/>
    <m/>
    <m/>
    <m/>
    <m/>
    <m/>
    <m/>
    <m/>
    <m/>
    <m/>
    <m/>
    <m/>
    <m/>
    <m/>
    <m/>
    <m/>
    <m/>
    <m/>
    <m/>
    <m/>
    <m/>
    <m/>
    <m/>
    <m/>
    <m/>
    <m/>
    <m/>
    <m/>
    <m/>
    <m/>
    <m/>
    <m/>
    <m/>
    <m/>
    <m/>
    <m/>
    <m/>
    <m/>
    <m/>
    <m/>
    <m/>
    <m/>
    <m/>
    <m/>
    <n v="2"/>
    <n v="1"/>
    <s v="DUWT0030"/>
    <s v="AP8pErfY_8b"/>
    <s v="Allocated"/>
    <s v="Address Not Found (NC_ANF)"/>
    <s v="Address not found "/>
    <d v="2026-07-07T00:00:00"/>
    <m/>
    <m/>
    <m/>
    <x v="0"/>
    <m/>
    <n v="1158"/>
    <n v="3408"/>
    <s v="AP8pErfY_8b"/>
    <s v="Allocated"/>
  </r>
  <r>
    <n v="458645849"/>
    <s v="SHITAL PRASHANT MANE"/>
    <m/>
    <m/>
    <m/>
    <m/>
    <m/>
    <m/>
    <n v="4448"/>
    <n v="3890"/>
    <n v="4015"/>
    <n v="8338"/>
    <n v="1"/>
    <s v="FLOW"/>
    <s v="UNPAID"/>
    <x v="4"/>
    <n v="8264"/>
    <n v="125"/>
    <n v="0"/>
    <n v="3257"/>
    <s v="FLOW"/>
    <n v="7.0527245351647318E-3"/>
    <n v="4.3526247600329858E-4"/>
    <s v="FLOW"/>
    <s v="BPTP"/>
    <s v="PAID"/>
    <s v="BPTP"/>
    <s v="Financail problem"/>
    <n v="25"/>
    <s v="CAVA"/>
    <m/>
    <s v="-"/>
    <m/>
    <s v="BHOR"/>
    <m/>
    <m/>
    <m/>
    <n v="3890"/>
    <n v="8264"/>
    <n v="26"/>
    <n v="53"/>
    <s v="FLOW"/>
    <m/>
    <m/>
    <m/>
    <m/>
    <m/>
    <s v="MH12VP6553"/>
    <s v="TVS IQUBE ELECTRIC"/>
    <d v="2023-06-21T00:00:00"/>
    <n v="36"/>
    <s v="10.07.26"/>
    <s v="VIJAY NIKAM"/>
    <m/>
    <m/>
    <m/>
    <m/>
    <m/>
    <m/>
    <m/>
    <m/>
    <m/>
    <m/>
    <m/>
    <m/>
    <m/>
    <m/>
    <m/>
    <m/>
    <m/>
    <m/>
    <m/>
    <m/>
    <m/>
    <m/>
    <m/>
    <m/>
    <m/>
    <m/>
    <m/>
    <m/>
    <m/>
    <m/>
    <m/>
    <m/>
    <m/>
    <m/>
    <m/>
    <m/>
    <m/>
    <m/>
    <m/>
    <m/>
    <m/>
    <m/>
    <m/>
    <m/>
    <m/>
    <m/>
    <m/>
    <m/>
    <m/>
    <m/>
    <m/>
    <m/>
    <m/>
    <m/>
    <m/>
    <m/>
    <m/>
    <m/>
    <m/>
    <m/>
    <m/>
    <m/>
    <m/>
    <m/>
    <m/>
    <m/>
    <m/>
    <m/>
    <m/>
    <m/>
    <m/>
    <m/>
    <m/>
    <m/>
    <m/>
    <m/>
    <m/>
    <m/>
    <m/>
    <m/>
    <m/>
    <m/>
    <m/>
    <m/>
    <m/>
    <m/>
    <m/>
    <m/>
    <m/>
    <m/>
    <m/>
    <m/>
    <m/>
    <m/>
    <n v="0"/>
    <s v=""/>
    <s v="DUWT0011"/>
    <m/>
    <m/>
    <m/>
    <m/>
    <m/>
    <m/>
    <m/>
    <m/>
    <x v="0"/>
    <m/>
    <n v="4015"/>
    <n v="8338"/>
    <e v="#N/A"/>
    <e v="#N/A"/>
  </r>
  <r>
    <n v="453843150"/>
    <s v="PRATHMESH CHNDRAKANT PHARATE"/>
    <m/>
    <m/>
    <m/>
    <m/>
    <m/>
    <m/>
    <n v="2805"/>
    <n v="5610"/>
    <n v="2886"/>
    <n v="8415"/>
    <n v="2"/>
    <s v="FLOW"/>
    <s v="UNPAID"/>
    <x v="9"/>
    <n v="8156"/>
    <n v="81"/>
    <n v="0"/>
    <n v="6655"/>
    <s v="FLOW"/>
    <n v="1.2379429201458514E-2"/>
    <n v="1.5164472406306924E-3"/>
    <s v="STABLE "/>
    <s v="PTP"/>
    <s v="MPTP"/>
    <s v="PTP"/>
    <m/>
    <n v="27"/>
    <s v="CAVNA"/>
    <m/>
    <s v="-"/>
    <m/>
    <s v="NHAVARA"/>
    <m/>
    <m/>
    <m/>
    <n v="5610"/>
    <n v="8156"/>
    <n v="57"/>
    <n v="84"/>
    <s v="FLOW"/>
    <m/>
    <m/>
    <m/>
    <m/>
    <s v="REGULAR"/>
    <s v="MH12UK4258"/>
    <s v="HONDA ACTIVA 6G DLX BS VI"/>
    <d v="2022-06-26T00:00:00"/>
    <n v="48"/>
    <s v="02.07.26"/>
    <s v="KAILASH ATKARI"/>
    <m/>
    <m/>
    <m/>
    <m/>
    <m/>
    <m/>
    <m/>
    <m/>
    <m/>
    <m/>
    <n v="1"/>
    <m/>
    <m/>
    <m/>
    <m/>
    <m/>
    <m/>
    <m/>
    <m/>
    <m/>
    <m/>
    <m/>
    <m/>
    <m/>
    <m/>
    <m/>
    <m/>
    <m/>
    <m/>
    <m/>
    <m/>
    <m/>
    <m/>
    <m/>
    <m/>
    <m/>
    <m/>
    <m/>
    <m/>
    <m/>
    <m/>
    <m/>
    <m/>
    <m/>
    <m/>
    <m/>
    <m/>
    <m/>
    <m/>
    <m/>
    <m/>
    <m/>
    <m/>
    <m/>
    <m/>
    <m/>
    <m/>
    <m/>
    <m/>
    <m/>
    <m/>
    <m/>
    <m/>
    <m/>
    <m/>
    <m/>
    <m/>
    <m/>
    <m/>
    <m/>
    <m/>
    <m/>
    <m/>
    <m/>
    <m/>
    <m/>
    <m/>
    <m/>
    <m/>
    <m/>
    <m/>
    <m/>
    <m/>
    <m/>
    <m/>
    <m/>
    <m/>
    <m/>
    <m/>
    <m/>
    <m/>
    <m/>
    <m/>
    <m/>
    <n v="1"/>
    <n v="1"/>
    <s v="ZBHT0024"/>
    <s v="kocKapSrrc7"/>
    <s v="Allocated"/>
    <s v="Left Message (LMCB)"/>
    <s v="Meet father "/>
    <d v="2026-07-04T00:00:00"/>
    <m/>
    <m/>
    <m/>
    <x v="0"/>
    <m/>
    <n v="2886"/>
    <n v="8415"/>
    <s v="kocKapSrrc7"/>
    <s v="Allocated"/>
  </r>
  <r>
    <n v="464917192"/>
    <s v="PALLAVI SANGAM PETHSANGAVE"/>
    <m/>
    <m/>
    <m/>
    <m/>
    <m/>
    <m/>
    <n v="1230"/>
    <n v="1254"/>
    <n v="72"/>
    <n v="2484"/>
    <n v="2"/>
    <s v="FLOW"/>
    <s v="UNPAID"/>
    <x v="0"/>
    <n v="7996"/>
    <n v="48"/>
    <n v="0"/>
    <n v="900"/>
    <s v="-"/>
    <n v="1.4525418465025858E-2"/>
    <n v="1.4866983982446073E-3"/>
    <s v="FLOW"/>
    <s v="NC"/>
    <s v="-"/>
    <s v="NC"/>
    <s v="Add not found"/>
    <m/>
    <s v="CNAVNA"/>
    <m/>
    <s v="-"/>
    <m/>
    <s v="KALEWADI"/>
    <m/>
    <m/>
    <m/>
    <n v="2202"/>
    <n v="7996"/>
    <n v="56"/>
    <n v="83"/>
    <s v="FLOW"/>
    <m/>
    <m/>
    <m/>
    <m/>
    <s v="REGULAR"/>
    <s v="MH42BM6521"/>
    <s v="HONDA ACTIVA 6G H SMART"/>
    <d v="2024-12-11T00:00:00"/>
    <n v="24"/>
    <s v="10.07.26"/>
    <s v="KAILASH ATKARI"/>
    <m/>
    <m/>
    <m/>
    <m/>
    <m/>
    <m/>
    <m/>
    <m/>
    <m/>
    <m/>
    <m/>
    <m/>
    <m/>
    <m/>
    <m/>
    <m/>
    <m/>
    <m/>
    <m/>
    <m/>
    <m/>
    <m/>
    <m/>
    <m/>
    <m/>
    <m/>
    <m/>
    <m/>
    <m/>
    <m/>
    <m/>
    <n v="1"/>
    <m/>
    <m/>
    <m/>
    <m/>
    <m/>
    <m/>
    <m/>
    <m/>
    <m/>
    <m/>
    <m/>
    <m/>
    <m/>
    <m/>
    <m/>
    <m/>
    <m/>
    <m/>
    <m/>
    <m/>
    <m/>
    <m/>
    <m/>
    <m/>
    <m/>
    <m/>
    <m/>
    <m/>
    <m/>
    <m/>
    <m/>
    <m/>
    <m/>
    <m/>
    <m/>
    <m/>
    <m/>
    <m/>
    <m/>
    <m/>
    <m/>
    <m/>
    <m/>
    <m/>
    <m/>
    <m/>
    <m/>
    <m/>
    <m/>
    <m/>
    <m/>
    <m/>
    <m/>
    <m/>
    <m/>
    <m/>
    <m/>
    <m/>
    <m/>
    <m/>
    <m/>
    <m/>
    <n v="1"/>
    <n v="1"/>
    <s v="ZBHT0015"/>
    <m/>
    <m/>
    <m/>
    <m/>
    <m/>
    <m/>
    <m/>
    <m/>
    <x v="0"/>
    <m/>
    <n v="72"/>
    <n v="2484"/>
    <s v="GPBOnE-dq3z"/>
    <s v="Allocated"/>
  </r>
  <r>
    <n v="140926524"/>
    <s v="PRANAV PRAMOD GURAV"/>
    <m/>
    <m/>
    <m/>
    <m/>
    <m/>
    <m/>
    <n v="3170"/>
    <n v="7993"/>
    <n v="-841"/>
    <n v="11163"/>
    <n v="4"/>
    <s v="FLOW"/>
    <s v="UNPAID"/>
    <x v="7"/>
    <n v="7826.73"/>
    <n v="676"/>
    <n v="0"/>
    <n v="6300"/>
    <s v="08.06.26"/>
    <n v="0.36161316359829287"/>
    <n v="3.015282566340777E-3"/>
    <s v="FLOW"/>
    <s v="PTP"/>
    <s v="PAID"/>
    <s v="PTP"/>
    <m/>
    <n v="26"/>
    <m/>
    <m/>
    <s v="ELG"/>
    <m/>
    <s v="BHOSARI"/>
    <m/>
    <m/>
    <m/>
    <n v="7993"/>
    <n v="7826.73"/>
    <n v="117"/>
    <n v="144"/>
    <s v="FLOW"/>
    <m/>
    <m/>
    <m/>
    <m/>
    <s v="NPA"/>
    <s v="MH14KV0186"/>
    <s v="SPLENDOR PLUS BS6 I3S DRS CAST FI"/>
    <d v="2023-04-29T00:00:00"/>
    <n v="36"/>
    <s v="02.07.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7-09T00:00:00"/>
    <m/>
    <m/>
    <m/>
    <x v="0"/>
    <m/>
    <n v="-841"/>
    <n v="11163"/>
    <s v="GPZAko5XAe8z"/>
    <s v="Allocated"/>
  </r>
  <r>
    <n v="140085711"/>
    <s v="RUPALI SANDIP MALPOTE"/>
    <m/>
    <m/>
    <m/>
    <m/>
    <m/>
    <m/>
    <n v="3881"/>
    <n v="7951"/>
    <n v="-7141"/>
    <n v="11832"/>
    <n v="5"/>
    <s v="FLOW"/>
    <s v="UNPAID"/>
    <x v="8"/>
    <n v="7789.19"/>
    <n v="432"/>
    <n v="0"/>
    <n v="4463.82"/>
    <s v="FLOW"/>
    <n v="6.2250671721829631E-2"/>
    <n v="3.4818211662796307E-3"/>
    <s v="STABLE "/>
    <s v="PTP"/>
    <s v="BPTP"/>
    <s v="PTP"/>
    <m/>
    <n v="25"/>
    <s v="CAVA"/>
    <m/>
    <s v="ELG"/>
    <m/>
    <s v="TAKAVE"/>
    <m/>
    <m/>
    <m/>
    <n v="7951"/>
    <n v="7789.19"/>
    <n v="145"/>
    <n v="172"/>
    <s v="FLOW"/>
    <m/>
    <m/>
    <m/>
    <m/>
    <s v="NPA"/>
    <s v="MH14KT4084"/>
    <s v="TVS IQUBE ELECTRIC"/>
    <d v="2023-04-03T00:00:00"/>
    <n v="36"/>
    <s v="02.07.26"/>
    <s v="VIJAY NIKAM"/>
    <m/>
    <m/>
    <m/>
    <m/>
    <m/>
    <m/>
    <m/>
    <m/>
    <m/>
    <m/>
    <m/>
    <m/>
    <m/>
    <m/>
    <m/>
    <m/>
    <m/>
    <m/>
    <m/>
    <m/>
    <m/>
    <m/>
    <m/>
    <m/>
    <m/>
    <m/>
    <m/>
    <m/>
    <m/>
    <m/>
    <m/>
    <m/>
    <m/>
    <m/>
    <m/>
    <m/>
    <m/>
    <n v="1"/>
    <m/>
    <m/>
    <m/>
    <m/>
    <m/>
    <m/>
    <m/>
    <m/>
    <m/>
    <m/>
    <m/>
    <m/>
    <m/>
    <m/>
    <m/>
    <m/>
    <m/>
    <m/>
    <m/>
    <m/>
    <m/>
    <m/>
    <m/>
    <m/>
    <m/>
    <m/>
    <m/>
    <m/>
    <m/>
    <m/>
    <m/>
    <m/>
    <m/>
    <m/>
    <m/>
    <m/>
    <m/>
    <m/>
    <m/>
    <m/>
    <m/>
    <m/>
    <m/>
    <m/>
    <m/>
    <m/>
    <m/>
    <m/>
    <m/>
    <m/>
    <m/>
    <m/>
    <m/>
    <m/>
    <m/>
    <m/>
    <n v="1"/>
    <n v="1"/>
    <s v="ZBHT0013"/>
    <s v="G6gFU3F21f7"/>
    <s v="Allocated"/>
    <e v="#N/A"/>
    <e v="#N/A"/>
    <e v="#N/A"/>
    <m/>
    <m/>
    <m/>
    <x v="0"/>
    <m/>
    <n v="-7141"/>
    <n v="11832"/>
    <s v="G6gFU3F21f7"/>
    <s v="Allocated"/>
  </r>
  <r>
    <n v="459556508"/>
    <s v="SAHIL PRAKASH SHAH"/>
    <m/>
    <m/>
    <m/>
    <m/>
    <m/>
    <m/>
    <n v="1992"/>
    <n v="1992"/>
    <n v="2032"/>
    <n v="3984"/>
    <n v="1"/>
    <s v="FLOW"/>
    <s v="UNPAID"/>
    <x v="5"/>
    <n v="7625"/>
    <n v="40"/>
    <n v="0"/>
    <n v="450"/>
    <s v="-"/>
    <n v="9.1948415503904073E-3"/>
    <n v="4.0160653188832911E-4"/>
    <s v="FLOW"/>
    <s v="NC"/>
    <s v="-"/>
    <s v="NC"/>
    <s v="Door lock"/>
    <m/>
    <s v="CNAVNA"/>
    <m/>
    <s v="-"/>
    <m/>
    <s v="CHAKAN"/>
    <m/>
    <m/>
    <m/>
    <n v="1992"/>
    <n v="7625"/>
    <n v="26"/>
    <n v="53"/>
    <s v="FLOW"/>
    <m/>
    <m/>
    <m/>
    <m/>
    <s v="REGULAR"/>
    <s v="MH14KZ0875"/>
    <s v="TVS JUPITER 125 DRUM ALLOY"/>
    <d v="2023-08-25T00:00:00"/>
    <n v="36"/>
    <s v="02.07.26"/>
    <s v="KAILASH ATKARI"/>
    <m/>
    <m/>
    <m/>
    <m/>
    <m/>
    <m/>
    <m/>
    <m/>
    <m/>
    <m/>
    <n v="1"/>
    <m/>
    <m/>
    <m/>
    <m/>
    <m/>
    <m/>
    <m/>
    <m/>
    <m/>
    <m/>
    <m/>
    <m/>
    <m/>
    <m/>
    <m/>
    <m/>
    <m/>
    <m/>
    <m/>
    <m/>
    <m/>
    <m/>
    <m/>
    <m/>
    <m/>
    <m/>
    <m/>
    <m/>
    <m/>
    <m/>
    <m/>
    <m/>
    <m/>
    <m/>
    <m/>
    <m/>
    <m/>
    <m/>
    <m/>
    <m/>
    <m/>
    <m/>
    <m/>
    <m/>
    <m/>
    <m/>
    <m/>
    <m/>
    <m/>
    <m/>
    <m/>
    <m/>
    <m/>
    <m/>
    <m/>
    <m/>
    <m/>
    <m/>
    <m/>
    <m/>
    <m/>
    <m/>
    <m/>
    <m/>
    <m/>
    <m/>
    <m/>
    <m/>
    <m/>
    <m/>
    <m/>
    <m/>
    <m/>
    <m/>
    <m/>
    <m/>
    <m/>
    <m/>
    <m/>
    <m/>
    <m/>
    <m/>
    <m/>
    <n v="1"/>
    <n v="1"/>
    <s v="DUWT0017"/>
    <e v="#N/A"/>
    <s v="Allocated"/>
    <s v="Door Locked (NC_DL)"/>
    <s v="Customer not meet house lock "/>
    <d v="2026-07-04T00:00:00"/>
    <m/>
    <m/>
    <m/>
    <x v="0"/>
    <m/>
    <n v="2032"/>
    <n v="3984"/>
    <e v="#N/A"/>
    <e v="#N/A"/>
  </r>
  <r>
    <n v="461171897"/>
    <s v="ANKITA AKSHAY SHINDE"/>
    <s v="ONLINE"/>
    <s v="09.07.26"/>
    <n v="3930"/>
    <m/>
    <m/>
    <m/>
    <n v="3815"/>
    <n v="7675"/>
    <n v="160"/>
    <n v="7560"/>
    <n v="3"/>
    <s v="STABLE "/>
    <s v="PAID"/>
    <x v="8"/>
    <n v="7490.75"/>
    <n v="115"/>
    <n v="0"/>
    <n v="3606"/>
    <s v="-"/>
    <n v="2.9258792363290164E-2"/>
    <n v="2.3990847956300828E-3"/>
    <s v="STABLE "/>
    <s v="PAID"/>
    <s v="-"/>
    <s v="PAID"/>
    <m/>
    <m/>
    <s v="CAVA"/>
    <m/>
    <s v="ELG"/>
    <m/>
    <s v="MAVAL"/>
    <m/>
    <m/>
    <m/>
    <n v="7675"/>
    <n v="7490.75"/>
    <n v="87"/>
    <n v="53"/>
    <s v="STABLE"/>
    <m/>
    <m/>
    <m/>
    <m/>
    <s v="REGULAR"/>
    <s v="MH14LG6482"/>
    <s v="HONDA SHINE DISC BSVI"/>
    <d v="2023-12-19T00:00:00"/>
    <n v="30"/>
    <s v="02.07.26"/>
    <s v="VIJAY NIKAM"/>
    <m/>
    <m/>
    <m/>
    <m/>
    <m/>
    <m/>
    <m/>
    <m/>
    <m/>
    <m/>
    <m/>
    <m/>
    <m/>
    <m/>
    <m/>
    <m/>
    <m/>
    <m/>
    <m/>
    <m/>
    <m/>
    <m/>
    <m/>
    <m/>
    <m/>
    <n v="1"/>
    <m/>
    <m/>
    <m/>
    <m/>
    <m/>
    <m/>
    <m/>
    <m/>
    <m/>
    <m/>
    <m/>
    <m/>
    <m/>
    <m/>
    <m/>
    <m/>
    <m/>
    <m/>
    <m/>
    <m/>
    <m/>
    <m/>
    <m/>
    <m/>
    <m/>
    <m/>
    <m/>
    <m/>
    <m/>
    <m/>
    <m/>
    <m/>
    <m/>
    <m/>
    <m/>
    <m/>
    <m/>
    <m/>
    <m/>
    <m/>
    <m/>
    <m/>
    <m/>
    <m/>
    <m/>
    <m/>
    <m/>
    <m/>
    <m/>
    <m/>
    <m/>
    <m/>
    <m/>
    <m/>
    <m/>
    <m/>
    <m/>
    <m/>
    <m/>
    <m/>
    <m/>
    <m/>
    <m/>
    <m/>
    <m/>
    <m/>
    <m/>
    <m/>
    <n v="1"/>
    <n v="1"/>
    <s v="ZBHT0013"/>
    <s v="kPSgFz7bkS"/>
    <s v="Allocated"/>
    <e v="#N/A"/>
    <e v="#N/A"/>
    <e v="#N/A"/>
    <m/>
    <m/>
    <m/>
    <x v="0"/>
    <m/>
    <n v="160"/>
    <n v="11490"/>
    <s v="kPSgFz7bkS"/>
    <s v="Allocated"/>
  </r>
  <r>
    <n v="460407116"/>
    <s v="SUVARNA AMOL DEVKAR"/>
    <m/>
    <m/>
    <m/>
    <m/>
    <m/>
    <m/>
    <n v="3806"/>
    <n v="7612"/>
    <n v="297"/>
    <n v="11418"/>
    <n v="3"/>
    <s v="FLOW"/>
    <s v="UNPAID"/>
    <x v="9"/>
    <n v="7438"/>
    <n v="297"/>
    <n v="0"/>
    <n v="6299"/>
    <s v="FLOW"/>
    <n v="9.7122650721838174E-3"/>
    <n v="2.3821903961414488E-3"/>
    <s v="FLOW"/>
    <s v="BPTP"/>
    <s v="PTP"/>
    <s v="BPTP"/>
    <s v="Financail problem"/>
    <m/>
    <s v="CAVNA"/>
    <m/>
    <s v="-"/>
    <m/>
    <s v="SHIRUR"/>
    <m/>
    <m/>
    <m/>
    <n v="7612"/>
    <n v="7438"/>
    <n v="87"/>
    <n v="114"/>
    <s v="FLOW"/>
    <m/>
    <m/>
    <m/>
    <m/>
    <s v="REGULAR"/>
    <m/>
    <s v="TVS STARCITY PLUS ES DT DUAL TONE"/>
    <d v="2023-10-31T00:00:00"/>
    <n v="30"/>
    <s v="02.07.26"/>
    <s v="KAILASH ATKARI"/>
    <m/>
    <n v="1"/>
    <m/>
    <m/>
    <m/>
    <m/>
    <m/>
    <m/>
    <m/>
    <m/>
    <m/>
    <m/>
    <m/>
    <m/>
    <m/>
    <m/>
    <m/>
    <m/>
    <m/>
    <m/>
    <m/>
    <m/>
    <m/>
    <m/>
    <m/>
    <m/>
    <m/>
    <m/>
    <m/>
    <m/>
    <m/>
    <m/>
    <m/>
    <m/>
    <m/>
    <m/>
    <m/>
    <m/>
    <m/>
    <m/>
    <m/>
    <m/>
    <m/>
    <m/>
    <m/>
    <m/>
    <m/>
    <m/>
    <m/>
    <m/>
    <m/>
    <m/>
    <m/>
    <m/>
    <m/>
    <m/>
    <m/>
    <m/>
    <m/>
    <m/>
    <m/>
    <m/>
    <m/>
    <m/>
    <m/>
    <m/>
    <m/>
    <m/>
    <m/>
    <m/>
    <m/>
    <m/>
    <m/>
    <m/>
    <m/>
    <m/>
    <m/>
    <m/>
    <m/>
    <m/>
    <m/>
    <m/>
    <m/>
    <m/>
    <m/>
    <m/>
    <m/>
    <m/>
    <m/>
    <m/>
    <m/>
    <m/>
    <m/>
    <m/>
    <n v="1"/>
    <n v="1"/>
    <s v="ZBHT0024"/>
    <s v="BoXbzT1rr7c"/>
    <s v="Allocated"/>
    <s v="Left Message (LMCB)"/>
    <s v="Meet son "/>
    <d v="2026-07-01T00:00:00"/>
    <m/>
    <m/>
    <m/>
    <x v="0"/>
    <m/>
    <n v="297"/>
    <n v="11418"/>
    <s v="BoXbzT1rr7c"/>
    <s v="Allocated"/>
  </r>
  <r>
    <n v="459816044"/>
    <s v="VIKAS SANJAY PANDAGALE"/>
    <m/>
    <m/>
    <m/>
    <m/>
    <m/>
    <m/>
    <n v="3709"/>
    <n v="7202"/>
    <n v="-6899"/>
    <n v="10911"/>
    <n v="5"/>
    <s v="FLOW"/>
    <s v="UNPAID"/>
    <x v="12"/>
    <n v="7134.97"/>
    <n v="735"/>
    <n v="0"/>
    <n v="2465.1"/>
    <s v="FLOW"/>
    <n v="3.2430212139931656E-2"/>
    <n v="3.1893803549239621E-3"/>
    <s v="FLOW"/>
    <s v="NC"/>
    <s v="NC"/>
    <s v="NC"/>
    <s v="Shifted"/>
    <m/>
    <s v="CNAVNA"/>
    <m/>
    <s v="ELG"/>
    <m/>
    <s v="SUS"/>
    <m/>
    <m/>
    <m/>
    <n v="7202"/>
    <n v="7134.97"/>
    <n v="146"/>
    <n v="173"/>
    <s v="FLOW"/>
    <m/>
    <m/>
    <m/>
    <m/>
    <s v="NPA"/>
    <s v="MH22BB5602"/>
    <s v="SPLENDOR PLUS I3S BS6 FI DRUM SELF"/>
    <d v="2023-09-20T00:00:00"/>
    <n v="30"/>
    <s v="02.07.26"/>
    <s v="KAILASH ATKARI"/>
    <m/>
    <m/>
    <m/>
    <m/>
    <m/>
    <m/>
    <m/>
    <m/>
    <m/>
    <m/>
    <m/>
    <m/>
    <m/>
    <m/>
    <m/>
    <m/>
    <m/>
    <m/>
    <m/>
    <n v="1"/>
    <m/>
    <m/>
    <n v="1"/>
    <m/>
    <m/>
    <m/>
    <m/>
    <m/>
    <m/>
    <m/>
    <m/>
    <m/>
    <m/>
    <m/>
    <m/>
    <m/>
    <m/>
    <m/>
    <m/>
    <m/>
    <m/>
    <m/>
    <m/>
    <m/>
    <m/>
    <m/>
    <m/>
    <m/>
    <m/>
    <m/>
    <m/>
    <m/>
    <m/>
    <m/>
    <m/>
    <m/>
    <m/>
    <m/>
    <m/>
    <m/>
    <m/>
    <m/>
    <m/>
    <m/>
    <m/>
    <m/>
    <m/>
    <m/>
    <m/>
    <m/>
    <m/>
    <m/>
    <m/>
    <m/>
    <m/>
    <m/>
    <m/>
    <m/>
    <m/>
    <m/>
    <m/>
    <m/>
    <m/>
    <m/>
    <m/>
    <m/>
    <m/>
    <m/>
    <m/>
    <m/>
    <m/>
    <m/>
    <m/>
    <m/>
    <n v="2"/>
    <n v="1"/>
    <s v="DUWT0030"/>
    <s v="BPKKTByGnFm"/>
    <s v="Allocated"/>
    <s v="Shifted (NC_SFTD)"/>
    <s v="We had visited to customer but customer shifted "/>
    <d v="2026-07-07T00:00:00"/>
    <m/>
    <m/>
    <m/>
    <x v="0"/>
    <m/>
    <n v="-6899"/>
    <n v="10911"/>
    <s v="BPKKTByGnFm"/>
    <s v="Allocated"/>
  </r>
  <r>
    <n v="466444305"/>
    <s v="MUNDE DATTA BABURAO"/>
    <s v="ONLINE"/>
    <s v="03.07.26"/>
    <n v="2110"/>
    <m/>
    <m/>
    <m/>
    <n v="1880"/>
    <n v="5419"/>
    <n v="1893"/>
    <n v="5189"/>
    <n v="3"/>
    <s v="STABLE "/>
    <s v="PAID"/>
    <x v="12"/>
    <n v="7116"/>
    <n v="234"/>
    <n v="0"/>
    <n v="3149"/>
    <s v="FLOW"/>
    <n v="4.3666085761272427E-2"/>
    <n v="2.2790624978411603E-3"/>
    <s v="STABLE "/>
    <s v="PAID"/>
    <s v="PTP"/>
    <s v="PAID"/>
    <m/>
    <m/>
    <s v="CAVNA"/>
    <m/>
    <s v="ELG"/>
    <m/>
    <s v="MULSHI"/>
    <m/>
    <m/>
    <m/>
    <n v="5419"/>
    <n v="7116"/>
    <n v="86"/>
    <n v="83"/>
    <s v="STABLE"/>
    <m/>
    <m/>
    <m/>
    <m/>
    <s v="REGULAR"/>
    <s v="MH12XP0951"/>
    <s v="HONDA UNICORN 160 BS6"/>
    <d v="2025-07-02T00:00:00"/>
    <n v="12"/>
    <s v="02.07.26"/>
    <s v="KAILASH ATKARI"/>
    <m/>
    <n v="1"/>
    <m/>
    <m/>
    <m/>
    <m/>
    <m/>
    <m/>
    <m/>
    <m/>
    <m/>
    <m/>
    <m/>
    <m/>
    <m/>
    <m/>
    <m/>
    <m/>
    <m/>
    <m/>
    <m/>
    <m/>
    <m/>
    <m/>
    <m/>
    <m/>
    <m/>
    <m/>
    <m/>
    <m/>
    <m/>
    <m/>
    <m/>
    <m/>
    <m/>
    <m/>
    <m/>
    <m/>
    <m/>
    <m/>
    <m/>
    <m/>
    <m/>
    <m/>
    <m/>
    <m/>
    <m/>
    <m/>
    <m/>
    <m/>
    <m/>
    <m/>
    <m/>
    <m/>
    <m/>
    <m/>
    <m/>
    <m/>
    <m/>
    <m/>
    <m/>
    <m/>
    <m/>
    <m/>
    <m/>
    <m/>
    <m/>
    <m/>
    <m/>
    <m/>
    <m/>
    <m/>
    <m/>
    <m/>
    <m/>
    <m/>
    <m/>
    <m/>
    <m/>
    <m/>
    <m/>
    <m/>
    <m/>
    <m/>
    <m/>
    <m/>
    <m/>
    <m/>
    <m/>
    <m/>
    <m/>
    <m/>
    <m/>
    <m/>
    <n v="1"/>
    <n v="1"/>
    <s v="DUWT0030"/>
    <s v="Gol3Mfl31Nz"/>
    <s v="Allocated"/>
    <s v="Shifted (NC_SFTD)"/>
    <s v="Visit on customer residence but cm is shifted from here last one year"/>
    <d v="2026-07-02T00:00:00"/>
    <m/>
    <m/>
    <m/>
    <x v="0"/>
    <m/>
    <n v="1893"/>
    <n v="7299"/>
    <s v="Gol3Mfl31Nz"/>
    <s v="Allocated"/>
  </r>
  <r>
    <n v="140231764"/>
    <s v="REKHA MOHAN WAGHMARE"/>
    <m/>
    <m/>
    <m/>
    <m/>
    <m/>
    <m/>
    <n v="3653"/>
    <n v="7306"/>
    <n v="-3288"/>
    <n v="10959"/>
    <n v="4"/>
    <s v="FLOW"/>
    <s v="UNPAID"/>
    <x v="2"/>
    <n v="7105.45"/>
    <n v="365"/>
    <n v="0"/>
    <n v="1775"/>
    <s v="FLOW"/>
    <n v="6.4497403701399114E-2"/>
    <n v="2.7374062361939246E-3"/>
    <s v="FLOW"/>
    <s v="-"/>
    <s v="RTP"/>
    <s v="-"/>
    <m/>
    <m/>
    <m/>
    <m/>
    <s v="ELG"/>
    <m/>
    <s v="DAPODI"/>
    <m/>
    <m/>
    <m/>
    <n v="7306"/>
    <n v="7105.45"/>
    <n v="118"/>
    <n v="145"/>
    <s v="FLOW"/>
    <m/>
    <m/>
    <m/>
    <m/>
    <s v="NPA"/>
    <s v="MH14KT5731"/>
    <s v="HONDA ACTIVA 6G H SMART"/>
    <d v="2023-03-22T00:00:00"/>
    <n v="36"/>
    <s v="02.07.26"/>
    <s v="VIJAY NIKAM"/>
    <m/>
    <m/>
    <m/>
    <m/>
    <m/>
    <m/>
    <m/>
    <m/>
    <m/>
    <m/>
    <n v="1"/>
    <m/>
    <m/>
    <m/>
    <m/>
    <m/>
    <m/>
    <m/>
    <m/>
    <m/>
    <m/>
    <m/>
    <m/>
    <m/>
    <m/>
    <m/>
    <m/>
    <m/>
    <m/>
    <m/>
    <m/>
    <m/>
    <m/>
    <m/>
    <m/>
    <m/>
    <m/>
    <m/>
    <m/>
    <m/>
    <m/>
    <m/>
    <m/>
    <m/>
    <m/>
    <m/>
    <m/>
    <m/>
    <m/>
    <m/>
    <m/>
    <m/>
    <m/>
    <m/>
    <m/>
    <m/>
    <m/>
    <m/>
    <m/>
    <m/>
    <m/>
    <m/>
    <m/>
    <m/>
    <m/>
    <m/>
    <m/>
    <m/>
    <m/>
    <m/>
    <m/>
    <m/>
    <m/>
    <m/>
    <m/>
    <m/>
    <m/>
    <m/>
    <m/>
    <m/>
    <m/>
    <m/>
    <m/>
    <m/>
    <m/>
    <m/>
    <m/>
    <m/>
    <m/>
    <m/>
    <m/>
    <m/>
    <m/>
    <m/>
    <n v="1"/>
    <n v="1"/>
    <s v="ZBHT0009"/>
    <s v="kPzgl85nLc"/>
    <s v="Allocated"/>
    <s v="Shifted (NC_SFTD)"/>
    <s v="Customer shifted from address "/>
    <d v="2026-07-04T00:00:00"/>
    <m/>
    <m/>
    <m/>
    <x v="0"/>
    <m/>
    <n v="-3288"/>
    <n v="10959"/>
    <s v="kPzgl85nLc"/>
    <s v="Allocated"/>
  </r>
  <r>
    <n v="463791527"/>
    <s v="PRASHIK BAPU AHIRE"/>
    <m/>
    <m/>
    <m/>
    <m/>
    <m/>
    <m/>
    <n v="1237"/>
    <n v="4993"/>
    <n v="625"/>
    <n v="6230"/>
    <n v="5"/>
    <s v="FLOW"/>
    <s v="UNPAID"/>
    <x v="0"/>
    <n v="6982"/>
    <n v="580"/>
    <n v="0"/>
    <n v="4950"/>
    <s v="FLOW"/>
    <n v="2.2469017406891313E-2"/>
    <n v="3.1210017194296686E-3"/>
    <s v="FLOW"/>
    <s v="NC"/>
    <s v="NC"/>
    <s v="NC"/>
    <s v="Add not found"/>
    <m/>
    <s v="CNAVNA"/>
    <m/>
    <s v="ELG"/>
    <m/>
    <s v="NIGADI"/>
    <m/>
    <m/>
    <m/>
    <n v="4993"/>
    <n v="6982"/>
    <n v="145"/>
    <n v="172"/>
    <s v="FLOW"/>
    <m/>
    <m/>
    <m/>
    <m/>
    <s v="NPA"/>
    <s v="MH14LD7196"/>
    <s v="HONDA ACTIVA DLX"/>
    <d v="2024-08-17T00:00:00"/>
    <n v="24"/>
    <s v="02.07.26"/>
    <s v="KAILASH ATKARI"/>
    <m/>
    <m/>
    <m/>
    <m/>
    <m/>
    <m/>
    <m/>
    <m/>
    <m/>
    <m/>
    <m/>
    <m/>
    <m/>
    <m/>
    <m/>
    <m/>
    <m/>
    <m/>
    <m/>
    <n v="1"/>
    <m/>
    <m/>
    <n v="1"/>
    <m/>
    <m/>
    <m/>
    <m/>
    <m/>
    <m/>
    <m/>
    <m/>
    <m/>
    <m/>
    <m/>
    <m/>
    <m/>
    <m/>
    <m/>
    <m/>
    <m/>
    <m/>
    <m/>
    <m/>
    <m/>
    <m/>
    <m/>
    <m/>
    <m/>
    <m/>
    <m/>
    <m/>
    <m/>
    <m/>
    <m/>
    <m/>
    <m/>
    <m/>
    <m/>
    <m/>
    <m/>
    <m/>
    <m/>
    <m/>
    <m/>
    <m/>
    <m/>
    <m/>
    <m/>
    <m/>
    <m/>
    <m/>
    <m/>
    <m/>
    <m/>
    <m/>
    <m/>
    <m/>
    <m/>
    <m/>
    <m/>
    <m/>
    <m/>
    <m/>
    <m/>
    <m/>
    <m/>
    <m/>
    <m/>
    <m/>
    <m/>
    <m/>
    <m/>
    <m/>
    <m/>
    <n v="2"/>
    <n v="1"/>
    <s v="ZBHT0011"/>
    <s v="GohSBttO0m"/>
    <s v="Allocated"/>
    <s v="Address Not Found (NC_ANF)"/>
    <s v="Visit cm residence address cm residence address not found short 6"/>
    <d v="2026-07-07T00:00:00"/>
    <m/>
    <m/>
    <m/>
    <x v="0"/>
    <m/>
    <n v="625"/>
    <n v="6230"/>
    <s v="GohSBttO0m"/>
    <s v="Allocated"/>
  </r>
  <r>
    <n v="457308586"/>
    <s v="ANILKUMAR DHANDEV YADHAV"/>
    <s v="ONLINE"/>
    <s v="03.07.26"/>
    <n v="7017"/>
    <m/>
    <m/>
    <m/>
    <n v="7229"/>
    <n v="6927"/>
    <n v="7352"/>
    <n v="7139"/>
    <n v="3"/>
    <s v="STABLE "/>
    <s v="PAID"/>
    <x v="0"/>
    <n v="6927"/>
    <n v="425"/>
    <n v="0"/>
    <n v="4006"/>
    <s v="01.06.26"/>
    <n v="2.1613374269881684E-2"/>
    <n v="2.2185309053605559E-3"/>
    <s v="STABLE "/>
    <s v="PAID"/>
    <s v="PAID"/>
    <s v="PAID"/>
    <m/>
    <m/>
    <s v="CAVA"/>
    <m/>
    <s v="ELG"/>
    <m/>
    <s v="JADHAWADI"/>
    <m/>
    <m/>
    <m/>
    <n v="6927"/>
    <n v="6927"/>
    <n v="87"/>
    <n v="84"/>
    <s v="STABLE"/>
    <m/>
    <m/>
    <m/>
    <m/>
    <s v="REGULAR"/>
    <s v="MH14KT1313"/>
    <s v="CLASSIC 350 CHROME RED"/>
    <d v="2023-03-21T00:00:00"/>
    <n v="36"/>
    <s v="02.07.26"/>
    <s v="KAILASH ATKARI"/>
    <m/>
    <m/>
    <m/>
    <m/>
    <n v="2"/>
    <m/>
    <m/>
    <m/>
    <m/>
    <m/>
    <m/>
    <m/>
    <m/>
    <m/>
    <m/>
    <m/>
    <m/>
    <m/>
    <m/>
    <m/>
    <m/>
    <m/>
    <m/>
    <m/>
    <m/>
    <m/>
    <m/>
    <m/>
    <m/>
    <m/>
    <m/>
    <m/>
    <m/>
    <m/>
    <m/>
    <m/>
    <m/>
    <m/>
    <m/>
    <m/>
    <m/>
    <m/>
    <m/>
    <m/>
    <m/>
    <m/>
    <m/>
    <m/>
    <m/>
    <m/>
    <m/>
    <m/>
    <m/>
    <m/>
    <m/>
    <m/>
    <m/>
    <m/>
    <m/>
    <m/>
    <m/>
    <m/>
    <m/>
    <m/>
    <m/>
    <m/>
    <m/>
    <m/>
    <m/>
    <m/>
    <m/>
    <m/>
    <m/>
    <m/>
    <m/>
    <m/>
    <m/>
    <m/>
    <m/>
    <m/>
    <m/>
    <m/>
    <m/>
    <m/>
    <m/>
    <m/>
    <m/>
    <m/>
    <m/>
    <m/>
    <m/>
    <m/>
    <m/>
    <m/>
    <n v="2"/>
    <n v="1"/>
    <s v="ZBHT0011"/>
    <s v="B20GKdqy98Nz"/>
    <s v="Allocated"/>
    <s v="Promise To Pay (PTP)"/>
    <s v="Visit on customer residence address meet with cm brother he given the ptp one Emi till eod"/>
    <d v="2026-07-07T00:00:00"/>
    <m/>
    <m/>
    <m/>
    <x v="0"/>
    <m/>
    <n v="7352"/>
    <n v="14156"/>
    <s v="B20GKdqy98Nz"/>
    <s v="Allocated"/>
  </r>
  <r>
    <n v="458642653"/>
    <s v="SHITAL YOGESH DUDHANE"/>
    <s v="ONLINE"/>
    <s v="13.07.26"/>
    <n v="3450"/>
    <m/>
    <m/>
    <m/>
    <n v="3450"/>
    <n v="3530"/>
    <n v="233"/>
    <n v="3530"/>
    <n v="2"/>
    <s v="STABLE "/>
    <s v="PAID"/>
    <x v="11"/>
    <n v="6797"/>
    <n v="153"/>
    <n v="0"/>
    <n v="6741"/>
    <s v="11.06.26"/>
    <n v="2.1856782028908128E-2"/>
    <n v="1.2637680106138815E-3"/>
    <s v="STABLE "/>
    <s v="PAID"/>
    <s v="PAID"/>
    <s v="PAID"/>
    <m/>
    <m/>
    <m/>
    <m/>
    <s v="-"/>
    <m/>
    <s v="SAVARDHARI"/>
    <m/>
    <m/>
    <m/>
    <n v="3530"/>
    <n v="6797"/>
    <n v="57"/>
    <n v="53"/>
    <s v="STABLE"/>
    <m/>
    <m/>
    <m/>
    <m/>
    <s v="REGULAR"/>
    <s v="MH14KX6662"/>
    <s v="HONDA ACTIVA 6G STD BS VI"/>
    <d v="2023-06-21T00:00:00"/>
    <n v="36"/>
    <s v="02.07.26"/>
    <s v="KAILASH ATKARI"/>
    <m/>
    <m/>
    <m/>
    <m/>
    <m/>
    <m/>
    <m/>
    <m/>
    <m/>
    <m/>
    <m/>
    <m/>
    <m/>
    <m/>
    <m/>
    <m/>
    <m/>
    <m/>
    <m/>
    <m/>
    <m/>
    <m/>
    <m/>
    <m/>
    <m/>
    <n v="1"/>
    <m/>
    <m/>
    <m/>
    <m/>
    <m/>
    <m/>
    <m/>
    <m/>
    <m/>
    <m/>
    <m/>
    <m/>
    <m/>
    <m/>
    <m/>
    <m/>
    <m/>
    <m/>
    <m/>
    <m/>
    <m/>
    <m/>
    <m/>
    <m/>
    <m/>
    <m/>
    <m/>
    <m/>
    <m/>
    <m/>
    <m/>
    <m/>
    <m/>
    <m/>
    <m/>
    <m/>
    <m/>
    <m/>
    <m/>
    <m/>
    <m/>
    <m/>
    <m/>
    <m/>
    <m/>
    <m/>
    <m/>
    <m/>
    <m/>
    <m/>
    <m/>
    <m/>
    <m/>
    <m/>
    <m/>
    <m/>
    <m/>
    <m/>
    <m/>
    <m/>
    <m/>
    <m/>
    <m/>
    <m/>
    <m/>
    <m/>
    <m/>
    <m/>
    <n v="1"/>
    <n v="1"/>
    <s v="ZBHT0010"/>
    <s v="k6O56GR3c7"/>
    <s v="Allocated"/>
    <e v="#N/A"/>
    <e v="#N/A"/>
    <e v="#N/A"/>
    <m/>
    <m/>
    <m/>
    <x v="0"/>
    <m/>
    <n v="233"/>
    <n v="6980"/>
    <s v="k6O56GR3c7"/>
    <s v="Allocated"/>
  </r>
  <r>
    <n v="461449931"/>
    <s v="SAHIL NURMUHAMD SHAIKH"/>
    <m/>
    <m/>
    <m/>
    <m/>
    <m/>
    <m/>
    <n v="3462"/>
    <n v="3420"/>
    <n v="3490"/>
    <n v="6882"/>
    <n v="1"/>
    <s v="FLOW"/>
    <s v="UNPAID"/>
    <x v="9"/>
    <n v="6771.73"/>
    <n v="70"/>
    <n v="0"/>
    <n v="1756"/>
    <s v="28.06.26"/>
    <n v="4.2557004983522165E-3"/>
    <n v="3.5666504920447929E-4"/>
    <s v="STABLE "/>
    <s v="PTP"/>
    <s v="PTP"/>
    <s v="PTP"/>
    <m/>
    <n v="28"/>
    <s v="CAVA"/>
    <m/>
    <s v="-"/>
    <m/>
    <s v="SHIRUR"/>
    <m/>
    <m/>
    <m/>
    <n v="3420"/>
    <n v="6771.73"/>
    <n v="26"/>
    <n v="53"/>
    <s v="FLOW"/>
    <m/>
    <m/>
    <m/>
    <m/>
    <s v="REGULAR"/>
    <s v="MH12WM5353"/>
    <s v="SUZUKI BURGMAN STREET BT BSVI"/>
    <d v="2024-01-09T00:00:00"/>
    <n v="30"/>
    <s v="02.07.26"/>
    <s v="KAILASH ATKARI"/>
    <m/>
    <m/>
    <m/>
    <m/>
    <m/>
    <m/>
    <m/>
    <m/>
    <m/>
    <m/>
    <m/>
    <m/>
    <m/>
    <m/>
    <m/>
    <m/>
    <m/>
    <m/>
    <m/>
    <n v="1"/>
    <m/>
    <m/>
    <n v="1"/>
    <m/>
    <m/>
    <m/>
    <m/>
    <m/>
    <m/>
    <m/>
    <m/>
    <m/>
    <m/>
    <m/>
    <m/>
    <m/>
    <m/>
    <m/>
    <m/>
    <m/>
    <m/>
    <m/>
    <m/>
    <m/>
    <m/>
    <m/>
    <m/>
    <m/>
    <m/>
    <m/>
    <m/>
    <m/>
    <m/>
    <m/>
    <m/>
    <m/>
    <m/>
    <m/>
    <m/>
    <m/>
    <m/>
    <m/>
    <m/>
    <m/>
    <m/>
    <m/>
    <m/>
    <m/>
    <m/>
    <m/>
    <m/>
    <m/>
    <m/>
    <m/>
    <m/>
    <m/>
    <m/>
    <m/>
    <m/>
    <m/>
    <m/>
    <m/>
    <m/>
    <m/>
    <m/>
    <m/>
    <m/>
    <m/>
    <m/>
    <m/>
    <m/>
    <m/>
    <m/>
    <m/>
    <n v="2"/>
    <n v="1"/>
    <s v="ZBHT0024"/>
    <s v="G2-evJ2N9z"/>
    <s v="Allocated"/>
    <s v="Left Message (LMCB)"/>
    <s v="Meet mother "/>
    <d v="2026-07-07T00:00:00"/>
    <m/>
    <m/>
    <m/>
    <x v="0"/>
    <m/>
    <n v="3490"/>
    <n v="6882"/>
    <s v="G2-evJ2N9z"/>
    <s v="Allocated"/>
  </r>
  <r>
    <n v="457887935"/>
    <s v="PRAKASH MOHANTY"/>
    <m/>
    <m/>
    <m/>
    <m/>
    <m/>
    <m/>
    <n v="3445"/>
    <n v="6842"/>
    <n v="294"/>
    <n v="10287"/>
    <n v="3"/>
    <s v="FLOW"/>
    <s v="UNPAID"/>
    <x v="2"/>
    <n v="6709"/>
    <n v="342"/>
    <n v="0"/>
    <n v="0"/>
    <s v="FLOW"/>
    <n v="1.9500339620984204E-2"/>
    <n v="2.1487113965734041E-3"/>
    <s v="FLOW"/>
    <s v="-"/>
    <s v="MPTP"/>
    <s v="-"/>
    <m/>
    <m/>
    <m/>
    <m/>
    <s v="ELG"/>
    <m/>
    <s v="CHARHOLI"/>
    <m/>
    <m/>
    <m/>
    <n v="6842"/>
    <n v="6709"/>
    <n v="87"/>
    <n v="114"/>
    <s v="FLOW"/>
    <m/>
    <m/>
    <m/>
    <m/>
    <s v="NPA"/>
    <s v="MH14KV1614"/>
    <s v="GLAMOUR XTEC DISC"/>
    <d v="2023-04-28T00:00:00"/>
    <n v="36"/>
    <s v="02.07.26"/>
    <s v="VIJAY NIKAM"/>
    <m/>
    <m/>
    <m/>
    <m/>
    <m/>
    <m/>
    <m/>
    <m/>
    <m/>
    <m/>
    <m/>
    <m/>
    <m/>
    <m/>
    <m/>
    <m/>
    <m/>
    <m/>
    <m/>
    <m/>
    <m/>
    <m/>
    <m/>
    <m/>
    <m/>
    <n v="1"/>
    <m/>
    <m/>
    <m/>
    <m/>
    <m/>
    <m/>
    <m/>
    <m/>
    <m/>
    <m/>
    <m/>
    <m/>
    <m/>
    <m/>
    <m/>
    <m/>
    <m/>
    <m/>
    <m/>
    <m/>
    <m/>
    <m/>
    <m/>
    <m/>
    <m/>
    <m/>
    <m/>
    <m/>
    <m/>
    <m/>
    <m/>
    <m/>
    <m/>
    <m/>
    <m/>
    <m/>
    <m/>
    <m/>
    <m/>
    <m/>
    <m/>
    <m/>
    <m/>
    <m/>
    <m/>
    <m/>
    <m/>
    <m/>
    <m/>
    <m/>
    <m/>
    <m/>
    <m/>
    <m/>
    <m/>
    <m/>
    <m/>
    <m/>
    <m/>
    <m/>
    <m/>
    <m/>
    <m/>
    <m/>
    <m/>
    <m/>
    <m/>
    <m/>
    <n v="1"/>
    <n v="1"/>
    <s v="ZBHT0009"/>
    <s v="Ao-jC-tfCz"/>
    <s v="Allocated"/>
    <e v="#N/A"/>
    <e v="#N/A"/>
    <e v="#N/A"/>
    <m/>
    <m/>
    <m/>
    <x v="0"/>
    <m/>
    <n v="294"/>
    <n v="10287"/>
    <s v="Ao-jC-tfCz"/>
    <s v="Allocated"/>
  </r>
  <r>
    <n v="458618433"/>
    <s v="MAHESH RAJU SHIRKE"/>
    <m/>
    <m/>
    <m/>
    <m/>
    <m/>
    <m/>
    <n v="3399"/>
    <n v="6642"/>
    <n v="3426"/>
    <n v="10041"/>
    <n v="2"/>
    <s v="FLOW"/>
    <s v="UNPAID"/>
    <x v="13"/>
    <n v="6580.25"/>
    <n v="183"/>
    <n v="0"/>
    <n v="0"/>
    <s v="30.06.26"/>
    <n v="3.6893089682235855E-2"/>
    <n v="1.2234676256939817E-3"/>
    <s v="FLOW"/>
    <s v="-"/>
    <s v="NC"/>
    <s v="-"/>
    <m/>
    <m/>
    <m/>
    <m/>
    <s v="-"/>
    <m/>
    <s v="PARVATI DARSHAN"/>
    <m/>
    <m/>
    <m/>
    <n v="6642"/>
    <n v="6580.25"/>
    <n v="57"/>
    <n v="84"/>
    <s v="FLOW"/>
    <m/>
    <m/>
    <m/>
    <m/>
    <s v="REGULAR"/>
    <s v="MH12VP6291"/>
    <s v="HONDA ACTIVA DLX"/>
    <d v="2023-06-19T00:00:00"/>
    <n v="36"/>
    <s v="02.07.26"/>
    <s v="VIJAY NIKAM"/>
    <m/>
    <m/>
    <m/>
    <m/>
    <m/>
    <m/>
    <m/>
    <m/>
    <m/>
    <m/>
    <m/>
    <m/>
    <m/>
    <m/>
    <m/>
    <m/>
    <m/>
    <m/>
    <m/>
    <m/>
    <m/>
    <m/>
    <m/>
    <m/>
    <m/>
    <n v="1"/>
    <m/>
    <m/>
    <m/>
    <m/>
    <m/>
    <m/>
    <m/>
    <m/>
    <m/>
    <m/>
    <m/>
    <m/>
    <m/>
    <m/>
    <m/>
    <m/>
    <m/>
    <m/>
    <m/>
    <m/>
    <m/>
    <m/>
    <m/>
    <m/>
    <m/>
    <m/>
    <m/>
    <m/>
    <m/>
    <m/>
    <m/>
    <m/>
    <m/>
    <m/>
    <m/>
    <m/>
    <m/>
    <m/>
    <m/>
    <m/>
    <m/>
    <m/>
    <m/>
    <m/>
    <m/>
    <m/>
    <m/>
    <m/>
    <m/>
    <m/>
    <m/>
    <m/>
    <m/>
    <m/>
    <m/>
    <m/>
    <m/>
    <m/>
    <m/>
    <m/>
    <m/>
    <m/>
    <m/>
    <m/>
    <m/>
    <m/>
    <m/>
    <m/>
    <n v="1"/>
    <n v="1"/>
    <s v="DUWT0031"/>
    <s v="B651ulmrwzc"/>
    <s v="Allocated"/>
    <e v="#N/A"/>
    <e v="#N/A"/>
    <e v="#N/A"/>
    <m/>
    <m/>
    <m/>
    <x v="0"/>
    <m/>
    <n v="3426"/>
    <n v="10041"/>
    <s v="B651ulmrwzc"/>
    <s v="Allocated"/>
  </r>
  <r>
    <n v="462901902"/>
    <s v="MANISHA RAJENDRA PALASKAR"/>
    <m/>
    <m/>
    <m/>
    <m/>
    <m/>
    <m/>
    <n v="4441"/>
    <n v="6615"/>
    <n v="-1532"/>
    <n v="11056"/>
    <n v="3"/>
    <s v="FLOW"/>
    <s v="UNPAID"/>
    <x v="17"/>
    <n v="6527"/>
    <n v="735"/>
    <n v="0"/>
    <n v="2929"/>
    <s v="13.06.26"/>
    <n v="0.37292880813621299"/>
    <n v="2.0904217149254147E-3"/>
    <s v="FLOW"/>
    <s v="NC"/>
    <s v="PAID"/>
    <s v="NC"/>
    <s v="Add not found"/>
    <n v="16"/>
    <s v="CAVNA"/>
    <m/>
    <s v="ELG"/>
    <m/>
    <s v="NARAYAN GAON"/>
    <m/>
    <m/>
    <m/>
    <n v="6615"/>
    <n v="6527"/>
    <n v="87"/>
    <n v="114"/>
    <s v="FLOW"/>
    <m/>
    <m/>
    <m/>
    <m/>
    <s v="NPA"/>
    <s v="MH12WV1574"/>
    <s v="HONDA SHINE DRUM BSVI"/>
    <d v="2024-05-14T00:00:00"/>
    <n v="24"/>
    <s v="02.07.26"/>
    <s v="KAILASH ATKARI"/>
    <m/>
    <m/>
    <m/>
    <m/>
    <m/>
    <m/>
    <m/>
    <m/>
    <m/>
    <m/>
    <m/>
    <m/>
    <m/>
    <m/>
    <m/>
    <m/>
    <m/>
    <m/>
    <m/>
    <m/>
    <m/>
    <m/>
    <m/>
    <m/>
    <m/>
    <m/>
    <m/>
    <m/>
    <m/>
    <m/>
    <m/>
    <m/>
    <m/>
    <m/>
    <m/>
    <m/>
    <m/>
    <n v="1"/>
    <m/>
    <m/>
    <m/>
    <m/>
    <m/>
    <m/>
    <m/>
    <m/>
    <m/>
    <m/>
    <m/>
    <m/>
    <m/>
    <m/>
    <m/>
    <m/>
    <m/>
    <m/>
    <m/>
    <m/>
    <m/>
    <m/>
    <m/>
    <m/>
    <m/>
    <m/>
    <m/>
    <m/>
    <m/>
    <m/>
    <m/>
    <m/>
    <m/>
    <m/>
    <m/>
    <m/>
    <m/>
    <m/>
    <m/>
    <m/>
    <m/>
    <m/>
    <m/>
    <m/>
    <m/>
    <m/>
    <m/>
    <m/>
    <m/>
    <m/>
    <m/>
    <m/>
    <m/>
    <m/>
    <m/>
    <m/>
    <n v="1"/>
    <n v="1"/>
    <s v="DUWT0015"/>
    <s v="k6hSZHMZDm"/>
    <s v="Allocated"/>
    <e v="#N/A"/>
    <e v="#N/A"/>
    <e v="#N/A"/>
    <m/>
    <m/>
    <m/>
    <x v="0"/>
    <m/>
    <n v="-1532"/>
    <n v="11056"/>
    <s v="k6hSZHMZDm"/>
    <s v="Allocated"/>
  </r>
  <r>
    <n v="463298684"/>
    <s v="VANDANA VIJAY BENDRE"/>
    <m/>
    <m/>
    <m/>
    <m/>
    <m/>
    <m/>
    <n v="7568"/>
    <n v="6466"/>
    <n v="8059"/>
    <n v="14034"/>
    <n v="6"/>
    <s v="FLOW"/>
    <s v="UNPAID"/>
    <x v="9"/>
    <n v="6466"/>
    <n v="1593"/>
    <n v="0"/>
    <n v="2250"/>
    <s v="FLOW"/>
    <n v="1.1135047233971433E-2"/>
    <n v="2.8263038248549756E-3"/>
    <s v="STABLE "/>
    <s v="PTP"/>
    <s v="PTP"/>
    <s v="PTP"/>
    <m/>
    <m/>
    <s v="CAVNA"/>
    <m/>
    <s v="ELG"/>
    <m/>
    <s v="SHIRUR"/>
    <m/>
    <m/>
    <m/>
    <n v="6466"/>
    <n v="6466"/>
    <n v="177"/>
    <n v="204"/>
    <s v="FLOW"/>
    <m/>
    <m/>
    <m/>
    <m/>
    <s v="NPA"/>
    <s v="MH12WW8522"/>
    <s v="HONDA UNICORN 160 BSVI"/>
    <d v="2024-06-24T00:00:00"/>
    <n v="18"/>
    <s v="02.07.26"/>
    <s v="KAILASH ATKARI"/>
    <m/>
    <m/>
    <m/>
    <m/>
    <m/>
    <m/>
    <m/>
    <m/>
    <m/>
    <m/>
    <m/>
    <m/>
    <m/>
    <m/>
    <m/>
    <m/>
    <m/>
    <m/>
    <m/>
    <m/>
    <m/>
    <m/>
    <m/>
    <m/>
    <m/>
    <m/>
    <m/>
    <m/>
    <m/>
    <m/>
    <m/>
    <n v="1"/>
    <m/>
    <m/>
    <m/>
    <m/>
    <m/>
    <m/>
    <m/>
    <m/>
    <m/>
    <m/>
    <m/>
    <m/>
    <m/>
    <m/>
    <m/>
    <m/>
    <m/>
    <m/>
    <m/>
    <m/>
    <m/>
    <m/>
    <m/>
    <m/>
    <m/>
    <m/>
    <m/>
    <m/>
    <m/>
    <m/>
    <m/>
    <m/>
    <m/>
    <m/>
    <m/>
    <m/>
    <m/>
    <m/>
    <m/>
    <m/>
    <m/>
    <m/>
    <m/>
    <m/>
    <m/>
    <m/>
    <m/>
    <m/>
    <m/>
    <m/>
    <m/>
    <m/>
    <m/>
    <m/>
    <m/>
    <m/>
    <m/>
    <m/>
    <m/>
    <m/>
    <m/>
    <m/>
    <n v="1"/>
    <n v="1"/>
    <s v="ZBHT0024"/>
    <s v="APkAVHejsOJz"/>
    <s v="Allocated"/>
    <e v="#N/A"/>
    <e v="#N/A"/>
    <e v="#N/A"/>
    <m/>
    <m/>
    <m/>
    <x v="0"/>
    <m/>
    <n v="8059"/>
    <n v="14034"/>
    <s v="APkAVHejsOJz"/>
    <s v="Allocated"/>
  </r>
  <r>
    <n v="137632312"/>
    <s v="GIRIJA DNYANESHWAR CHORGHE"/>
    <m/>
    <m/>
    <m/>
    <m/>
    <m/>
    <m/>
    <n v="3302"/>
    <n v="6593"/>
    <n v="-9335"/>
    <n v="9895"/>
    <n v="6"/>
    <s v="FLOW"/>
    <s v="UNPAID"/>
    <x v="8"/>
    <n v="6443.26"/>
    <n v="582"/>
    <n v="0"/>
    <n v="4950"/>
    <s v="FLOW"/>
    <n v="2.8743645135989027E-2"/>
    <n v="2.8163641173113317E-3"/>
    <s v="FLOW"/>
    <s v="RTP"/>
    <s v="RTP"/>
    <s v="RTP"/>
    <s v="Financail problem"/>
    <m/>
    <s v="CAVA"/>
    <m/>
    <s v="ELG"/>
    <m/>
    <s v="SOMATANE"/>
    <m/>
    <m/>
    <m/>
    <n v="6593"/>
    <n v="6443.26"/>
    <n v="176"/>
    <n v="203"/>
    <s v="FLOW"/>
    <m/>
    <m/>
    <m/>
    <m/>
    <s v="NPA"/>
    <s v="MH14KP6722"/>
    <s v="TVS JUPITER 125 DRUM ALLOY"/>
    <d v="2023-01-21T00:00:00"/>
    <n v="36"/>
    <s v="02.07.26"/>
    <s v="VIJAY NIKAM"/>
    <m/>
    <m/>
    <m/>
    <m/>
    <m/>
    <m/>
    <m/>
    <m/>
    <m/>
    <m/>
    <m/>
    <m/>
    <m/>
    <m/>
    <m/>
    <m/>
    <m/>
    <m/>
    <m/>
    <m/>
    <m/>
    <m/>
    <m/>
    <m/>
    <m/>
    <n v="1"/>
    <m/>
    <m/>
    <m/>
    <m/>
    <m/>
    <m/>
    <m/>
    <m/>
    <m/>
    <m/>
    <m/>
    <m/>
    <m/>
    <m/>
    <m/>
    <m/>
    <m/>
    <m/>
    <m/>
    <m/>
    <m/>
    <m/>
    <m/>
    <m/>
    <m/>
    <m/>
    <m/>
    <m/>
    <m/>
    <m/>
    <m/>
    <m/>
    <m/>
    <m/>
    <m/>
    <m/>
    <m/>
    <m/>
    <m/>
    <m/>
    <m/>
    <m/>
    <m/>
    <m/>
    <m/>
    <m/>
    <m/>
    <m/>
    <m/>
    <m/>
    <m/>
    <m/>
    <m/>
    <m/>
    <m/>
    <m/>
    <m/>
    <m/>
    <m/>
    <m/>
    <m/>
    <m/>
    <m/>
    <m/>
    <m/>
    <m/>
    <m/>
    <m/>
    <n v="1"/>
    <n v="1"/>
    <s v="ZBHT0013"/>
    <s v="A2B8XCrlkXvz"/>
    <s v="Allocated"/>
    <e v="#N/A"/>
    <e v="#N/A"/>
    <e v="#N/A"/>
    <m/>
    <m/>
    <m/>
    <x v="0"/>
    <m/>
    <n v="-9335"/>
    <n v="9895"/>
    <s v="A2B8XCrlkXvz"/>
    <s v="Allocated"/>
  </r>
  <r>
    <n v="458068490"/>
    <s v="SANGHMITRA SUDHIR KAMBLE"/>
    <m/>
    <m/>
    <m/>
    <m/>
    <m/>
    <m/>
    <n v="3590"/>
    <n v="6399.94"/>
    <n v="-405.06000000000131"/>
    <n v="9989.9399999999987"/>
    <n v="3"/>
    <s v="FLOW"/>
    <s v="UNPAID"/>
    <x v="3"/>
    <n v="6329.94"/>
    <n v="375"/>
    <n v="0"/>
    <n v="6300"/>
    <s v="-"/>
    <n v="5.034226303262599E-2"/>
    <n v="2.0273087222575426E-3"/>
    <s v="STABLE "/>
    <s v="PTP"/>
    <s v="-"/>
    <s v="PTP"/>
    <m/>
    <n v="28"/>
    <m/>
    <m/>
    <s v="ELG"/>
    <m/>
    <s v="KHADAKI"/>
    <m/>
    <m/>
    <m/>
    <n v="13074.94"/>
    <n v="6329.94"/>
    <n v="87"/>
    <e v="#N/A"/>
    <e v="#N/A"/>
    <m/>
    <m/>
    <m/>
    <m/>
    <s v="-"/>
    <s v="MH12VM6361"/>
    <s v="HONDA ACTIVA 6G H SMART"/>
    <d v="2023-05-11T00:00:00"/>
    <n v="36"/>
    <s v="06.07.26"/>
    <s v="KAILASH ATKARI"/>
    <m/>
    <m/>
    <m/>
    <m/>
    <m/>
    <m/>
    <m/>
    <m/>
    <m/>
    <m/>
    <m/>
    <m/>
    <m/>
    <m/>
    <m/>
    <m/>
    <m/>
    <m/>
    <m/>
    <m/>
    <m/>
    <m/>
    <m/>
    <m/>
    <m/>
    <m/>
    <m/>
    <m/>
    <m/>
    <m/>
    <m/>
    <m/>
    <m/>
    <m/>
    <m/>
    <m/>
    <m/>
    <m/>
    <m/>
    <m/>
    <m/>
    <m/>
    <m/>
    <m/>
    <m/>
    <m/>
    <m/>
    <m/>
    <m/>
    <m/>
    <m/>
    <m/>
    <m/>
    <m/>
    <m/>
    <m/>
    <m/>
    <m/>
    <m/>
    <m/>
    <m/>
    <m/>
    <m/>
    <m/>
    <m/>
    <m/>
    <m/>
    <m/>
    <m/>
    <m/>
    <m/>
    <m/>
    <m/>
    <m/>
    <m/>
    <m/>
    <m/>
    <m/>
    <m/>
    <m/>
    <m/>
    <m/>
    <m/>
    <m/>
    <m/>
    <m/>
    <m/>
    <m/>
    <m/>
    <m/>
    <m/>
    <n v="1"/>
    <m/>
    <m/>
    <n v="1"/>
    <n v="1"/>
    <s v="DUWT0023"/>
    <e v="#N/A"/>
    <s v="Allocated"/>
    <s v="Address Not Found (NC_ANF)"/>
    <s v="Visited customer residential address customer address is short address customer address not found"/>
    <d v="2026-07-01T00:00:00"/>
    <m/>
    <m/>
    <m/>
    <x v="0"/>
    <m/>
    <n v="-405.06000000000131"/>
    <n v="9989.9399999999987"/>
    <e v="#N/A"/>
    <e v="#N/A"/>
  </r>
  <r>
    <n v="462636667"/>
    <s v="ARVIND ANAND SHINDE"/>
    <m/>
    <m/>
    <m/>
    <m/>
    <m/>
    <m/>
    <n v="3247"/>
    <n v="6494"/>
    <n v="-2929"/>
    <n v="9741"/>
    <n v="4"/>
    <s v="FLOW"/>
    <s v="UNPAID"/>
    <x v="6"/>
    <n v="6308"/>
    <n v="318"/>
    <n v="0"/>
    <n v="3577"/>
    <s v="FLOW"/>
    <n v="1.6994108583301817E-2"/>
    <n v="2.43018507454296E-3"/>
    <s v="FLOW"/>
    <s v="BPTP"/>
    <s v="BPTP"/>
    <s v="BPTP"/>
    <s v="Medical problem"/>
    <m/>
    <s v="CAVA"/>
    <m/>
    <s v="ELG"/>
    <m/>
    <s v="YERWADA"/>
    <m/>
    <m/>
    <m/>
    <n v="6494"/>
    <n v="6308"/>
    <n v="117"/>
    <n v="144"/>
    <s v="FLOW"/>
    <m/>
    <m/>
    <m/>
    <m/>
    <s v="NPA"/>
    <s v="MH12VS2944"/>
    <s v="HONDA SHINE DRUM BSVI"/>
    <d v="2024-04-20T00:00:00"/>
    <n v="24"/>
    <s v="02.07.26"/>
    <s v="VIJAY NIKAM"/>
    <m/>
    <m/>
    <m/>
    <m/>
    <m/>
    <m/>
    <m/>
    <n v="1"/>
    <m/>
    <m/>
    <m/>
    <m/>
    <m/>
    <m/>
    <m/>
    <m/>
    <m/>
    <m/>
    <m/>
    <m/>
    <m/>
    <m/>
    <m/>
    <m/>
    <m/>
    <m/>
    <m/>
    <m/>
    <m/>
    <m/>
    <m/>
    <m/>
    <m/>
    <m/>
    <m/>
    <m/>
    <m/>
    <m/>
    <m/>
    <m/>
    <m/>
    <m/>
    <m/>
    <m/>
    <m/>
    <m/>
    <m/>
    <m/>
    <m/>
    <m/>
    <m/>
    <m/>
    <m/>
    <m/>
    <m/>
    <m/>
    <m/>
    <m/>
    <m/>
    <m/>
    <m/>
    <m/>
    <m/>
    <m/>
    <m/>
    <m/>
    <m/>
    <m/>
    <m/>
    <m/>
    <m/>
    <m/>
    <m/>
    <m/>
    <m/>
    <m/>
    <m/>
    <m/>
    <m/>
    <m/>
    <m/>
    <m/>
    <m/>
    <m/>
    <m/>
    <m/>
    <m/>
    <m/>
    <m/>
    <m/>
    <m/>
    <m/>
    <m/>
    <m/>
    <n v="1"/>
    <n v="1"/>
    <s v="ZBHT0012"/>
    <s v="k2dKUKPiLm"/>
    <s v="Allocated"/>
    <s v="Left Message (LMCB)"/>
    <s v="Lm"/>
    <d v="2026-07-03T00:00:00"/>
    <m/>
    <m/>
    <m/>
    <x v="1"/>
    <m/>
    <n v="-2929"/>
    <n v="9741"/>
    <s v="k2dKUKPiLm"/>
    <s v="Allocated"/>
  </r>
  <r>
    <n v="458016595"/>
    <s v="UJWALA NITIN DHAMDHERE"/>
    <m/>
    <m/>
    <m/>
    <m/>
    <m/>
    <m/>
    <n v="3663"/>
    <n v="6352"/>
    <n v="-484"/>
    <n v="10015"/>
    <n v="3"/>
    <s v="FLOW"/>
    <s v="UNPAID"/>
    <x v="9"/>
    <n v="6297.12"/>
    <n v="490"/>
    <n v="0"/>
    <n v="5629.43"/>
    <s v="-"/>
    <n v="8.2225461994286323E-3"/>
    <n v="2.0167973631823391E-3"/>
    <s v="FLOW"/>
    <s v="BPTP"/>
    <s v="-"/>
    <s v="BPTP"/>
    <s v="Financail problem"/>
    <m/>
    <s v="CAVA"/>
    <m/>
    <s v="ELG"/>
    <m/>
    <s v="TALEGAON DHAMDHERE"/>
    <m/>
    <m/>
    <m/>
    <n v="6352"/>
    <n v="6297.12"/>
    <n v="87"/>
    <n v="114"/>
    <s v="FLOW"/>
    <m/>
    <m/>
    <m/>
    <m/>
    <s v="NPA"/>
    <s v="MH12VM4777"/>
    <s v="JUPITER CLASSIC BSVI"/>
    <d v="2023-05-08T00:00:00"/>
    <n v="36"/>
    <s v="02.07.26"/>
    <s v="KAILASH ATKARI"/>
    <m/>
    <m/>
    <m/>
    <m/>
    <m/>
    <m/>
    <m/>
    <n v="1"/>
    <m/>
    <m/>
    <m/>
    <m/>
    <m/>
    <m/>
    <m/>
    <m/>
    <m/>
    <m/>
    <m/>
    <m/>
    <m/>
    <m/>
    <m/>
    <m/>
    <m/>
    <m/>
    <m/>
    <m/>
    <m/>
    <m/>
    <m/>
    <m/>
    <m/>
    <m/>
    <m/>
    <m/>
    <m/>
    <m/>
    <m/>
    <m/>
    <m/>
    <m/>
    <m/>
    <m/>
    <m/>
    <m/>
    <m/>
    <m/>
    <m/>
    <m/>
    <m/>
    <m/>
    <m/>
    <m/>
    <m/>
    <m/>
    <m/>
    <m/>
    <m/>
    <m/>
    <m/>
    <m/>
    <m/>
    <m/>
    <m/>
    <m/>
    <m/>
    <m/>
    <m/>
    <m/>
    <m/>
    <m/>
    <m/>
    <m/>
    <m/>
    <m/>
    <m/>
    <m/>
    <m/>
    <m/>
    <m/>
    <m/>
    <m/>
    <m/>
    <m/>
    <m/>
    <m/>
    <m/>
    <m/>
    <m/>
    <m/>
    <m/>
    <m/>
    <m/>
    <n v="1"/>
    <n v="1"/>
    <s v="ZBHT0024"/>
    <s v="GoRkJ9_m_EJc"/>
    <s v="Allocated"/>
    <s v="Left Message (LMCB)"/>
    <s v="Meet mother in law "/>
    <d v="2026-07-03T00:00:00"/>
    <m/>
    <m/>
    <m/>
    <x v="0"/>
    <m/>
    <n v="-484"/>
    <n v="10015"/>
    <s v="GoRkJ9_m_EJc"/>
    <s v="Allocated"/>
  </r>
  <r>
    <n v="457999507"/>
    <s v="RAHUL VIJAY KUMARRAMHRUDAYYADAV"/>
    <s v="ONLINE"/>
    <s v="09.07.26"/>
    <n v="7575"/>
    <m/>
    <m/>
    <m/>
    <n v="6372"/>
    <n v="6361"/>
    <n v="6586"/>
    <n v="5158"/>
    <n v="2"/>
    <s v="RB"/>
    <s v="PAID"/>
    <x v="14"/>
    <n v="6286.33"/>
    <n v="225"/>
    <n v="0"/>
    <n v="900"/>
    <s v="FLOW"/>
    <n v="1.8053982767766343E-2"/>
    <n v="1.1688190022307431E-3"/>
    <s v="RB"/>
    <s v="PAID"/>
    <s v="PTP"/>
    <s v="PAID"/>
    <m/>
    <m/>
    <m/>
    <m/>
    <s v="-"/>
    <m/>
    <s v="DEHU ROAD"/>
    <m/>
    <m/>
    <m/>
    <n v="6361"/>
    <n v="6286.33"/>
    <n v="57"/>
    <n v="0"/>
    <s v="RB"/>
    <m/>
    <m/>
    <m/>
    <m/>
    <s v="REGULAR"/>
    <s v="MH14KV2892"/>
    <s v="BAJAJ KTM DUKE 200 ABS"/>
    <d v="2023-05-06T00:00:00"/>
    <n v="36"/>
    <s v="02.07.26"/>
    <s v="VIJAY NIKAM"/>
    <m/>
    <m/>
    <m/>
    <m/>
    <m/>
    <m/>
    <m/>
    <m/>
    <m/>
    <m/>
    <n v="1"/>
    <m/>
    <m/>
    <m/>
    <m/>
    <m/>
    <m/>
    <m/>
    <m/>
    <m/>
    <m/>
    <m/>
    <m/>
    <m/>
    <m/>
    <m/>
    <m/>
    <m/>
    <m/>
    <m/>
    <m/>
    <m/>
    <m/>
    <m/>
    <m/>
    <m/>
    <m/>
    <m/>
    <m/>
    <m/>
    <m/>
    <m/>
    <m/>
    <m/>
    <m/>
    <m/>
    <m/>
    <m/>
    <m/>
    <m/>
    <m/>
    <m/>
    <m/>
    <m/>
    <m/>
    <m/>
    <m/>
    <m/>
    <m/>
    <m/>
    <m/>
    <m/>
    <m/>
    <m/>
    <m/>
    <m/>
    <m/>
    <m/>
    <m/>
    <m/>
    <m/>
    <m/>
    <m/>
    <m/>
    <m/>
    <m/>
    <m/>
    <m/>
    <m/>
    <m/>
    <m/>
    <m/>
    <m/>
    <m/>
    <m/>
    <m/>
    <m/>
    <m/>
    <m/>
    <m/>
    <m/>
    <m/>
    <m/>
    <m/>
    <n v="1"/>
    <n v="1"/>
    <s v="DUWT0027"/>
    <s v="k2NpI5Zt1z"/>
    <s v="Allocated"/>
    <s v="Door Locked (NC_DL)"/>
    <s v="Visited to Customers residence address but Customers residence is Door Lock "/>
    <d v="2026-07-04T00:00:00"/>
    <m/>
    <m/>
    <m/>
    <x v="1"/>
    <m/>
    <n v="6586"/>
    <n v="12733"/>
    <e v="#N/A"/>
    <e v="#N/A"/>
  </r>
  <r>
    <n v="458211193"/>
    <s v="RAHUL SHIVAJI MACHAVE"/>
    <m/>
    <m/>
    <m/>
    <m/>
    <m/>
    <m/>
    <n v="3228"/>
    <n v="6293"/>
    <n v="3327"/>
    <n v="9521"/>
    <n v="2"/>
    <s v="FLOW"/>
    <s v="UNPAID"/>
    <x v="2"/>
    <n v="6237"/>
    <n v="262"/>
    <n v="0"/>
    <n v="4950"/>
    <s v="30.06.26"/>
    <n v="3.4153949928677547E-2"/>
    <n v="1.1596470622625833E-3"/>
    <s v="STABLE "/>
    <s v="PTP"/>
    <s v="PTP"/>
    <s v="PTP"/>
    <m/>
    <n v="29"/>
    <s v="CAVA"/>
    <m/>
    <s v="-"/>
    <m/>
    <s v="ALANDI"/>
    <m/>
    <m/>
    <m/>
    <n v="6293"/>
    <n v="6237"/>
    <n v="57"/>
    <n v="84"/>
    <s v="FLOW"/>
    <m/>
    <m/>
    <m/>
    <m/>
    <s v="REGULAR"/>
    <s v="MH14KV9575"/>
    <s v="SPLENDOR PLUS I3S BS6 FI DRUM SELF"/>
    <d v="2023-05-22T00:00:00"/>
    <n v="36"/>
    <s v="02.07.26"/>
    <s v="VIJAY NIKAM"/>
    <m/>
    <m/>
    <m/>
    <m/>
    <m/>
    <m/>
    <m/>
    <m/>
    <m/>
    <m/>
    <m/>
    <m/>
    <m/>
    <m/>
    <m/>
    <m/>
    <m/>
    <m/>
    <m/>
    <m/>
    <m/>
    <m/>
    <m/>
    <m/>
    <m/>
    <m/>
    <m/>
    <m/>
    <m/>
    <m/>
    <m/>
    <n v="1"/>
    <m/>
    <m/>
    <m/>
    <m/>
    <m/>
    <m/>
    <m/>
    <m/>
    <m/>
    <m/>
    <m/>
    <n v="1"/>
    <m/>
    <m/>
    <m/>
    <m/>
    <m/>
    <m/>
    <m/>
    <m/>
    <m/>
    <m/>
    <m/>
    <m/>
    <m/>
    <m/>
    <m/>
    <m/>
    <m/>
    <m/>
    <m/>
    <m/>
    <m/>
    <m/>
    <m/>
    <m/>
    <m/>
    <m/>
    <m/>
    <m/>
    <m/>
    <m/>
    <m/>
    <m/>
    <m/>
    <m/>
    <m/>
    <m/>
    <m/>
    <m/>
    <m/>
    <m/>
    <m/>
    <m/>
    <m/>
    <m/>
    <m/>
    <m/>
    <m/>
    <m/>
    <m/>
    <m/>
    <n v="2"/>
    <n v="1"/>
    <s v="ZBHT0009"/>
    <s v="BoenDmxAWm"/>
    <s v="Allocated"/>
    <e v="#N/A"/>
    <e v="#N/A"/>
    <e v="#N/A"/>
    <m/>
    <m/>
    <m/>
    <x v="0"/>
    <m/>
    <n v="3327"/>
    <n v="9521"/>
    <s v="BoenDmxAWm"/>
    <s v="Allocated"/>
  </r>
  <r>
    <n v="464350524"/>
    <s v="AKASH SANJAY MORE"/>
    <m/>
    <m/>
    <m/>
    <m/>
    <m/>
    <m/>
    <n v="6231"/>
    <n v="6231"/>
    <n v="6680"/>
    <n v="12462"/>
    <n v="4"/>
    <s v="FLOW"/>
    <s v="UNPAID"/>
    <x v="6"/>
    <n v="6135"/>
    <n v="449"/>
    <n v="0"/>
    <n v="3150"/>
    <s v="-"/>
    <n v="1.6528036803829527E-2"/>
    <n v="2.3635360545848226E-3"/>
    <s v="FLOW"/>
    <s v="PTP"/>
    <s v="-"/>
    <s v="PTP"/>
    <m/>
    <n v="25"/>
    <s v="CAVNA"/>
    <m/>
    <s v="ELG"/>
    <m/>
    <s v="CHANDAN NAGAR"/>
    <m/>
    <m/>
    <m/>
    <n v="6231"/>
    <n v="6135"/>
    <n v="118"/>
    <n v="145"/>
    <s v="FLOW"/>
    <m/>
    <m/>
    <m/>
    <m/>
    <s v="NPA"/>
    <s v="MH12XJ0574"/>
    <s v="HONDA ACTIVA 6G DLX BS VI"/>
    <d v="2024-10-17T00:00:00"/>
    <n v="18"/>
    <s v="02.07.26"/>
    <s v="VIJAY NIKAM"/>
    <m/>
    <m/>
    <m/>
    <m/>
    <m/>
    <m/>
    <m/>
    <m/>
    <m/>
    <m/>
    <m/>
    <m/>
    <m/>
    <m/>
    <m/>
    <m/>
    <m/>
    <m/>
    <m/>
    <m/>
    <m/>
    <m/>
    <m/>
    <m/>
    <m/>
    <m/>
    <m/>
    <m/>
    <m/>
    <m/>
    <m/>
    <n v="1"/>
    <m/>
    <m/>
    <m/>
    <m/>
    <m/>
    <m/>
    <m/>
    <m/>
    <m/>
    <m/>
    <m/>
    <m/>
    <m/>
    <m/>
    <m/>
    <m/>
    <m/>
    <m/>
    <m/>
    <m/>
    <m/>
    <m/>
    <m/>
    <m/>
    <m/>
    <m/>
    <m/>
    <m/>
    <m/>
    <m/>
    <m/>
    <m/>
    <m/>
    <m/>
    <m/>
    <m/>
    <m/>
    <m/>
    <m/>
    <m/>
    <m/>
    <m/>
    <m/>
    <m/>
    <m/>
    <m/>
    <m/>
    <m/>
    <m/>
    <m/>
    <m/>
    <m/>
    <m/>
    <m/>
    <m/>
    <m/>
    <m/>
    <m/>
    <m/>
    <m/>
    <m/>
    <m/>
    <n v="1"/>
    <n v="1"/>
    <s v="ZBHT0012"/>
    <e v="#N/A"/>
    <s v="Allocated"/>
    <e v="#N/A"/>
    <e v="#N/A"/>
    <e v="#N/A"/>
    <m/>
    <m/>
    <m/>
    <x v="0"/>
    <m/>
    <n v="6680"/>
    <n v="12462"/>
    <e v="#N/A"/>
    <e v="#N/A"/>
  </r>
  <r>
    <n v="458039157"/>
    <s v="ANKITA SURESH KONDE"/>
    <m/>
    <m/>
    <m/>
    <m/>
    <m/>
    <m/>
    <n v="6126"/>
    <n v="6126"/>
    <n v="6216"/>
    <n v="12252"/>
    <n v="2"/>
    <s v="FLOW"/>
    <s v="UNPAID"/>
    <x v="4"/>
    <n v="6045.46"/>
    <n v="90"/>
    <n v="0"/>
    <n v="863.33"/>
    <s v="FLOW"/>
    <n v="2.7332536974898614E-2"/>
    <n v="1.1240339793211411E-3"/>
    <s v="FLOW"/>
    <s v="-"/>
    <s v="NC"/>
    <s v="-"/>
    <m/>
    <m/>
    <m/>
    <m/>
    <s v="-"/>
    <m/>
    <s v="KHED SHIVAPUR"/>
    <m/>
    <m/>
    <m/>
    <n v="6126"/>
    <n v="6045.46"/>
    <n v="57"/>
    <n v="84"/>
    <s v="FLOW"/>
    <m/>
    <m/>
    <m/>
    <m/>
    <s v="REGULAR"/>
    <s v="MH12VM5535"/>
    <s v="RE BULLET 350 EFI BLACK"/>
    <d v="2023-05-09T00:00:00"/>
    <n v="36"/>
    <s v="02.07.26"/>
    <s v="VIJAY NIKAM"/>
    <m/>
    <m/>
    <m/>
    <m/>
    <m/>
    <m/>
    <m/>
    <m/>
    <m/>
    <m/>
    <n v="1"/>
    <m/>
    <m/>
    <m/>
    <m/>
    <m/>
    <m/>
    <m/>
    <m/>
    <m/>
    <m/>
    <m/>
    <m/>
    <m/>
    <m/>
    <m/>
    <m/>
    <m/>
    <m/>
    <m/>
    <m/>
    <m/>
    <m/>
    <m/>
    <m/>
    <m/>
    <m/>
    <m/>
    <m/>
    <m/>
    <m/>
    <m/>
    <m/>
    <m/>
    <m/>
    <m/>
    <m/>
    <m/>
    <m/>
    <m/>
    <m/>
    <m/>
    <m/>
    <m/>
    <m/>
    <m/>
    <m/>
    <m/>
    <m/>
    <m/>
    <m/>
    <m/>
    <m/>
    <m/>
    <m/>
    <m/>
    <m/>
    <m/>
    <m/>
    <m/>
    <m/>
    <m/>
    <m/>
    <m/>
    <m/>
    <m/>
    <m/>
    <m/>
    <m/>
    <m/>
    <m/>
    <m/>
    <m/>
    <m/>
    <m/>
    <m/>
    <m/>
    <m/>
    <m/>
    <m/>
    <m/>
    <m/>
    <m/>
    <m/>
    <n v="1"/>
    <n v="1"/>
    <s v="DUWT0011"/>
    <s v="k6lwdcCyG1"/>
    <s v="Allocated"/>
    <s v="Others (NC_OTHER)"/>
    <s v="Address not found short address "/>
    <d v="2026-07-04T00:00:00"/>
    <m/>
    <m/>
    <m/>
    <x v="0"/>
    <m/>
    <n v="6216"/>
    <n v="12252"/>
    <s v="k6lwdcCyG1"/>
    <s v="Allocated"/>
  </r>
  <r>
    <n v="139640918"/>
    <s v="KAJAL AVINASH ADAGALE"/>
    <m/>
    <m/>
    <m/>
    <m/>
    <m/>
    <m/>
    <n v="2814"/>
    <n v="6138"/>
    <n v="-7133"/>
    <n v="8952"/>
    <n v="6"/>
    <s v="FLOW"/>
    <s v="UNPAID"/>
    <x v="9"/>
    <n v="5983.67"/>
    <n v="799"/>
    <n v="0"/>
    <n v="5850"/>
    <s v="FLOW"/>
    <n v="1.0304430572610246E-2"/>
    <n v="2.6154762461599091E-3"/>
    <s v="FLOW"/>
    <s v="RTP"/>
    <s v="NC"/>
    <s v="RTP"/>
    <s v="Financail problem"/>
    <m/>
    <s v="CAVNA"/>
    <m/>
    <s v="ELG"/>
    <m/>
    <s v="SHIRUR"/>
    <m/>
    <m/>
    <m/>
    <n v="6138"/>
    <n v="5983.67"/>
    <n v="176"/>
    <n v="203"/>
    <s v="FLOW"/>
    <m/>
    <m/>
    <m/>
    <m/>
    <s v="NPA"/>
    <s v="MH12VX7985"/>
    <s v="SPLENDOR PLUS I3S XTEC"/>
    <d v="2023-03-16T00:00:00"/>
    <n v="36"/>
    <s v="02.07.26"/>
    <s v="KAILASH ATKARI"/>
    <m/>
    <m/>
    <m/>
    <m/>
    <m/>
    <m/>
    <m/>
    <m/>
    <m/>
    <m/>
    <n v="1"/>
    <m/>
    <m/>
    <m/>
    <m/>
    <m/>
    <m/>
    <m/>
    <m/>
    <m/>
    <m/>
    <m/>
    <m/>
    <m/>
    <m/>
    <m/>
    <m/>
    <m/>
    <m/>
    <m/>
    <m/>
    <m/>
    <m/>
    <m/>
    <m/>
    <m/>
    <m/>
    <m/>
    <m/>
    <m/>
    <m/>
    <m/>
    <m/>
    <m/>
    <m/>
    <m/>
    <m/>
    <m/>
    <m/>
    <m/>
    <m/>
    <m/>
    <m/>
    <m/>
    <m/>
    <m/>
    <m/>
    <m/>
    <m/>
    <m/>
    <m/>
    <m/>
    <m/>
    <m/>
    <m/>
    <m/>
    <m/>
    <m/>
    <m/>
    <m/>
    <m/>
    <m/>
    <m/>
    <m/>
    <m/>
    <m/>
    <m/>
    <m/>
    <m/>
    <m/>
    <m/>
    <m/>
    <m/>
    <m/>
    <m/>
    <m/>
    <m/>
    <m/>
    <m/>
    <m/>
    <m/>
    <m/>
    <m/>
    <m/>
    <n v="1"/>
    <n v="1"/>
    <s v="ZBHT0024"/>
    <s v="GPLBX_lFGFyc"/>
    <s v="Allocated"/>
    <s v="Left Message (LMCB)"/>
    <s v="Meet mother in law "/>
    <d v="2026-07-04T00:00:00"/>
    <m/>
    <m/>
    <m/>
    <x v="0"/>
    <m/>
    <n v="-7133"/>
    <n v="8952"/>
    <s v="GPLBX_lFGFyc"/>
    <s v="Allocated"/>
  </r>
  <r>
    <n v="140371003"/>
    <s v="OMKAR SURESH TOTE"/>
    <m/>
    <m/>
    <m/>
    <m/>
    <m/>
    <m/>
    <n v="3076"/>
    <n v="6146"/>
    <n v="-2794"/>
    <n v="9222"/>
    <n v="4"/>
    <s v="FLOW"/>
    <s v="UNPAID"/>
    <x v="16"/>
    <n v="5983.26"/>
    <n v="288"/>
    <n v="0"/>
    <n v="900"/>
    <s v="-"/>
    <n v="4.8856490967861946E-2"/>
    <n v="2.3050775442469743E-3"/>
    <s v="FLOW"/>
    <s v="NC"/>
    <s v="-"/>
    <s v="NC"/>
    <s v="Add not found"/>
    <m/>
    <s v="CNAVNA"/>
    <m/>
    <s v="ELG"/>
    <m/>
    <s v="BHAWANI PETH"/>
    <m/>
    <m/>
    <m/>
    <n v="6146"/>
    <n v="5983.26"/>
    <n v="118"/>
    <n v="145"/>
    <s v="FLOW"/>
    <m/>
    <m/>
    <m/>
    <m/>
    <s v="NPA"/>
    <s v="MH12VJ4999"/>
    <s v="HONDA ACTIVA 6G DLX BS VI"/>
    <d v="2023-03-25T00:00:00"/>
    <n v="36"/>
    <s v="02.07.26"/>
    <s v="VIJAY NIKAM"/>
    <m/>
    <m/>
    <m/>
    <m/>
    <m/>
    <m/>
    <m/>
    <m/>
    <m/>
    <m/>
    <m/>
    <m/>
    <m/>
    <m/>
    <m/>
    <m/>
    <n v="1"/>
    <m/>
    <m/>
    <m/>
    <m/>
    <m/>
    <m/>
    <m/>
    <m/>
    <m/>
    <m/>
    <m/>
    <m/>
    <m/>
    <m/>
    <m/>
    <m/>
    <m/>
    <m/>
    <m/>
    <m/>
    <m/>
    <m/>
    <m/>
    <m/>
    <m/>
    <m/>
    <m/>
    <m/>
    <m/>
    <m/>
    <m/>
    <m/>
    <m/>
    <m/>
    <m/>
    <m/>
    <m/>
    <m/>
    <m/>
    <m/>
    <m/>
    <m/>
    <m/>
    <m/>
    <m/>
    <m/>
    <m/>
    <m/>
    <m/>
    <m/>
    <m/>
    <m/>
    <m/>
    <m/>
    <m/>
    <m/>
    <m/>
    <m/>
    <m/>
    <m/>
    <m/>
    <m/>
    <m/>
    <m/>
    <m/>
    <m/>
    <m/>
    <m/>
    <m/>
    <m/>
    <m/>
    <m/>
    <m/>
    <m/>
    <m/>
    <m/>
    <m/>
    <n v="1"/>
    <n v="1"/>
    <s v="DUWT0014"/>
    <s v="B6Q0JXEccc"/>
    <s v="Allocated"/>
    <s v="Door Locked (NC_DL)"/>
    <s v="Door lock "/>
    <d v="2026-07-06T00:00:00"/>
    <m/>
    <m/>
    <m/>
    <x v="0"/>
    <m/>
    <n v="-2794"/>
    <n v="9222"/>
    <s v="B6Q0JXEccc"/>
    <s v="Allocated"/>
  </r>
  <r>
    <n v="456135522"/>
    <s v="SUNIL PRABHU SONPARKHE"/>
    <m/>
    <m/>
    <m/>
    <m/>
    <m/>
    <m/>
    <n v="3037"/>
    <n v="3001"/>
    <n v="3026"/>
    <n v="6038"/>
    <n v="1"/>
    <s v="FLOW"/>
    <s v="UNPAID"/>
    <x v="13"/>
    <n v="5925"/>
    <n v="25"/>
    <n v="0"/>
    <n v="3469"/>
    <s v="-"/>
    <n v="5.1060990064582716E-3"/>
    <n v="3.1206802641814424E-4"/>
    <s v="FLOW"/>
    <s v="KIV"/>
    <s v="-"/>
    <s v="KIV"/>
    <m/>
    <m/>
    <s v="CNAVNA"/>
    <m/>
    <s v="-"/>
    <m/>
    <s v="DHAYARI"/>
    <m/>
    <m/>
    <m/>
    <n v="3001"/>
    <n v="5925"/>
    <n v="26"/>
    <n v="53"/>
    <s v="FLOW"/>
    <m/>
    <m/>
    <m/>
    <m/>
    <s v="REGULAR"/>
    <s v="MH12UZ7619"/>
    <s v="HONDA ACTIVA 6G DLX BS VI"/>
    <d v="2022-12-26T00:00:00"/>
    <n v="42"/>
    <s v="02.07.26"/>
    <s v="VIJAY NIKAM"/>
    <m/>
    <m/>
    <m/>
    <m/>
    <m/>
    <m/>
    <m/>
    <m/>
    <m/>
    <m/>
    <m/>
    <m/>
    <m/>
    <m/>
    <m/>
    <m/>
    <m/>
    <m/>
    <m/>
    <m/>
    <m/>
    <m/>
    <n v="1"/>
    <m/>
    <m/>
    <m/>
    <m/>
    <m/>
    <m/>
    <m/>
    <m/>
    <m/>
    <m/>
    <m/>
    <m/>
    <m/>
    <m/>
    <m/>
    <m/>
    <m/>
    <m/>
    <m/>
    <m/>
    <m/>
    <m/>
    <m/>
    <m/>
    <m/>
    <m/>
    <m/>
    <m/>
    <m/>
    <m/>
    <m/>
    <m/>
    <m/>
    <m/>
    <m/>
    <m/>
    <m/>
    <m/>
    <m/>
    <m/>
    <m/>
    <m/>
    <m/>
    <m/>
    <m/>
    <m/>
    <m/>
    <m/>
    <m/>
    <m/>
    <m/>
    <m/>
    <m/>
    <m/>
    <m/>
    <m/>
    <m/>
    <m/>
    <m/>
    <m/>
    <m/>
    <m/>
    <m/>
    <m/>
    <m/>
    <m/>
    <m/>
    <m/>
    <m/>
    <m/>
    <m/>
    <n v="1"/>
    <n v="1"/>
    <s v="DUWT0021"/>
    <s v="B6vG0JDw8ov9"/>
    <s v="Allocated"/>
    <s v="Door Locked (NC_DL)"/>
    <s v="Customer house is door locked "/>
    <d v="2026-07-08T00:00:00"/>
    <m/>
    <m/>
    <m/>
    <x v="0"/>
    <m/>
    <n v="3026"/>
    <n v="6038"/>
    <s v="B6vG0JDw8ov9"/>
    <s v="Allocated"/>
  </r>
  <r>
    <n v="140383146"/>
    <s v="SUNIL SEBASTIAN SEBASTIAN"/>
    <m/>
    <m/>
    <m/>
    <m/>
    <m/>
    <m/>
    <n v="3191"/>
    <n v="5887"/>
    <n v="-3167"/>
    <n v="9078"/>
    <n v="4"/>
    <s v="FLOW"/>
    <s v="UNPAID"/>
    <x v="12"/>
    <n v="5828.22"/>
    <n v="519"/>
    <n v="0"/>
    <n v="0"/>
    <s v="FLOW"/>
    <n v="5.0789680881518022E-2"/>
    <n v="2.2453476942220626E-3"/>
    <s v="STABLE "/>
    <s v="MPTP"/>
    <s v="MPTP"/>
    <s v="MPTP"/>
    <m/>
    <n v="25"/>
    <s v="CAVNA"/>
    <m/>
    <s v="ELG"/>
    <m/>
    <s v="MULSHI"/>
    <m/>
    <m/>
    <m/>
    <n v="5887"/>
    <n v="5828.22"/>
    <n v="117"/>
    <n v="144"/>
    <s v="FLOW"/>
    <m/>
    <m/>
    <m/>
    <m/>
    <s v="NPA"/>
    <s v="MH12VJ4389"/>
    <s v="HONDA ACTIVA 6G H SMART"/>
    <d v="2023-03-29T00:00:00"/>
    <n v="36"/>
    <s v="02.07.26"/>
    <s v="KAILASH ATKARI"/>
    <m/>
    <m/>
    <m/>
    <m/>
    <m/>
    <m/>
    <m/>
    <m/>
    <m/>
    <m/>
    <m/>
    <m/>
    <m/>
    <m/>
    <m/>
    <m/>
    <m/>
    <m/>
    <m/>
    <m/>
    <m/>
    <m/>
    <m/>
    <m/>
    <m/>
    <m/>
    <m/>
    <m/>
    <n v="1"/>
    <m/>
    <m/>
    <m/>
    <m/>
    <m/>
    <m/>
    <m/>
    <m/>
    <m/>
    <m/>
    <m/>
    <m/>
    <m/>
    <m/>
    <m/>
    <m/>
    <m/>
    <m/>
    <m/>
    <m/>
    <m/>
    <m/>
    <m/>
    <m/>
    <m/>
    <m/>
    <m/>
    <m/>
    <m/>
    <m/>
    <m/>
    <m/>
    <m/>
    <m/>
    <m/>
    <m/>
    <m/>
    <m/>
    <m/>
    <m/>
    <m/>
    <m/>
    <m/>
    <m/>
    <m/>
    <m/>
    <m/>
    <m/>
    <m/>
    <m/>
    <m/>
    <m/>
    <m/>
    <m/>
    <m/>
    <m/>
    <m/>
    <m/>
    <m/>
    <m/>
    <m/>
    <m/>
    <m/>
    <m/>
    <m/>
    <n v="1"/>
    <n v="1"/>
    <s v="DUWT0030"/>
    <s v="koUvV2uFsm"/>
    <s v="Allocated"/>
    <e v="#N/A"/>
    <e v="#N/A"/>
    <e v="#N/A"/>
    <m/>
    <m/>
    <m/>
    <x v="0"/>
    <m/>
    <n v="-3167"/>
    <n v="9078"/>
    <s v="koUvV2uFsm"/>
    <s v="Allocated"/>
  </r>
  <r>
    <n v="458545440"/>
    <s v="SANJAY SHANKAR MALAV"/>
    <m/>
    <m/>
    <m/>
    <m/>
    <m/>
    <m/>
    <n v="2940"/>
    <n v="5880"/>
    <n v="3048"/>
    <n v="8820"/>
    <n v="2"/>
    <s v="FLOW"/>
    <s v="UNPAID"/>
    <x v="6"/>
    <n v="5712.54"/>
    <n v="108"/>
    <n v="0"/>
    <n v="3596"/>
    <s v="-"/>
    <n v="8.6617070243791422E-3"/>
    <n v="1.0621340755262944E-3"/>
    <s v="FLOW"/>
    <s v="NC"/>
    <s v="-"/>
    <s v="NC"/>
    <s v="Add not found"/>
    <m/>
    <m/>
    <m/>
    <s v="-"/>
    <m/>
    <s v="KHARADI"/>
    <m/>
    <m/>
    <m/>
    <n v="5880"/>
    <n v="5712.54"/>
    <n v="57"/>
    <n v="84"/>
    <s v="FLOW"/>
    <m/>
    <m/>
    <m/>
    <m/>
    <s v="NPA"/>
    <s v="MH12VP0769"/>
    <s v="HONDA SHINE 100 OBD2"/>
    <d v="2023-06-14T00:00:00"/>
    <n v="36"/>
    <s v="02.07.26"/>
    <s v="VIJAY NIKAM"/>
    <m/>
    <m/>
    <m/>
    <m/>
    <m/>
    <m/>
    <m/>
    <m/>
    <m/>
    <m/>
    <m/>
    <m/>
    <m/>
    <m/>
    <m/>
    <m/>
    <m/>
    <m/>
    <m/>
    <m/>
    <m/>
    <m/>
    <m/>
    <m/>
    <m/>
    <m/>
    <m/>
    <m/>
    <n v="1"/>
    <m/>
    <m/>
    <m/>
    <m/>
    <m/>
    <m/>
    <m/>
    <m/>
    <m/>
    <m/>
    <m/>
    <m/>
    <m/>
    <m/>
    <m/>
    <m/>
    <m/>
    <m/>
    <m/>
    <m/>
    <m/>
    <m/>
    <m/>
    <m/>
    <m/>
    <m/>
    <m/>
    <m/>
    <m/>
    <m/>
    <m/>
    <m/>
    <m/>
    <m/>
    <m/>
    <m/>
    <m/>
    <m/>
    <m/>
    <m/>
    <m/>
    <m/>
    <m/>
    <m/>
    <m/>
    <m/>
    <m/>
    <m/>
    <m/>
    <m/>
    <m/>
    <m/>
    <m/>
    <m/>
    <m/>
    <m/>
    <m/>
    <m/>
    <m/>
    <m/>
    <m/>
    <m/>
    <m/>
    <m/>
    <m/>
    <n v="1"/>
    <n v="1"/>
    <s v="ZBHT0012"/>
    <s v="B2eIjCwSOm"/>
    <s v="Allocated"/>
    <e v="#N/A"/>
    <e v="#N/A"/>
    <e v="#N/A"/>
    <m/>
    <m/>
    <m/>
    <x v="0"/>
    <m/>
    <n v="3048"/>
    <n v="8820"/>
    <s v="B2eIjCwSOm"/>
    <s v="Allocated"/>
  </r>
  <r>
    <n v="458849195"/>
    <s v="SHARADA PRAKASH SARDAR"/>
    <m/>
    <m/>
    <m/>
    <m/>
    <m/>
    <m/>
    <n v="3280"/>
    <n v="2446"/>
    <n v="2521"/>
    <n v="5726"/>
    <n v="1"/>
    <s v="FLOW"/>
    <s v="UNPAID"/>
    <x v="5"/>
    <n v="5665.66"/>
    <n v="75"/>
    <n v="0"/>
    <n v="4500"/>
    <s v="13.06.26"/>
    <n v="6.8321109479849073E-3"/>
    <n v="2.9840866406012206E-4"/>
    <s v="STABLE "/>
    <s v="PTP"/>
    <s v="PAID"/>
    <s v="PTP"/>
    <m/>
    <n v="22"/>
    <s v="CAVA"/>
    <m/>
    <s v="-"/>
    <m/>
    <s v="CHAKAN"/>
    <m/>
    <m/>
    <m/>
    <n v="7021"/>
    <n v="5665.66"/>
    <n v="26"/>
    <n v="53"/>
    <s v="FLOW"/>
    <m/>
    <m/>
    <m/>
    <m/>
    <s v="REGULAR"/>
    <s v="MH14KX8560"/>
    <s v="HONDA ACTIVA 6G H SMART"/>
    <d v="2023-07-06T00:00:00"/>
    <n v="36"/>
    <s v="10.07.26"/>
    <s v="KAILASH ATKARI"/>
    <m/>
    <m/>
    <m/>
    <m/>
    <m/>
    <m/>
    <m/>
    <m/>
    <m/>
    <m/>
    <m/>
    <m/>
    <m/>
    <m/>
    <m/>
    <m/>
    <m/>
    <m/>
    <m/>
    <m/>
    <m/>
    <m/>
    <m/>
    <m/>
    <m/>
    <m/>
    <m/>
    <m/>
    <m/>
    <m/>
    <m/>
    <n v="1"/>
    <m/>
    <m/>
    <m/>
    <m/>
    <m/>
    <m/>
    <m/>
    <m/>
    <m/>
    <m/>
    <m/>
    <m/>
    <m/>
    <m/>
    <m/>
    <m/>
    <m/>
    <m/>
    <m/>
    <m/>
    <m/>
    <m/>
    <m/>
    <m/>
    <m/>
    <m/>
    <m/>
    <m/>
    <m/>
    <m/>
    <m/>
    <m/>
    <m/>
    <m/>
    <m/>
    <m/>
    <m/>
    <m/>
    <m/>
    <m/>
    <m/>
    <m/>
    <m/>
    <m/>
    <m/>
    <m/>
    <m/>
    <m/>
    <m/>
    <m/>
    <m/>
    <m/>
    <m/>
    <m/>
    <m/>
    <m/>
    <m/>
    <m/>
    <m/>
    <m/>
    <m/>
    <m/>
    <n v="1"/>
    <n v="1"/>
    <s v="DUWT0017"/>
    <m/>
    <m/>
    <m/>
    <m/>
    <m/>
    <m/>
    <m/>
    <m/>
    <x v="0"/>
    <m/>
    <n v="2521"/>
    <n v="5726"/>
    <s v="A6skpNw1Nz"/>
    <s v="Allocated"/>
  </r>
  <r>
    <n v="463492200"/>
    <s v="DILIP KUMAR"/>
    <m/>
    <m/>
    <m/>
    <m/>
    <m/>
    <m/>
    <n v="5741"/>
    <n v="5731"/>
    <n v="6483"/>
    <n v="11472"/>
    <n v="6"/>
    <s v="FLOW"/>
    <s v="UNPAID"/>
    <x v="12"/>
    <n v="5633"/>
    <n v="752"/>
    <n v="0"/>
    <n v="0"/>
    <s v="FLOW"/>
    <n v="1"/>
    <n v="2.46219756347171E-3"/>
    <s v="FLOW"/>
    <s v="NC"/>
    <s v="NC"/>
    <s v="NC"/>
    <s v="Add not found"/>
    <m/>
    <s v="CNAVNA"/>
    <m/>
    <s v="ELG"/>
    <m/>
    <s v="HINJEWADI"/>
    <m/>
    <m/>
    <m/>
    <n v="5731"/>
    <n v="5633"/>
    <n v="177"/>
    <n v="204"/>
    <s v="FLOW"/>
    <m/>
    <m/>
    <m/>
    <m/>
    <s v="NPA"/>
    <m/>
    <s v="DESTINI 125 LX BS6 FI DRS SM"/>
    <d v="2024-07-16T00:00:00"/>
    <n v="18"/>
    <s v="02.07.26"/>
    <s v="KAILASH ATKARI"/>
    <m/>
    <m/>
    <m/>
    <m/>
    <m/>
    <m/>
    <m/>
    <m/>
    <m/>
    <m/>
    <m/>
    <m/>
    <m/>
    <m/>
    <m/>
    <m/>
    <m/>
    <m/>
    <m/>
    <m/>
    <m/>
    <m/>
    <m/>
    <m/>
    <m/>
    <m/>
    <m/>
    <m/>
    <m/>
    <m/>
    <m/>
    <m/>
    <m/>
    <m/>
    <m/>
    <m/>
    <m/>
    <m/>
    <m/>
    <m/>
    <m/>
    <m/>
    <m/>
    <m/>
    <m/>
    <m/>
    <m/>
    <m/>
    <m/>
    <m/>
    <m/>
    <m/>
    <m/>
    <m/>
    <m/>
    <m/>
    <m/>
    <m/>
    <m/>
    <m/>
    <m/>
    <m/>
    <m/>
    <m/>
    <m/>
    <m/>
    <m/>
    <m/>
    <m/>
    <m/>
    <m/>
    <m/>
    <m/>
    <m/>
    <m/>
    <m/>
    <m/>
    <m/>
    <m/>
    <m/>
    <m/>
    <m/>
    <m/>
    <m/>
    <m/>
    <m/>
    <m/>
    <m/>
    <m/>
    <m/>
    <m/>
    <n v="1"/>
    <m/>
    <m/>
    <n v="1"/>
    <n v="1"/>
    <s v="DUWT0030"/>
    <e v="#N/A"/>
    <s v="Allocated"/>
    <s v="Address Not Found (NC_ANF)"/>
    <s v="Address not found "/>
    <d v="2026-07-03T00:00:00"/>
    <m/>
    <m/>
    <m/>
    <x v="0"/>
    <m/>
    <n v="6483"/>
    <n v="11472"/>
    <e v="#N/A"/>
    <e v="#N/A"/>
  </r>
  <r>
    <n v="464044897"/>
    <s v="VIKAS KESHAV TIKONE"/>
    <m/>
    <m/>
    <m/>
    <m/>
    <m/>
    <m/>
    <n v="874"/>
    <n v="3286"/>
    <n v="867"/>
    <n v="4160"/>
    <n v="4"/>
    <s v="FLOW"/>
    <s v="UNPAID"/>
    <x v="8"/>
    <n v="5565"/>
    <n v="203"/>
    <n v="0"/>
    <n v="4920"/>
    <s v="20.06.26"/>
    <n v="2.3485036824242331E-2"/>
    <n v="2.1439410177285308E-3"/>
    <s v="STABLE "/>
    <s v="PTP"/>
    <s v="PTP"/>
    <s v="PTP"/>
    <m/>
    <n v="26"/>
    <s v="CNAVA"/>
    <m/>
    <s v="ELG"/>
    <m/>
    <s v="KARLA"/>
    <m/>
    <m/>
    <m/>
    <n v="3286"/>
    <n v="5565"/>
    <n v="117"/>
    <n v="144"/>
    <s v="FLOW"/>
    <m/>
    <m/>
    <m/>
    <m/>
    <s v="NPA"/>
    <s v="MH14LF8117"/>
    <s v="HONDA ACTIVA 125 SMART"/>
    <d v="2024-09-17T00:00:00"/>
    <n v="24"/>
    <s v="02.07.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7-15T00:00:00"/>
    <m/>
    <m/>
    <m/>
    <x v="0"/>
    <m/>
    <n v="867"/>
    <n v="4160"/>
    <s v="k2YDIP0Wdz"/>
    <s v="Allocated"/>
  </r>
  <r>
    <n v="457235804"/>
    <s v="AASHA SAKHARAM PATOLE"/>
    <m/>
    <m/>
    <m/>
    <m/>
    <m/>
    <m/>
    <n v="6427"/>
    <n v="5536"/>
    <n v="6200"/>
    <n v="11963"/>
    <n v="4"/>
    <s v="FLOW"/>
    <s v="UNPAID"/>
    <x v="4"/>
    <n v="5536"/>
    <n v="664"/>
    <n v="0"/>
    <n v="5400"/>
    <s v="FLOW"/>
    <n v="2.2610961578519585E-2"/>
    <n v="2.1327686386604038E-3"/>
    <s v="FLOW"/>
    <s v="-"/>
    <s v="PTP"/>
    <s v="-"/>
    <m/>
    <m/>
    <m/>
    <m/>
    <s v="ELG"/>
    <m/>
    <s v="BHOR"/>
    <m/>
    <m/>
    <m/>
    <n v="5536"/>
    <n v="5536"/>
    <n v="118"/>
    <n v="145"/>
    <s v="FLOW"/>
    <m/>
    <m/>
    <m/>
    <m/>
    <s v="NPA"/>
    <s v="MH12VH6521"/>
    <s v="RE BULLET X 350 ES EFI JET BLACK"/>
    <d v="2023-03-15T00:00:00"/>
    <n v="36"/>
    <s v="02.07.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meet other place and get PTP date 13.07.2026 amt. 5500"/>
    <d v="2026-07-13T00:00:00"/>
    <m/>
    <m/>
    <m/>
    <x v="0"/>
    <m/>
    <n v="6200"/>
    <n v="11963"/>
    <s v="APBAHBd9_NJc"/>
    <s v="Allocated"/>
  </r>
  <r>
    <n v="466047937"/>
    <s v="SHEETAL SANTOSH SURVE"/>
    <m/>
    <m/>
    <m/>
    <m/>
    <m/>
    <m/>
    <n v="2037"/>
    <n v="5594"/>
    <n v="-180"/>
    <n v="7631"/>
    <n v="4"/>
    <s v="FLOW"/>
    <s v="UNPAID"/>
    <x v="13"/>
    <n v="5478"/>
    <n v="337"/>
    <n v="0"/>
    <n v="1800"/>
    <s v="-"/>
    <n v="3.0126365750578768E-2"/>
    <n v="2.1104238805241498E-3"/>
    <s v="FLOW"/>
    <s v="-"/>
    <s v="-"/>
    <s v="-"/>
    <m/>
    <m/>
    <m/>
    <m/>
    <s v="ELG"/>
    <m/>
    <s v="PARVATI PAYTHA"/>
    <m/>
    <m/>
    <m/>
    <n v="5594"/>
    <n v="5478"/>
    <n v="117"/>
    <n v="144"/>
    <s v="FLOW"/>
    <m/>
    <m/>
    <m/>
    <m/>
    <s v="NPA"/>
    <s v="MH12XB8211"/>
    <s v="HONDA ACTIVA 6G DLX BS VI"/>
    <d v="2025-05-02T00:00:00"/>
    <n v="12"/>
    <s v="02.07.26"/>
    <s v="VIJAY NIKAM"/>
    <m/>
    <m/>
    <m/>
    <m/>
    <m/>
    <m/>
    <m/>
    <m/>
    <m/>
    <m/>
    <m/>
    <m/>
    <m/>
    <m/>
    <m/>
    <m/>
    <m/>
    <m/>
    <m/>
    <m/>
    <m/>
    <m/>
    <m/>
    <m/>
    <m/>
    <n v="1"/>
    <m/>
    <m/>
    <m/>
    <m/>
    <m/>
    <m/>
    <m/>
    <m/>
    <m/>
    <m/>
    <m/>
    <m/>
    <m/>
    <m/>
    <m/>
    <m/>
    <m/>
    <m/>
    <m/>
    <m/>
    <m/>
    <m/>
    <m/>
    <m/>
    <m/>
    <m/>
    <m/>
    <m/>
    <m/>
    <m/>
    <m/>
    <m/>
    <m/>
    <m/>
    <m/>
    <m/>
    <m/>
    <m/>
    <m/>
    <m/>
    <m/>
    <m/>
    <m/>
    <m/>
    <m/>
    <m/>
    <m/>
    <m/>
    <m/>
    <m/>
    <m/>
    <m/>
    <m/>
    <m/>
    <m/>
    <m/>
    <m/>
    <m/>
    <m/>
    <m/>
    <m/>
    <m/>
    <m/>
    <m/>
    <m/>
    <m/>
    <m/>
    <m/>
    <n v="1"/>
    <n v="1"/>
    <s v="DUWT0031"/>
    <s v="BoBi8RmKd3c"/>
    <s v="Allocated"/>
    <e v="#N/A"/>
    <e v="#N/A"/>
    <e v="#N/A"/>
    <m/>
    <m/>
    <m/>
    <x v="0"/>
    <m/>
    <n v="-180"/>
    <n v="7631"/>
    <s v="BoBi8RmKd3c"/>
    <s v="Allocated"/>
  </r>
  <r>
    <n v="458368125"/>
    <s v="GOVIND DHONDU VIRNAK"/>
    <s v="COLLECT"/>
    <s v="11.07.26"/>
    <n v="5600"/>
    <m/>
    <m/>
    <m/>
    <n v="5482"/>
    <n v="5440"/>
    <n v="5515"/>
    <n v="5322"/>
    <n v="1"/>
    <s v="RB"/>
    <s v="PAID"/>
    <x v="7"/>
    <n v="5410"/>
    <n v="75"/>
    <n v="0"/>
    <n v="4368"/>
    <s v="06.06.26"/>
    <n v="4.5413793614639299E-3"/>
    <n v="2.8494312623158824E-4"/>
    <s v="RB"/>
    <s v="PAID"/>
    <s v="PAID"/>
    <s v="PAID"/>
    <m/>
    <m/>
    <m/>
    <m/>
    <s v="-"/>
    <m/>
    <s v="BOPKHEL"/>
    <m/>
    <m/>
    <m/>
    <n v="5440"/>
    <n v="5410"/>
    <n v="26"/>
    <n v="0"/>
    <s v="RB"/>
    <m/>
    <m/>
    <m/>
    <m/>
    <s v="REGULAR"/>
    <s v="MH12VR9247"/>
    <s v="PIAGGIO VESPA SXL 125 CBS RACING 60"/>
    <d v="2023-06-02T00:00:00"/>
    <n v="36"/>
    <s v="02.07.26"/>
    <s v="VIJAY NIKAM"/>
    <m/>
    <m/>
    <m/>
    <m/>
    <m/>
    <m/>
    <m/>
    <m/>
    <m/>
    <m/>
    <m/>
    <m/>
    <m/>
    <m/>
    <m/>
    <m/>
    <n v="1"/>
    <m/>
    <m/>
    <m/>
    <m/>
    <m/>
    <m/>
    <m/>
    <m/>
    <m/>
    <m/>
    <m/>
    <m/>
    <m/>
    <m/>
    <n v="2"/>
    <m/>
    <m/>
    <m/>
    <m/>
    <m/>
    <m/>
    <m/>
    <m/>
    <m/>
    <m/>
    <m/>
    <m/>
    <m/>
    <m/>
    <m/>
    <m/>
    <m/>
    <m/>
    <m/>
    <m/>
    <m/>
    <m/>
    <m/>
    <m/>
    <m/>
    <m/>
    <m/>
    <m/>
    <m/>
    <m/>
    <m/>
    <m/>
    <m/>
    <m/>
    <m/>
    <m/>
    <m/>
    <m/>
    <m/>
    <m/>
    <m/>
    <m/>
    <m/>
    <m/>
    <m/>
    <m/>
    <m/>
    <m/>
    <m/>
    <m/>
    <m/>
    <m/>
    <m/>
    <m/>
    <m/>
    <m/>
    <m/>
    <m/>
    <m/>
    <m/>
    <m/>
    <m/>
    <n v="3"/>
    <n v="1"/>
    <s v="DUWT0025"/>
    <s v="Go4tY4tjo1"/>
    <s v="Allocated"/>
    <s v="Deceased Customer (EXP)"/>
    <s v="Visit at customer residence add meet customers son Mr Avinash G virnak he told customer his father was expired befor some month but veical with him so he given ptp to online payment "/>
    <d v="2026-07-06T00:00:00"/>
    <m/>
    <m/>
    <m/>
    <x v="0"/>
    <m/>
    <n v="5515"/>
    <n v="10922"/>
    <e v="#N/A"/>
    <e v="#N/A"/>
  </r>
  <r>
    <n v="458564500"/>
    <s v="SACHIN NAKUL RATHOD"/>
    <s v="ONLINE"/>
    <s v="16.07.26"/>
    <n v="3403"/>
    <m/>
    <m/>
    <m/>
    <n v="3209"/>
    <n v="5416.52"/>
    <n v="2394.5200000000004"/>
    <n v="5222.5200000000004"/>
    <n v="2"/>
    <s v="STABLE "/>
    <s v="PAID"/>
    <x v="12"/>
    <n v="5355.03"/>
    <n v="187"/>
    <n v="0"/>
    <n v="6750"/>
    <s v="-"/>
    <n v="1.4063900226759751E-2"/>
    <n v="9.9566214651723608E-4"/>
    <s v="STABLE "/>
    <s v="PTP"/>
    <s v="-"/>
    <s v="PTP"/>
    <m/>
    <n v="14"/>
    <s v="CAVA"/>
    <m/>
    <s v="-"/>
    <m/>
    <s v="HINJEWADI"/>
    <m/>
    <m/>
    <m/>
    <n v="5416.52"/>
    <n v="5355.03"/>
    <n v="57"/>
    <n v="53"/>
    <s v="STABLE"/>
    <m/>
    <m/>
    <m/>
    <m/>
    <s v="NPA"/>
    <s v="MH37AF4232"/>
    <s v="SPLENDOR PLUS DRS CAST FI BLACK"/>
    <d v="2023-06-15T00:00:00"/>
    <n v="36"/>
    <s v="02.07.26"/>
    <s v="KAILASH ATKARI"/>
    <m/>
    <m/>
    <m/>
    <m/>
    <m/>
    <m/>
    <m/>
    <n v="1"/>
    <m/>
    <m/>
    <m/>
    <m/>
    <m/>
    <m/>
    <m/>
    <m/>
    <m/>
    <m/>
    <m/>
    <m/>
    <m/>
    <m/>
    <m/>
    <m/>
    <m/>
    <m/>
    <m/>
    <m/>
    <m/>
    <m/>
    <m/>
    <m/>
    <m/>
    <m/>
    <m/>
    <m/>
    <m/>
    <m/>
    <m/>
    <m/>
    <m/>
    <m/>
    <m/>
    <m/>
    <m/>
    <m/>
    <m/>
    <m/>
    <m/>
    <m/>
    <m/>
    <m/>
    <m/>
    <m/>
    <m/>
    <m/>
    <m/>
    <m/>
    <m/>
    <m/>
    <m/>
    <m/>
    <m/>
    <m/>
    <m/>
    <m/>
    <m/>
    <m/>
    <m/>
    <m/>
    <m/>
    <m/>
    <m/>
    <m/>
    <m/>
    <m/>
    <m/>
    <m/>
    <m/>
    <m/>
    <m/>
    <m/>
    <m/>
    <m/>
    <m/>
    <m/>
    <m/>
    <m/>
    <m/>
    <m/>
    <m/>
    <m/>
    <m/>
    <m/>
    <n v="1"/>
    <n v="1"/>
    <s v="DUWT0030"/>
    <s v="GPSD2lrBOz"/>
    <s v="Allocated"/>
    <s v="Door Locked (NC_DL)"/>
    <s v="Door lock "/>
    <d v="2026-07-03T00:00:00"/>
    <m/>
    <m/>
    <m/>
    <x v="0"/>
    <m/>
    <n v="2394.5200000000004"/>
    <n v="8625.52"/>
    <s v="GPSD2lrBOz"/>
    <s v="Allocated"/>
  </r>
  <r>
    <n v="460443378"/>
    <s v="SHITAL NAVNATH PAWAR"/>
    <m/>
    <m/>
    <m/>
    <m/>
    <m/>
    <m/>
    <n v="3174"/>
    <n v="5120"/>
    <n v="-996"/>
    <n v="8294"/>
    <n v="3"/>
    <s v="FLOW"/>
    <s v="UNPAID"/>
    <x v="9"/>
    <n v="5073"/>
    <n v="232"/>
    <n v="0"/>
    <n v="1350"/>
    <s v="FLOW"/>
    <n v="6.6241356159167123E-3"/>
    <n v="1.6247448076936769E-3"/>
    <s v="STABLE "/>
    <s v="PTP"/>
    <s v="PTP"/>
    <s v="PTP"/>
    <s v="Financail problem"/>
    <m/>
    <s v="CAVA"/>
    <m/>
    <s v="-"/>
    <m/>
    <s v="SHIRUR"/>
    <m/>
    <m/>
    <m/>
    <n v="5120"/>
    <n v="5073"/>
    <n v="87"/>
    <n v="114"/>
    <s v="FLOW"/>
    <m/>
    <m/>
    <m/>
    <m/>
    <s v="REGULAR"/>
    <m/>
    <s v="TVS SPORT ES"/>
    <d v="2023-11-02T00:00:00"/>
    <n v="30"/>
    <s v="02.07.26"/>
    <s v="KAILASH ATKARI"/>
    <m/>
    <n v="1"/>
    <m/>
    <m/>
    <m/>
    <m/>
    <m/>
    <m/>
    <m/>
    <m/>
    <m/>
    <m/>
    <m/>
    <m/>
    <m/>
    <m/>
    <m/>
    <m/>
    <m/>
    <m/>
    <m/>
    <m/>
    <m/>
    <m/>
    <m/>
    <m/>
    <m/>
    <m/>
    <m/>
    <m/>
    <m/>
    <m/>
    <m/>
    <m/>
    <m/>
    <m/>
    <m/>
    <m/>
    <m/>
    <m/>
    <m/>
    <m/>
    <m/>
    <m/>
    <m/>
    <m/>
    <m/>
    <m/>
    <m/>
    <m/>
    <m/>
    <m/>
    <m/>
    <m/>
    <m/>
    <m/>
    <m/>
    <m/>
    <m/>
    <m/>
    <m/>
    <m/>
    <m/>
    <m/>
    <m/>
    <m/>
    <m/>
    <m/>
    <m/>
    <m/>
    <m/>
    <m/>
    <m/>
    <m/>
    <m/>
    <m/>
    <m/>
    <m/>
    <m/>
    <m/>
    <m/>
    <m/>
    <m/>
    <m/>
    <m/>
    <m/>
    <m/>
    <m/>
    <m/>
    <m/>
    <m/>
    <m/>
    <m/>
    <m/>
    <n v="1"/>
    <n v="1"/>
    <s v="ZBHT0024"/>
    <s v="GoiXCPAx9c"/>
    <s v="Allocated"/>
    <s v="Left Message (LMCB)"/>
    <s v="Meet husband "/>
    <d v="2026-07-01T00:00:00"/>
    <m/>
    <m/>
    <m/>
    <x v="0"/>
    <m/>
    <n v="-996"/>
    <n v="8294"/>
    <s v="GoiXCPAx9c"/>
    <s v="Allocated"/>
  </r>
  <r>
    <n v="462832504"/>
    <s v="HEMANT DNYNESHWAR THORVE"/>
    <m/>
    <m/>
    <m/>
    <m/>
    <m/>
    <m/>
    <n v="4919"/>
    <n v="4919"/>
    <n v="5097"/>
    <n v="9838"/>
    <n v="2"/>
    <s v="FLOW"/>
    <s v="UNPAID"/>
    <x v="11"/>
    <n v="4830"/>
    <n v="178"/>
    <n v="0"/>
    <n v="450"/>
    <s v="FLOW"/>
    <n v="1.5531595880480543E-2"/>
    <n v="8.9804317952994663E-4"/>
    <s v="FLOW"/>
    <s v="KIV"/>
    <s v="KIV"/>
    <s v="KIV"/>
    <m/>
    <m/>
    <m/>
    <m/>
    <s v="-"/>
    <m/>
    <s v="RUPEENAGAR"/>
    <m/>
    <m/>
    <m/>
    <n v="4919"/>
    <n v="4830"/>
    <n v="57"/>
    <n v="84"/>
    <s v="FLOW"/>
    <m/>
    <m/>
    <m/>
    <m/>
    <s v="REGULAR"/>
    <s v="MH14LN5861"/>
    <s v="ACCESS SPL ED DISC CBS BT BSVI"/>
    <d v="2024-05-08T00:00:00"/>
    <n v="24"/>
    <s v="02.07.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m/>
    <n v="5097"/>
    <n v="9838"/>
    <s v="k6B6TUNe_17"/>
    <s v="Allocated"/>
  </r>
  <r>
    <n v="466224247"/>
    <s v="LAXMI AKASH RUPATAKKE"/>
    <m/>
    <m/>
    <m/>
    <m/>
    <m/>
    <m/>
    <n v="2454"/>
    <n v="4876"/>
    <n v="2509"/>
    <n v="7330"/>
    <n v="2"/>
    <s v="FLOW"/>
    <s v="UNPAID"/>
    <x v="16"/>
    <n v="4767"/>
    <n v="87"/>
    <n v="0"/>
    <n v="2225"/>
    <s v="-"/>
    <n v="3.665660116026178E-2"/>
    <n v="8.8632957284042564E-4"/>
    <s v="FLOW"/>
    <s v="NC"/>
    <s v="-"/>
    <s v="NC"/>
    <s v="Door lock"/>
    <m/>
    <s v="CNAVNA"/>
    <m/>
    <s v="-"/>
    <m/>
    <s v="JANTA VASAHAT"/>
    <m/>
    <m/>
    <m/>
    <n v="4876"/>
    <n v="4767"/>
    <n v="56"/>
    <n v="83"/>
    <s v="FLOW"/>
    <m/>
    <m/>
    <m/>
    <m/>
    <s v="REGULAR"/>
    <s v="MH12XC5082"/>
    <s v="HONDA ACTIVA 125 SMART"/>
    <d v="2025-05-29T00:00:00"/>
    <n v="12"/>
    <s v="02.07.26"/>
    <s v="VIJAY NIKAM"/>
    <m/>
    <m/>
    <m/>
    <m/>
    <m/>
    <m/>
    <m/>
    <m/>
    <m/>
    <m/>
    <m/>
    <m/>
    <m/>
    <m/>
    <m/>
    <m/>
    <m/>
    <m/>
    <m/>
    <m/>
    <m/>
    <m/>
    <m/>
    <m/>
    <m/>
    <m/>
    <m/>
    <m/>
    <m/>
    <m/>
    <m/>
    <m/>
    <m/>
    <m/>
    <m/>
    <m/>
    <m/>
    <m/>
    <m/>
    <m/>
    <m/>
    <m/>
    <m/>
    <m/>
    <m/>
    <m/>
    <m/>
    <m/>
    <m/>
    <m/>
    <m/>
    <m/>
    <n v="1"/>
    <m/>
    <m/>
    <m/>
    <m/>
    <m/>
    <m/>
    <m/>
    <m/>
    <m/>
    <m/>
    <m/>
    <m/>
    <m/>
    <m/>
    <m/>
    <m/>
    <m/>
    <m/>
    <m/>
    <m/>
    <m/>
    <m/>
    <m/>
    <m/>
    <m/>
    <m/>
    <m/>
    <m/>
    <m/>
    <m/>
    <m/>
    <m/>
    <m/>
    <m/>
    <m/>
    <m/>
    <m/>
    <m/>
    <m/>
    <m/>
    <m/>
    <n v="1"/>
    <n v="1"/>
    <s v="DUWT0014"/>
    <s v="G62ksZnmwLcz"/>
    <s v="Allocated"/>
    <e v="#N/A"/>
    <e v="#N/A"/>
    <e v="#N/A"/>
    <m/>
    <m/>
    <m/>
    <x v="1"/>
    <m/>
    <n v="2509"/>
    <n v="7330"/>
    <s v="G62ksZnmwLcz"/>
    <s v="Allocated"/>
  </r>
  <r>
    <n v="461943547"/>
    <s v="MAYUR CHANDRAKANT SHITOLE"/>
    <m/>
    <m/>
    <m/>
    <m/>
    <m/>
    <m/>
    <n v="5816"/>
    <n v="4670.18"/>
    <n v="5223.18"/>
    <n v="10486.18"/>
    <n v="5"/>
    <s v="FLOW"/>
    <s v="UNPAID"/>
    <x v="9"/>
    <n v="4670.18"/>
    <n v="553"/>
    <n v="0"/>
    <n v="4950"/>
    <s v="FLOW"/>
    <n v="0.1013467971089282"/>
    <n v="2.0876023789811017E-3"/>
    <s v="STABLE "/>
    <s v="PTP"/>
    <s v="PTP"/>
    <s v="PTP"/>
    <s v="Financail problem"/>
    <m/>
    <s v="CAVNA"/>
    <m/>
    <s v="-"/>
    <m/>
    <s v="SHIRUR"/>
    <m/>
    <m/>
    <m/>
    <n v="4670.18"/>
    <n v="4670.18"/>
    <n v="146"/>
    <n v="173"/>
    <s v="FLOW"/>
    <m/>
    <m/>
    <m/>
    <m/>
    <s v="NPA"/>
    <s v="MH12WM1940"/>
    <s v="HONDA UNICORN 160 BSVI"/>
    <d v="2024-02-17T00:00:00"/>
    <n v="24"/>
    <s v="02.07.26"/>
    <s v="KAILASH ATKARI"/>
    <m/>
    <m/>
    <m/>
    <m/>
    <m/>
    <m/>
    <m/>
    <m/>
    <m/>
    <m/>
    <m/>
    <m/>
    <m/>
    <m/>
    <m/>
    <m/>
    <m/>
    <m/>
    <m/>
    <m/>
    <m/>
    <m/>
    <m/>
    <m/>
    <m/>
    <m/>
    <m/>
    <m/>
    <m/>
    <m/>
    <m/>
    <m/>
    <m/>
    <m/>
    <m/>
    <m/>
    <m/>
    <m/>
    <m/>
    <m/>
    <m/>
    <m/>
    <m/>
    <m/>
    <m/>
    <m/>
    <m/>
    <m/>
    <m/>
    <m/>
    <m/>
    <m/>
    <m/>
    <m/>
    <m/>
    <m/>
    <m/>
    <m/>
    <m/>
    <m/>
    <m/>
    <m/>
    <m/>
    <m/>
    <m/>
    <m/>
    <m/>
    <m/>
    <m/>
    <m/>
    <m/>
    <m/>
    <m/>
    <m/>
    <m/>
    <m/>
    <m/>
    <m/>
    <m/>
    <m/>
    <m/>
    <m/>
    <m/>
    <m/>
    <m/>
    <m/>
    <m/>
    <m/>
    <m/>
    <m/>
    <m/>
    <n v="1"/>
    <m/>
    <m/>
    <n v="1"/>
    <n v="1"/>
    <s v="ZBHT0024"/>
    <e v="#N/A"/>
    <s v="Allocated"/>
    <s v="Left Message (LMCB)"/>
    <s v="Meet mother "/>
    <d v="2026-07-04T00:00:00"/>
    <m/>
    <m/>
    <m/>
    <x v="0"/>
    <m/>
    <n v="5223.18"/>
    <n v="10486.18"/>
    <e v="#N/A"/>
    <e v="#N/A"/>
  </r>
  <r>
    <n v="458761457"/>
    <s v="LIMBULE PANDURANG SITIBA"/>
    <m/>
    <m/>
    <m/>
    <m/>
    <m/>
    <s v="BANK STABLE 08"/>
    <n v="2336"/>
    <n v="2336"/>
    <n v="2336"/>
    <n v="4672"/>
    <n v="1"/>
    <s v="STABLE "/>
    <s v="UNPAID"/>
    <x v="14"/>
    <n v="4553"/>
    <n v="0"/>
    <n v="0"/>
    <n v="450"/>
    <s v="-"/>
    <n v="1.0318507136608604E-2"/>
    <n v="2.3980518553279507E-4"/>
    <s v="STABLE "/>
    <s v="PAID"/>
    <s v="-"/>
    <s v="PAID"/>
    <m/>
    <m/>
    <m/>
    <m/>
    <s v="-"/>
    <m/>
    <s v="DEHU ROAD"/>
    <m/>
    <m/>
    <m/>
    <n v="2336"/>
    <n v="4553"/>
    <n v="26"/>
    <n v="23"/>
    <s v="STABLE"/>
    <m/>
    <m/>
    <m/>
    <m/>
    <s v="REGULAR"/>
    <s v="MH14KY2841"/>
    <s v="TVS JUPITER 125 DISC"/>
    <d v="2023-06-29T00:00:00"/>
    <n v="36"/>
    <s v="02.07.26"/>
    <s v="VIJAY NIKAM"/>
    <m/>
    <m/>
    <m/>
    <m/>
    <m/>
    <m/>
    <m/>
    <m/>
    <m/>
    <m/>
    <n v="1"/>
    <m/>
    <m/>
    <m/>
    <m/>
    <m/>
    <m/>
    <m/>
    <m/>
    <m/>
    <m/>
    <m/>
    <m/>
    <m/>
    <m/>
    <m/>
    <m/>
    <m/>
    <m/>
    <m/>
    <m/>
    <m/>
    <m/>
    <m/>
    <m/>
    <m/>
    <m/>
    <n v="1"/>
    <m/>
    <m/>
    <m/>
    <m/>
    <m/>
    <m/>
    <m/>
    <m/>
    <m/>
    <m/>
    <m/>
    <m/>
    <m/>
    <m/>
    <m/>
    <m/>
    <m/>
    <m/>
    <m/>
    <m/>
    <n v="1"/>
    <m/>
    <m/>
    <m/>
    <m/>
    <m/>
    <m/>
    <m/>
    <m/>
    <m/>
    <m/>
    <m/>
    <m/>
    <m/>
    <m/>
    <m/>
    <m/>
    <m/>
    <m/>
    <m/>
    <m/>
    <m/>
    <m/>
    <m/>
    <m/>
    <m/>
    <m/>
    <m/>
    <m/>
    <m/>
    <m/>
    <m/>
    <m/>
    <m/>
    <m/>
    <m/>
    <n v="3"/>
    <n v="1"/>
    <s v="DUWT0027"/>
    <s v="GPy58eYptb"/>
    <s v="Allocated"/>
    <s v="Address Not Found (NC_ANF)"/>
    <s v="Visited to Customers residence address but short address so can't found Customer "/>
    <d v="2026-07-04T00:00:00"/>
    <m/>
    <m/>
    <m/>
    <x v="1"/>
    <m/>
    <n v="2336"/>
    <n v="4672"/>
    <s v="GPy58eYptb"/>
    <s v="Allocated"/>
  </r>
  <r>
    <n v="459019869"/>
    <s v="VIKAS PRAKASH THITE"/>
    <m/>
    <m/>
    <m/>
    <m/>
    <m/>
    <s v="BANK STABLE 27"/>
    <n v="3352"/>
    <n v="1221"/>
    <n v="1238"/>
    <n v="4573"/>
    <n v="1"/>
    <s v="STABLE "/>
    <s v="UNPAID"/>
    <x v="9"/>
    <n v="4515.8599999999997"/>
    <n v="17"/>
    <n v="0"/>
    <n v="1205"/>
    <s v="FLOW"/>
    <n v="2.8379967382764579E-3"/>
    <n v="2.3784903253681701E-4"/>
    <s v="STABLE "/>
    <s v="PTP"/>
    <s v="PTP"/>
    <s v="PTP"/>
    <m/>
    <n v="28"/>
    <s v="CAVA"/>
    <m/>
    <s v="-"/>
    <m/>
    <s v="KENDUR"/>
    <m/>
    <m/>
    <m/>
    <n v="2443"/>
    <n v="4515.8599999999997"/>
    <n v="26"/>
    <e v="#N/A"/>
    <e v="#N/A"/>
    <m/>
    <m/>
    <m/>
    <m/>
    <s v="REGULAR"/>
    <s v="MH12VR7153"/>
    <s v="SPLENDOR PLUS I3S BS6 FI DRUM SELF"/>
    <d v="2023-07-17T00:00:00"/>
    <n v="36"/>
    <s v="10.07.26"/>
    <s v="KAILASH ATKARI"/>
    <m/>
    <m/>
    <m/>
    <m/>
    <m/>
    <m/>
    <m/>
    <m/>
    <m/>
    <m/>
    <m/>
    <m/>
    <m/>
    <m/>
    <m/>
    <m/>
    <m/>
    <m/>
    <m/>
    <m/>
    <m/>
    <m/>
    <m/>
    <m/>
    <m/>
    <m/>
    <m/>
    <m/>
    <m/>
    <m/>
    <m/>
    <m/>
    <m/>
    <m/>
    <n v="1"/>
    <m/>
    <m/>
    <m/>
    <m/>
    <m/>
    <m/>
    <m/>
    <m/>
    <m/>
    <m/>
    <m/>
    <m/>
    <m/>
    <m/>
    <m/>
    <m/>
    <m/>
    <m/>
    <m/>
    <m/>
    <m/>
    <m/>
    <m/>
    <m/>
    <m/>
    <m/>
    <m/>
    <m/>
    <m/>
    <m/>
    <m/>
    <m/>
    <m/>
    <m/>
    <m/>
    <m/>
    <m/>
    <m/>
    <m/>
    <m/>
    <m/>
    <m/>
    <m/>
    <m/>
    <m/>
    <m/>
    <m/>
    <m/>
    <m/>
    <m/>
    <m/>
    <m/>
    <m/>
    <m/>
    <m/>
    <m/>
    <m/>
    <m/>
    <m/>
    <n v="1"/>
    <n v="1"/>
    <s v="ZBHT0024"/>
    <m/>
    <m/>
    <m/>
    <m/>
    <m/>
    <m/>
    <m/>
    <m/>
    <x v="0"/>
    <m/>
    <n v="1238"/>
    <n v="4573"/>
    <s v="GoDpvMjB81"/>
    <s v="Allocated"/>
  </r>
  <r>
    <n v="461495371"/>
    <s v="GOVIND LAXMAN SHERKAR"/>
    <m/>
    <m/>
    <m/>
    <m/>
    <m/>
    <m/>
    <n v="4828"/>
    <n v="4496.01"/>
    <n v="5049.01"/>
    <n v="9324.01"/>
    <n v="6"/>
    <s v="FLOW"/>
    <s v="UNPAID"/>
    <x v="0"/>
    <n v="4496.01"/>
    <n v="553"/>
    <n v="0"/>
    <n v="3600"/>
    <s v="FLOW"/>
    <n v="2.3818909724678705E-2"/>
    <n v="1.9652165573130556E-3"/>
    <s v="FLOW"/>
    <s v="NC"/>
    <s v="NC"/>
    <s v="NC"/>
    <s v="Shifted"/>
    <m/>
    <s v="CNAVNA"/>
    <m/>
    <s v="-"/>
    <m/>
    <s v="CHIKHALI"/>
    <m/>
    <m/>
    <m/>
    <n v="4496.01"/>
    <n v="4496.01"/>
    <n v="177"/>
    <n v="204"/>
    <s v="FLOW"/>
    <m/>
    <m/>
    <m/>
    <m/>
    <s v="NPA"/>
    <s v="MH22BD0616"/>
    <s v="SPLENDOR PLUS BS6 I3S DRS CAST FI"/>
    <d v="2024-01-14T00:00:00"/>
    <n v="24"/>
    <s v="02.07.26"/>
    <s v="KAILASH ATKARI"/>
    <m/>
    <m/>
    <m/>
    <m/>
    <m/>
    <m/>
    <m/>
    <m/>
    <m/>
    <m/>
    <m/>
    <m/>
    <m/>
    <m/>
    <m/>
    <m/>
    <m/>
    <m/>
    <m/>
    <n v="1"/>
    <m/>
    <m/>
    <n v="1"/>
    <m/>
    <m/>
    <m/>
    <m/>
    <m/>
    <m/>
    <m/>
    <m/>
    <m/>
    <m/>
    <m/>
    <m/>
    <m/>
    <m/>
    <m/>
    <m/>
    <m/>
    <m/>
    <m/>
    <m/>
    <m/>
    <m/>
    <m/>
    <m/>
    <m/>
    <m/>
    <m/>
    <m/>
    <m/>
    <m/>
    <m/>
    <m/>
    <m/>
    <m/>
    <m/>
    <m/>
    <m/>
    <m/>
    <m/>
    <m/>
    <m/>
    <m/>
    <m/>
    <m/>
    <m/>
    <m/>
    <m/>
    <m/>
    <m/>
    <m/>
    <m/>
    <m/>
    <m/>
    <m/>
    <m/>
    <m/>
    <m/>
    <m/>
    <m/>
    <m/>
    <m/>
    <m/>
    <m/>
    <m/>
    <m/>
    <m/>
    <m/>
    <m/>
    <m/>
    <m/>
    <m/>
    <n v="2"/>
    <n v="1"/>
    <s v="ZBHT0011"/>
    <s v="B6Wtp2Xw4EIz"/>
    <s v="Allocated"/>
    <s v="Shifted (NC_SFTD)"/>
    <s v="Visit cm residence address cm shifted "/>
    <d v="2026-07-07T00:00:00"/>
    <m/>
    <m/>
    <m/>
    <x v="0"/>
    <m/>
    <n v="5049.01"/>
    <n v="9324.01"/>
    <s v="B6Wtp2Xw4EIz"/>
    <s v="Allocated"/>
  </r>
  <r>
    <n v="458558775"/>
    <s v="MANGAL RAJU TUPE"/>
    <m/>
    <m/>
    <m/>
    <m/>
    <m/>
    <m/>
    <n v="4462"/>
    <n v="4508"/>
    <n v="48"/>
    <n v="8970"/>
    <n v="2"/>
    <s v="FLOW"/>
    <s v="UNPAID"/>
    <x v="3"/>
    <n v="4436.7700000000004"/>
    <n v="2"/>
    <n v="0"/>
    <n v="2230"/>
    <s v="-"/>
    <n v="9.6160146044426045E-3"/>
    <n v="8.2492982145819494E-4"/>
    <s v="FLOW"/>
    <s v="NC"/>
    <s v="-"/>
    <s v="NC"/>
    <s v="Add not found"/>
    <m/>
    <m/>
    <m/>
    <s v="-"/>
    <m/>
    <s v="PIMPARI"/>
    <m/>
    <m/>
    <m/>
    <n v="4508"/>
    <n v="4436.7700000000004"/>
    <n v="57"/>
    <n v="84"/>
    <s v="FLOW"/>
    <m/>
    <m/>
    <m/>
    <m/>
    <s v="REGULAR"/>
    <s v="MH12VP1090"/>
    <s v="BAJAJ PULSAR NS 125"/>
    <d v="2023-06-15T00:00:00"/>
    <n v="36"/>
    <s v="02.07.26"/>
    <s v="KAILASH ATKARI"/>
    <m/>
    <m/>
    <m/>
    <m/>
    <m/>
    <m/>
    <m/>
    <m/>
    <m/>
    <m/>
    <m/>
    <m/>
    <m/>
    <m/>
    <m/>
    <m/>
    <m/>
    <m/>
    <m/>
    <m/>
    <m/>
    <m/>
    <n v="1"/>
    <m/>
    <m/>
    <m/>
    <m/>
    <m/>
    <m/>
    <m/>
    <m/>
    <m/>
    <m/>
    <m/>
    <m/>
    <m/>
    <m/>
    <n v="1"/>
    <m/>
    <m/>
    <m/>
    <m/>
    <m/>
    <m/>
    <m/>
    <m/>
    <m/>
    <m/>
    <m/>
    <m/>
    <m/>
    <m/>
    <m/>
    <m/>
    <m/>
    <n v="1"/>
    <m/>
    <m/>
    <m/>
    <m/>
    <m/>
    <m/>
    <m/>
    <m/>
    <m/>
    <m/>
    <m/>
    <m/>
    <m/>
    <m/>
    <m/>
    <m/>
    <m/>
    <m/>
    <m/>
    <m/>
    <m/>
    <m/>
    <m/>
    <m/>
    <m/>
    <m/>
    <m/>
    <m/>
    <m/>
    <m/>
    <m/>
    <m/>
    <m/>
    <m/>
    <m/>
    <m/>
    <m/>
    <m/>
    <n v="3"/>
    <n v="1"/>
    <s v="DUWT0023"/>
    <s v="B26gYAVFH1"/>
    <s v="Allocated"/>
    <s v="Address Not Found (NC_ANF)"/>
    <s v="Customer address short not found "/>
    <d v="2026-07-08T00:00:00"/>
    <m/>
    <m/>
    <m/>
    <x v="1"/>
    <m/>
    <n v="48"/>
    <n v="8970"/>
    <s v="B26gYAVFH1"/>
    <s v="Allocated"/>
  </r>
  <r>
    <n v="462896762"/>
    <s v="DATTA BHIMRAO BAGAL"/>
    <m/>
    <m/>
    <m/>
    <m/>
    <m/>
    <m/>
    <n v="4379"/>
    <n v="4490"/>
    <n v="-3882"/>
    <n v="8869"/>
    <n v="3"/>
    <s v="FLOW"/>
    <s v="UNPAID"/>
    <x v="3"/>
    <n v="4409"/>
    <n v="386"/>
    <n v="0"/>
    <n v="2250"/>
    <s v="FLOW"/>
    <n v="3.5064951280872808E-2"/>
    <n v="1.4120835515713428E-3"/>
    <s v="FLOW"/>
    <s v="NC"/>
    <s v="NC"/>
    <s v="NC"/>
    <s v="Shifted"/>
    <m/>
    <m/>
    <m/>
    <s v="-"/>
    <m/>
    <s v="PASHAN"/>
    <m/>
    <m/>
    <m/>
    <n v="4490"/>
    <n v="4409"/>
    <n v="87"/>
    <e v="#N/A"/>
    <e v="#N/A"/>
    <m/>
    <m/>
    <m/>
    <m/>
    <s v="REGULAR"/>
    <m/>
    <s v="SPLENDOR PLUS I3S BS6 FI DRUM SELF"/>
    <d v="2024-05-14T00:00:00"/>
    <n v="24"/>
    <s v="02.07.26"/>
    <s v="KAILASH ATKARI"/>
    <m/>
    <m/>
    <m/>
    <m/>
    <m/>
    <m/>
    <m/>
    <m/>
    <m/>
    <m/>
    <n v="1"/>
    <m/>
    <m/>
    <m/>
    <m/>
    <m/>
    <m/>
    <m/>
    <m/>
    <m/>
    <m/>
    <m/>
    <m/>
    <m/>
    <m/>
    <m/>
    <m/>
    <m/>
    <m/>
    <m/>
    <m/>
    <m/>
    <m/>
    <m/>
    <m/>
    <m/>
    <m/>
    <m/>
    <m/>
    <m/>
    <m/>
    <m/>
    <m/>
    <m/>
    <m/>
    <m/>
    <m/>
    <m/>
    <m/>
    <m/>
    <m/>
    <m/>
    <m/>
    <m/>
    <m/>
    <m/>
    <m/>
    <m/>
    <m/>
    <m/>
    <m/>
    <m/>
    <m/>
    <m/>
    <m/>
    <m/>
    <m/>
    <m/>
    <m/>
    <m/>
    <m/>
    <m/>
    <m/>
    <m/>
    <m/>
    <m/>
    <m/>
    <m/>
    <m/>
    <m/>
    <m/>
    <m/>
    <m/>
    <m/>
    <m/>
    <m/>
    <m/>
    <m/>
    <m/>
    <m/>
    <m/>
    <m/>
    <m/>
    <m/>
    <n v="1"/>
    <n v="1"/>
    <s v="DUWT0023"/>
    <s v="koelXawGOm"/>
    <s v="Allocated"/>
    <s v="Shifted (NC_SFTD)"/>
    <s v="Customer shifted from the given residence address "/>
    <d v="2026-07-04T00:00:00"/>
    <m/>
    <m/>
    <m/>
    <x v="0"/>
    <m/>
    <n v="-3882"/>
    <n v="8869"/>
    <e v="#N/A"/>
    <e v="#N/A"/>
  </r>
  <r>
    <n v="461515815"/>
    <s v="NANDKUMAR SHIVAJI SAWANT"/>
    <m/>
    <m/>
    <m/>
    <m/>
    <m/>
    <m/>
    <n v="4321"/>
    <n v="4321"/>
    <n v="4747"/>
    <n v="8642"/>
    <n v="6"/>
    <s v="FLOW"/>
    <s v="UNPAID"/>
    <x v="18"/>
    <n v="4245.37"/>
    <n v="426"/>
    <n v="0"/>
    <n v="3145"/>
    <s v="-"/>
    <n v="4.6941094999943055E-2"/>
    <n v="1.8556612231556708E-3"/>
    <s v="FLOW"/>
    <s v="NC"/>
    <s v="-"/>
    <s v="NC"/>
    <s v="Add not found"/>
    <m/>
    <s v="CNAVNA"/>
    <m/>
    <s v="-"/>
    <m/>
    <s v="KESNAND "/>
    <m/>
    <m/>
    <m/>
    <n v="4321"/>
    <n v="4245.37"/>
    <n v="177"/>
    <n v="204"/>
    <s v="FLOW"/>
    <m/>
    <m/>
    <m/>
    <m/>
    <s v="NPA"/>
    <s v="MH12WL0276"/>
    <s v="HONDA SHINE SP DISC BSVI"/>
    <d v="2024-01-15T00:00:00"/>
    <n v="24"/>
    <s v="02.07.26"/>
    <s v="VIJAY NIKAM"/>
    <m/>
    <m/>
    <m/>
    <m/>
    <m/>
    <m/>
    <m/>
    <n v="1"/>
    <m/>
    <m/>
    <m/>
    <m/>
    <m/>
    <m/>
    <m/>
    <m/>
    <m/>
    <m/>
    <m/>
    <m/>
    <m/>
    <m/>
    <m/>
    <m/>
    <m/>
    <m/>
    <m/>
    <m/>
    <m/>
    <m/>
    <m/>
    <m/>
    <m/>
    <m/>
    <m/>
    <m/>
    <m/>
    <m/>
    <m/>
    <m/>
    <m/>
    <m/>
    <m/>
    <m/>
    <m/>
    <m/>
    <m/>
    <m/>
    <m/>
    <m/>
    <m/>
    <m/>
    <m/>
    <m/>
    <m/>
    <m/>
    <m/>
    <m/>
    <m/>
    <m/>
    <m/>
    <m/>
    <m/>
    <m/>
    <m/>
    <m/>
    <m/>
    <m/>
    <m/>
    <m/>
    <m/>
    <m/>
    <m/>
    <m/>
    <m/>
    <m/>
    <m/>
    <m/>
    <m/>
    <m/>
    <m/>
    <m/>
    <m/>
    <m/>
    <m/>
    <m/>
    <m/>
    <m/>
    <m/>
    <m/>
    <m/>
    <m/>
    <m/>
    <m/>
    <n v="1"/>
    <n v="1"/>
    <s v="DUWT0021"/>
    <s v="A6NpTPCuNz"/>
    <s v="Allocated"/>
    <s v="Address Not Found (NC_ANF)"/>
    <s v="Customer residence address is not found "/>
    <d v="2026-07-03T00:00:00"/>
    <m/>
    <m/>
    <m/>
    <x v="0"/>
    <m/>
    <n v="4747"/>
    <n v="8642"/>
    <s v="A6NpTPCuNz"/>
    <s v="Allocated"/>
  </r>
  <r>
    <n v="463361916"/>
    <s v="HANUMAN PANDURANG KATKE"/>
    <s v="COLLECT"/>
    <s v="21.07.26"/>
    <n v="2300"/>
    <m/>
    <m/>
    <m/>
    <n v="2179"/>
    <n v="2075.9499999999998"/>
    <n v="2142.9499999999998"/>
    <n v="1954.9499999999998"/>
    <n v="1"/>
    <s v="STABLE "/>
    <s v="PAID"/>
    <x v="9"/>
    <n v="4213.95"/>
    <n v="67"/>
    <n v="0"/>
    <n v="1350"/>
    <s v="30.06.26"/>
    <n v="2.6482610965043382E-3"/>
    <n v="2.219475206624032E-4"/>
    <s v="STABLE "/>
    <s v="PTP"/>
    <s v="PTP"/>
    <s v="PTP"/>
    <m/>
    <n v="20"/>
    <s v="CAVA"/>
    <m/>
    <s v="-"/>
    <m/>
    <s v="SHIRUR"/>
    <m/>
    <m/>
    <m/>
    <n v="2075.9499999999998"/>
    <n v="4213.95"/>
    <n v="25"/>
    <n v="22"/>
    <s v="STABLE"/>
    <m/>
    <m/>
    <m/>
    <m/>
    <s v="REGULAR"/>
    <s v="MH12WL2558"/>
    <s v="SPLENDOR PLUS I3S XTEC"/>
    <d v="2024-07-01T00:00:00"/>
    <n v="24"/>
    <s v="02.07.26"/>
    <s v="KAILASH ATKARI"/>
    <m/>
    <m/>
    <m/>
    <m/>
    <m/>
    <m/>
    <m/>
    <m/>
    <m/>
    <m/>
    <m/>
    <m/>
    <m/>
    <m/>
    <m/>
    <m/>
    <m/>
    <m/>
    <m/>
    <m/>
    <m/>
    <m/>
    <m/>
    <m/>
    <m/>
    <n v="1"/>
    <m/>
    <m/>
    <m/>
    <m/>
    <m/>
    <m/>
    <m/>
    <m/>
    <m/>
    <m/>
    <m/>
    <m/>
    <m/>
    <m/>
    <m/>
    <m/>
    <m/>
    <m/>
    <m/>
    <m/>
    <m/>
    <m/>
    <m/>
    <m/>
    <m/>
    <m/>
    <m/>
    <m/>
    <m/>
    <m/>
    <m/>
    <m/>
    <m/>
    <m/>
    <m/>
    <n v="2"/>
    <m/>
    <m/>
    <m/>
    <m/>
    <m/>
    <m/>
    <m/>
    <m/>
    <m/>
    <m/>
    <m/>
    <m/>
    <m/>
    <m/>
    <m/>
    <m/>
    <m/>
    <m/>
    <m/>
    <m/>
    <m/>
    <m/>
    <m/>
    <m/>
    <m/>
    <m/>
    <m/>
    <m/>
    <m/>
    <m/>
    <m/>
    <m/>
    <n v="3"/>
    <n v="1"/>
    <s v="ZBHT0024"/>
    <s v="Gow3QYrX21"/>
    <s v="Allocated"/>
    <e v="#N/A"/>
    <e v="#N/A"/>
    <e v="#N/A"/>
    <m/>
    <m/>
    <m/>
    <x v="0"/>
    <m/>
    <n v="2142.9499999999998"/>
    <n v="4254.95"/>
    <s v="Gow3QYrX21"/>
    <s v="Allocated"/>
  </r>
  <r>
    <n v="129682413"/>
    <s v="YASH VIJAY PARDESHI"/>
    <m/>
    <m/>
    <m/>
    <m/>
    <m/>
    <m/>
    <n v="4521"/>
    <n v="4144"/>
    <n v="4237"/>
    <n v="8665"/>
    <n v="1"/>
    <s v="FLOW"/>
    <s v="UNPAID"/>
    <x v="15"/>
    <n v="4144"/>
    <n v="93"/>
    <n v="0"/>
    <n v="6769"/>
    <s v="23.06.26"/>
    <n v="4.9566038211803264E-3"/>
    <n v="2.1826327451085061E-4"/>
    <s v="FLOW"/>
    <s v="BPTP"/>
    <s v="PTP"/>
    <s v="BPTP"/>
    <m/>
    <n v="25"/>
    <s v="CAVA"/>
    <m/>
    <s v="-"/>
    <m/>
    <s v="PIMPARI"/>
    <m/>
    <m/>
    <m/>
    <n v="4144"/>
    <n v="4144"/>
    <n v="25"/>
    <n v="52"/>
    <s v="FLOW"/>
    <m/>
    <m/>
    <m/>
    <m/>
    <s v="REGULAR"/>
    <s v="MH14KC1997"/>
    <s v="RE BULLET 350 EFI BLACK"/>
    <d v="2022-05-21T00:00:00"/>
    <n v="48"/>
    <s v="02.07.26"/>
    <s v="KAILASH ATKARI"/>
    <m/>
    <m/>
    <m/>
    <m/>
    <m/>
    <m/>
    <m/>
    <n v="1"/>
    <m/>
    <m/>
    <m/>
    <m/>
    <m/>
    <m/>
    <m/>
    <m/>
    <m/>
    <m/>
    <m/>
    <m/>
    <m/>
    <m/>
    <m/>
    <m/>
    <m/>
    <m/>
    <m/>
    <m/>
    <m/>
    <m/>
    <m/>
    <m/>
    <m/>
    <m/>
    <m/>
    <m/>
    <m/>
    <m/>
    <m/>
    <m/>
    <m/>
    <m/>
    <m/>
    <m/>
    <m/>
    <m/>
    <m/>
    <m/>
    <m/>
    <m/>
    <m/>
    <m/>
    <m/>
    <m/>
    <m/>
    <m/>
    <m/>
    <m/>
    <n v="1"/>
    <m/>
    <m/>
    <m/>
    <m/>
    <m/>
    <m/>
    <m/>
    <m/>
    <m/>
    <m/>
    <m/>
    <m/>
    <m/>
    <m/>
    <m/>
    <m/>
    <m/>
    <m/>
    <m/>
    <m/>
    <m/>
    <m/>
    <m/>
    <m/>
    <m/>
    <m/>
    <m/>
    <m/>
    <m/>
    <m/>
    <m/>
    <m/>
    <m/>
    <m/>
    <m/>
    <n v="2"/>
    <n v="1"/>
    <s v="ZBHT0015"/>
    <s v="G6ZGhdI5eOMm"/>
    <s v="Allocated"/>
    <s v="Left Message (LMCB)"/>
    <s v="Visited at customer residence address. Customer not meet at home discus about due amount with customer brother. Left message at home with brother. Vehicle not available."/>
    <d v="2026-07-03T00:00:00"/>
    <m/>
    <m/>
    <m/>
    <x v="0"/>
    <m/>
    <n v="4237"/>
    <n v="8665"/>
    <s v="G6ZGhdI5eOMm"/>
    <s v="Allocated"/>
  </r>
  <r>
    <n v="464698828"/>
    <s v="GAJANAN NINAJI MORE"/>
    <m/>
    <m/>
    <m/>
    <m/>
    <m/>
    <m/>
    <n v="2107"/>
    <n v="4214"/>
    <n v="165"/>
    <n v="6321"/>
    <n v="3"/>
    <s v="FLOW"/>
    <s v="UNPAID"/>
    <x v="12"/>
    <n v="4093"/>
    <n v="165"/>
    <n v="0"/>
    <n v="6750"/>
    <s v="FLOW"/>
    <n v="2.511597653469478E-2"/>
    <n v="1.3108772911275812E-3"/>
    <s v="FLOW"/>
    <s v="NC"/>
    <s v="MPTP"/>
    <s v="NC"/>
    <s v="Add not found"/>
    <m/>
    <s v="CNAVNA"/>
    <m/>
    <s v="-"/>
    <m/>
    <s v="MAAN"/>
    <m/>
    <m/>
    <m/>
    <n v="4214"/>
    <n v="4093"/>
    <n v="86"/>
    <n v="113"/>
    <s v="FLOW"/>
    <m/>
    <m/>
    <m/>
    <m/>
    <s v="REGULAR"/>
    <s v="MH28BU0974"/>
    <s v="SPLENDOR PLUS I3S XTEC"/>
    <d v="2024-11-16T00:00:00"/>
    <n v="18"/>
    <s v="02.07.26"/>
    <s v="KAILASH ATKARI"/>
    <m/>
    <n v="1"/>
    <m/>
    <m/>
    <m/>
    <m/>
    <m/>
    <m/>
    <m/>
    <m/>
    <m/>
    <m/>
    <m/>
    <m/>
    <m/>
    <m/>
    <m/>
    <m/>
    <m/>
    <m/>
    <m/>
    <m/>
    <m/>
    <m/>
    <m/>
    <m/>
    <m/>
    <m/>
    <m/>
    <m/>
    <m/>
    <m/>
    <m/>
    <m/>
    <m/>
    <m/>
    <m/>
    <m/>
    <m/>
    <m/>
    <m/>
    <m/>
    <m/>
    <m/>
    <m/>
    <m/>
    <m/>
    <m/>
    <m/>
    <m/>
    <m/>
    <m/>
    <m/>
    <m/>
    <m/>
    <m/>
    <m/>
    <m/>
    <m/>
    <m/>
    <m/>
    <m/>
    <m/>
    <m/>
    <m/>
    <m/>
    <m/>
    <m/>
    <m/>
    <m/>
    <m/>
    <m/>
    <m/>
    <m/>
    <m/>
    <m/>
    <m/>
    <m/>
    <m/>
    <m/>
    <m/>
    <m/>
    <m/>
    <m/>
    <m/>
    <m/>
    <m/>
    <m/>
    <m/>
    <m/>
    <m/>
    <m/>
    <m/>
    <m/>
    <n v="1"/>
    <n v="1"/>
    <s v="DUWT0030"/>
    <s v="BPXf5_woltm"/>
    <s v="Allocated"/>
    <s v="Address Not Found (NC_ANF)"/>
    <s v="Address not found "/>
    <d v="2026-07-01T00:00:00"/>
    <m/>
    <m/>
    <m/>
    <x v="0"/>
    <m/>
    <n v="165"/>
    <n v="6321"/>
    <s v="BPXf5_woltm"/>
    <s v="Allocated"/>
  </r>
  <r>
    <n v="462480094"/>
    <s v="GOWARDHAN PRALHAD GOLE"/>
    <m/>
    <m/>
    <m/>
    <m/>
    <m/>
    <m/>
    <n v="5223"/>
    <n v="3967"/>
    <n v="4186"/>
    <n v="9190"/>
    <n v="3"/>
    <s v="FLOW"/>
    <s v="UNPAID"/>
    <x v="5"/>
    <n v="3967"/>
    <n v="219"/>
    <n v="0"/>
    <n v="450"/>
    <s v="FLOW"/>
    <n v="5.3957372723439562E-2"/>
    <n v="1.2705228961405119E-3"/>
    <s v="FLOW"/>
    <s v="NC"/>
    <s v="NC"/>
    <s v="NC"/>
    <s v="Shifted"/>
    <m/>
    <s v="CNAVNA"/>
    <m/>
    <s v="-"/>
    <m/>
    <s v="KURULI"/>
    <m/>
    <m/>
    <m/>
    <n v="3967"/>
    <n v="3967"/>
    <n v="87"/>
    <n v="114"/>
    <s v="FLOW"/>
    <m/>
    <m/>
    <m/>
    <m/>
    <s v="REGULAR"/>
    <s v="MH12WQ9206"/>
    <s v="FZS V4"/>
    <d v="2024-04-06T00:00:00"/>
    <n v="24"/>
    <s v="02.07.26"/>
    <s v="KAILASH ATKARI"/>
    <m/>
    <m/>
    <m/>
    <m/>
    <m/>
    <m/>
    <m/>
    <m/>
    <m/>
    <m/>
    <m/>
    <m/>
    <m/>
    <m/>
    <m/>
    <m/>
    <m/>
    <m/>
    <m/>
    <m/>
    <m/>
    <m/>
    <m/>
    <m/>
    <m/>
    <m/>
    <m/>
    <m/>
    <m/>
    <m/>
    <m/>
    <m/>
    <m/>
    <m/>
    <m/>
    <m/>
    <m/>
    <m/>
    <m/>
    <m/>
    <m/>
    <m/>
    <m/>
    <m/>
    <m/>
    <m/>
    <m/>
    <m/>
    <m/>
    <m/>
    <m/>
    <m/>
    <m/>
    <m/>
    <m/>
    <m/>
    <m/>
    <m/>
    <m/>
    <m/>
    <m/>
    <m/>
    <m/>
    <m/>
    <m/>
    <m/>
    <m/>
    <m/>
    <m/>
    <m/>
    <m/>
    <m/>
    <m/>
    <m/>
    <m/>
    <m/>
    <m/>
    <m/>
    <m/>
    <m/>
    <m/>
    <m/>
    <m/>
    <m/>
    <m/>
    <m/>
    <m/>
    <m/>
    <m/>
    <m/>
    <m/>
    <n v="1"/>
    <m/>
    <m/>
    <n v="1"/>
    <n v="1"/>
    <s v="DUWT0017"/>
    <s v="k6BGDW5yyzm"/>
    <s v="Allocated"/>
    <e v="#N/A"/>
    <e v="#N/A"/>
    <e v="#N/A"/>
    <m/>
    <m/>
    <m/>
    <x v="1"/>
    <m/>
    <n v="4186"/>
    <n v="9190"/>
    <s v="k6BGDW5yyzm"/>
    <s v="Allocated"/>
  </r>
  <r>
    <n v="140313978"/>
    <s v="SACHIN NIVRUTTI WAGHMARE"/>
    <m/>
    <m/>
    <m/>
    <m/>
    <m/>
    <m/>
    <n v="3102"/>
    <n v="3985"/>
    <n v="-5119"/>
    <n v="7087"/>
    <n v="4"/>
    <s v="FLOW"/>
    <s v="UNPAID"/>
    <x v="8"/>
    <n v="3933.07"/>
    <n v="202"/>
    <n v="0"/>
    <n v="900"/>
    <s v="FLOW"/>
    <n v="1.6598076151360788E-2"/>
    <n v="1.5152327221199557E-3"/>
    <s v="FLOW"/>
    <s v="BPTP"/>
    <s v="PTP"/>
    <s v="BPTP"/>
    <s v="Financail problem"/>
    <m/>
    <s v="CAVNA"/>
    <m/>
    <s v="-"/>
    <m/>
    <s v="MAVAL"/>
    <m/>
    <m/>
    <m/>
    <n v="3985"/>
    <n v="3933.07"/>
    <n v="118"/>
    <n v="145"/>
    <s v="FLOW"/>
    <m/>
    <m/>
    <m/>
    <m/>
    <s v="NPA"/>
    <s v="MH14KT5285"/>
    <s v="HONDA ACTIVA 6G DLX BS VI"/>
    <d v="2023-03-25T00:00:00"/>
    <n v="36"/>
    <s v="02.07.26"/>
    <s v="VIJAY NIKAM"/>
    <m/>
    <m/>
    <m/>
    <m/>
    <m/>
    <m/>
    <m/>
    <m/>
    <m/>
    <m/>
    <m/>
    <m/>
    <m/>
    <m/>
    <m/>
    <m/>
    <m/>
    <m/>
    <m/>
    <n v="1"/>
    <m/>
    <m/>
    <n v="1"/>
    <m/>
    <m/>
    <m/>
    <m/>
    <m/>
    <m/>
    <m/>
    <m/>
    <m/>
    <m/>
    <m/>
    <m/>
    <m/>
    <m/>
    <m/>
    <m/>
    <m/>
    <m/>
    <m/>
    <m/>
    <m/>
    <m/>
    <m/>
    <m/>
    <m/>
    <m/>
    <m/>
    <m/>
    <m/>
    <m/>
    <m/>
    <m/>
    <m/>
    <m/>
    <m/>
    <m/>
    <m/>
    <m/>
    <m/>
    <m/>
    <m/>
    <m/>
    <m/>
    <m/>
    <m/>
    <m/>
    <m/>
    <m/>
    <m/>
    <m/>
    <m/>
    <m/>
    <m/>
    <m/>
    <m/>
    <m/>
    <m/>
    <m/>
    <m/>
    <m/>
    <m/>
    <m/>
    <m/>
    <m/>
    <m/>
    <m/>
    <m/>
    <m/>
    <m/>
    <m/>
    <m/>
    <n v="2"/>
    <n v="1"/>
    <s v="ZBHT0013"/>
    <s v="GPfzHUMX3m"/>
    <s v="Allocated"/>
    <s v="Promise To Pay (PTP)"/>
    <s v="Ptp"/>
    <d v="2026-07-17T00:00:00"/>
    <m/>
    <m/>
    <m/>
    <x v="1"/>
    <m/>
    <n v="-5119"/>
    <n v="7087"/>
    <s v="GPfzHUMX3m"/>
    <s v="Allocated"/>
  </r>
  <r>
    <n v="140002557"/>
    <s v="PRIYANKA RAMESH KAPARE"/>
    <m/>
    <m/>
    <m/>
    <m/>
    <m/>
    <m/>
    <n v="4537"/>
    <n v="3799"/>
    <n v="3995"/>
    <n v="8336"/>
    <n v="3"/>
    <s v="FLOW"/>
    <s v="UNPAID"/>
    <x v="4"/>
    <n v="3799"/>
    <n v="196"/>
    <n v="0"/>
    <n v="2250"/>
    <s v="03.06.26"/>
    <n v="3.9331718996971805E-2"/>
    <n v="1.2167170361577525E-3"/>
    <s v="FLOW"/>
    <s v="-"/>
    <s v="PAID"/>
    <s v="-"/>
    <m/>
    <m/>
    <m/>
    <m/>
    <s v="-"/>
    <m/>
    <s v="BHOR"/>
    <m/>
    <m/>
    <m/>
    <n v="3799"/>
    <n v="3799"/>
    <n v="86"/>
    <n v="113"/>
    <s v="FLOW"/>
    <m/>
    <m/>
    <m/>
    <m/>
    <s v="REGULAR"/>
    <s v="MH12VJ0850"/>
    <s v="YAMAHA FZS WITH BLUETOOTH"/>
    <d v="2023-03-21T00:00:00"/>
    <n v="36"/>
    <s v="02.07.26"/>
    <s v="VIJAY NIKAM"/>
    <m/>
    <m/>
    <m/>
    <m/>
    <m/>
    <m/>
    <m/>
    <m/>
    <m/>
    <m/>
    <m/>
    <m/>
    <m/>
    <m/>
    <m/>
    <m/>
    <n v="1"/>
    <m/>
    <m/>
    <m/>
    <m/>
    <m/>
    <m/>
    <m/>
    <m/>
    <m/>
    <m/>
    <m/>
    <m/>
    <m/>
    <m/>
    <m/>
    <m/>
    <m/>
    <m/>
    <m/>
    <m/>
    <m/>
    <m/>
    <m/>
    <m/>
    <m/>
    <m/>
    <m/>
    <m/>
    <m/>
    <m/>
    <m/>
    <m/>
    <m/>
    <m/>
    <m/>
    <m/>
    <m/>
    <m/>
    <m/>
    <m/>
    <m/>
    <m/>
    <m/>
    <m/>
    <m/>
    <m/>
    <m/>
    <m/>
    <m/>
    <m/>
    <m/>
    <m/>
    <m/>
    <m/>
    <m/>
    <m/>
    <m/>
    <m/>
    <m/>
    <m/>
    <m/>
    <m/>
    <m/>
    <m/>
    <m/>
    <m/>
    <m/>
    <m/>
    <m/>
    <m/>
    <m/>
    <m/>
    <m/>
    <m/>
    <m/>
    <m/>
    <m/>
    <n v="1"/>
    <n v="1"/>
    <s v="DUWT0011"/>
    <s v="k6j2US_IVc"/>
    <s v="Allocated"/>
    <s v="Promise To Pay (PTP)"/>
    <s v="Customer home visit promise to pay amt. 4000 ptp date 10.07.2026"/>
    <d v="2026-07-10T00:00:00"/>
    <m/>
    <m/>
    <m/>
    <x v="0"/>
    <m/>
    <n v="3995"/>
    <n v="8336"/>
    <s v="k6j2US_IVc"/>
    <s v="Allocated"/>
  </r>
  <r>
    <n v="463209020"/>
    <s v="ARJUN GOND"/>
    <m/>
    <m/>
    <m/>
    <m/>
    <m/>
    <m/>
    <n v="3806"/>
    <n v="3806"/>
    <n v="3877"/>
    <n v="7612"/>
    <n v="1"/>
    <s v="FLOW"/>
    <s v="UNPAID"/>
    <x v="0"/>
    <n v="3733"/>
    <n v="71"/>
    <n v="0"/>
    <n v="1350"/>
    <s v="18.06.26"/>
    <n v="1.285954879009094E-3"/>
    <n v="1.9661602407070589E-4"/>
    <s v="FLOW"/>
    <s v="NC"/>
    <s v="NC"/>
    <s v="NC"/>
    <s v="Add not found"/>
    <m/>
    <s v="CNAVNA"/>
    <m/>
    <s v="-"/>
    <m/>
    <s v="THERGAON"/>
    <m/>
    <m/>
    <m/>
    <n v="3806"/>
    <n v="3733"/>
    <n v="26"/>
    <n v="53"/>
    <s v="FLOW"/>
    <m/>
    <m/>
    <m/>
    <m/>
    <s v="REGULAR"/>
    <s v="MH14LQ4030"/>
    <s v="SPLENDOR PLUS I3S XTEC"/>
    <d v="2024-06-14T00:00:00"/>
    <n v="24"/>
    <s v="02.07.26"/>
    <s v="KAILASH ATKARI"/>
    <m/>
    <m/>
    <m/>
    <m/>
    <m/>
    <m/>
    <m/>
    <n v="1"/>
    <m/>
    <m/>
    <m/>
    <m/>
    <m/>
    <m/>
    <m/>
    <m/>
    <m/>
    <m/>
    <m/>
    <m/>
    <m/>
    <m/>
    <m/>
    <m/>
    <m/>
    <m/>
    <m/>
    <m/>
    <m/>
    <m/>
    <m/>
    <m/>
    <m/>
    <m/>
    <m/>
    <m/>
    <m/>
    <m/>
    <m/>
    <m/>
    <m/>
    <m/>
    <m/>
    <m/>
    <m/>
    <m/>
    <m/>
    <m/>
    <m/>
    <m/>
    <m/>
    <m/>
    <m/>
    <m/>
    <m/>
    <m/>
    <m/>
    <m/>
    <m/>
    <m/>
    <m/>
    <m/>
    <m/>
    <m/>
    <m/>
    <m/>
    <m/>
    <m/>
    <m/>
    <m/>
    <m/>
    <m/>
    <m/>
    <m/>
    <m/>
    <m/>
    <m/>
    <m/>
    <m/>
    <m/>
    <m/>
    <m/>
    <m/>
    <m/>
    <m/>
    <m/>
    <m/>
    <m/>
    <m/>
    <m/>
    <m/>
    <m/>
    <m/>
    <m/>
    <n v="1"/>
    <n v="1"/>
    <s v="ZBHT0011"/>
    <s v="koI29kSrrmc"/>
    <s v="Allocated"/>
    <s v="Address Not Found (NC_ANF)"/>
    <s v="Visit cm residence address cm address not found "/>
    <d v="2026-07-03T00:00:00"/>
    <m/>
    <m/>
    <m/>
    <x v="0"/>
    <m/>
    <n v="3877"/>
    <n v="7612"/>
    <s v="koI29kSrrmc"/>
    <s v="Allocated"/>
  </r>
  <r>
    <n v="463741290"/>
    <s v="JYOTSNA RAJENDRA AMALE"/>
    <m/>
    <m/>
    <m/>
    <m/>
    <m/>
    <m/>
    <n v="574"/>
    <n v="2870"/>
    <n v="245"/>
    <n v="3444"/>
    <n v="6"/>
    <s v="FLOW"/>
    <s v="UNPAID"/>
    <x v="10"/>
    <n v="3722"/>
    <n v="245"/>
    <n v="0"/>
    <n v="7200"/>
    <s v="-"/>
    <n v="5.2510545844443507E-2"/>
    <n v="1.6268949638277481E-3"/>
    <s v="FLOW"/>
    <s v="BPTP"/>
    <s v="-"/>
    <s v="BPTP"/>
    <s v="Financail problem"/>
    <m/>
    <s v="CAVNA"/>
    <m/>
    <s v="-"/>
    <m/>
    <s v="JUNNAR"/>
    <m/>
    <m/>
    <m/>
    <n v="2870"/>
    <n v="3722"/>
    <n v="176"/>
    <n v="203"/>
    <s v="FLOW"/>
    <m/>
    <m/>
    <m/>
    <m/>
    <s v="NPA"/>
    <s v="MH14LG1669"/>
    <s v="HONDA SHINE 100 OBD2"/>
    <d v="2024-08-13T00:00:00"/>
    <n v="24"/>
    <s v="02.07.26"/>
    <s v="KAILASH ATKARI"/>
    <m/>
    <m/>
    <m/>
    <m/>
    <m/>
    <m/>
    <m/>
    <m/>
    <m/>
    <m/>
    <m/>
    <m/>
    <m/>
    <m/>
    <m/>
    <m/>
    <m/>
    <m/>
    <m/>
    <n v="1"/>
    <m/>
    <m/>
    <n v="1"/>
    <m/>
    <m/>
    <m/>
    <m/>
    <m/>
    <m/>
    <m/>
    <m/>
    <m/>
    <m/>
    <m/>
    <m/>
    <m/>
    <m/>
    <m/>
    <m/>
    <m/>
    <m/>
    <m/>
    <m/>
    <m/>
    <m/>
    <m/>
    <m/>
    <m/>
    <m/>
    <m/>
    <m/>
    <m/>
    <m/>
    <m/>
    <m/>
    <m/>
    <m/>
    <m/>
    <m/>
    <m/>
    <m/>
    <m/>
    <m/>
    <m/>
    <m/>
    <m/>
    <m/>
    <m/>
    <m/>
    <m/>
    <m/>
    <m/>
    <m/>
    <m/>
    <m/>
    <m/>
    <m/>
    <m/>
    <m/>
    <m/>
    <m/>
    <m/>
    <m/>
    <m/>
    <m/>
    <m/>
    <m/>
    <m/>
    <m/>
    <m/>
    <m/>
    <m/>
    <m/>
    <m/>
    <n v="2"/>
    <n v="1"/>
    <s v="ZBHT0021"/>
    <s v="k6sG5a_KpOJz"/>
    <s v="Allocated"/>
    <s v="Shifted (NC_SFTD)"/>
    <s v="Shifted "/>
    <d v="2026-07-07T00:00:00"/>
    <m/>
    <m/>
    <m/>
    <x v="0"/>
    <m/>
    <n v="245"/>
    <n v="3444"/>
    <s v="k6sG5a_KpOJz"/>
    <s v="Allocated"/>
  </r>
  <r>
    <n v="139827641"/>
    <s v="RAVINDRA DILIP BHALERAO"/>
    <s v="ONLINE"/>
    <s v="10.07.26"/>
    <n v="3621"/>
    <m/>
    <m/>
    <m/>
    <n v="3621"/>
    <n v="3753"/>
    <n v="-6367"/>
    <n v="3753"/>
    <n v="4"/>
    <s v="RB"/>
    <s v="PAID"/>
    <x v="0"/>
    <n v="3683.41"/>
    <n v="743"/>
    <n v="0"/>
    <n v="6300"/>
    <s v="STABLE"/>
    <n v="1.2397725104062994E-2"/>
    <n v="1.4190500959768999E-3"/>
    <s v="RB"/>
    <s v="PAID"/>
    <s v="PAID"/>
    <s v="PAID"/>
    <s v="Shifted"/>
    <m/>
    <s v="CAVNA"/>
    <m/>
    <s v="-"/>
    <m/>
    <s v="CHIKHALI"/>
    <m/>
    <m/>
    <m/>
    <n v="3753"/>
    <n v="3683.41"/>
    <n v="117"/>
    <n v="0"/>
    <s v="RB"/>
    <m/>
    <m/>
    <m/>
    <m/>
    <s v="NPA"/>
    <s v="MH14KT6814"/>
    <s v="TVS RAIDER DISC"/>
    <d v="2023-03-28T00:00:00"/>
    <n v="36"/>
    <s v="02.07.26"/>
    <s v="KAILASH ATKARI"/>
    <m/>
    <m/>
    <m/>
    <m/>
    <m/>
    <m/>
    <m/>
    <m/>
    <m/>
    <m/>
    <m/>
    <m/>
    <m/>
    <m/>
    <m/>
    <m/>
    <m/>
    <m/>
    <m/>
    <n v="1"/>
    <m/>
    <m/>
    <n v="1"/>
    <m/>
    <m/>
    <m/>
    <m/>
    <m/>
    <m/>
    <m/>
    <m/>
    <m/>
    <m/>
    <m/>
    <m/>
    <m/>
    <m/>
    <m/>
    <m/>
    <m/>
    <m/>
    <m/>
    <m/>
    <m/>
    <m/>
    <m/>
    <m/>
    <m/>
    <m/>
    <m/>
    <m/>
    <m/>
    <m/>
    <m/>
    <m/>
    <m/>
    <m/>
    <m/>
    <m/>
    <m/>
    <m/>
    <m/>
    <m/>
    <m/>
    <m/>
    <m/>
    <m/>
    <m/>
    <m/>
    <m/>
    <m/>
    <m/>
    <m/>
    <m/>
    <m/>
    <m/>
    <m/>
    <m/>
    <m/>
    <m/>
    <m/>
    <m/>
    <m/>
    <m/>
    <m/>
    <m/>
    <m/>
    <m/>
    <m/>
    <m/>
    <m/>
    <m/>
    <m/>
    <m/>
    <n v="2"/>
    <n v="1"/>
    <s v="ZBHT0011"/>
    <s v="A6Bbb2YDE9w"/>
    <s v="Allocated"/>
    <s v="Shifted (NC_SFTD)"/>
    <s v="Visit cm residence address cm shifted "/>
    <d v="2026-07-07T00:00:00"/>
    <m/>
    <m/>
    <m/>
    <x v="0"/>
    <m/>
    <n v="-6367"/>
    <n v="7374"/>
    <s v="A6Bbb2YDE9w"/>
    <s v="Allocated"/>
  </r>
  <r>
    <n v="457860684"/>
    <s v="KIRAN LAXMAN LOHAR"/>
    <m/>
    <m/>
    <m/>
    <m/>
    <m/>
    <m/>
    <n v="3786"/>
    <n v="3665"/>
    <n v="3998"/>
    <n v="7451"/>
    <n v="2"/>
    <s v="FLOW"/>
    <s v="UNPAID"/>
    <x v="2"/>
    <n v="3665"/>
    <n v="333"/>
    <n v="0"/>
    <n v="6300"/>
    <s v="26.06.26"/>
    <n v="2.0069621049960434E-2"/>
    <n v="6.8143442090626391E-4"/>
    <s v="STABLE "/>
    <s v="PTP"/>
    <s v="PTP"/>
    <s v="PTP"/>
    <m/>
    <n v="29"/>
    <s v="CAVNA"/>
    <m/>
    <s v="-"/>
    <m/>
    <s v="MOSHI"/>
    <m/>
    <m/>
    <m/>
    <n v="3665"/>
    <n v="3665"/>
    <n v="57"/>
    <n v="84"/>
    <s v="FLOW"/>
    <m/>
    <m/>
    <m/>
    <m/>
    <s v="REGULAR"/>
    <s v="MH12VK9272"/>
    <s v="DESTINI 125 XTEC"/>
    <d v="2023-04-26T00:00:00"/>
    <n v="36"/>
    <s v="02.07.26"/>
    <s v="VIJAY NIKAM"/>
    <m/>
    <m/>
    <m/>
    <m/>
    <m/>
    <m/>
    <m/>
    <m/>
    <m/>
    <m/>
    <m/>
    <m/>
    <m/>
    <m/>
    <m/>
    <m/>
    <m/>
    <m/>
    <m/>
    <m/>
    <m/>
    <m/>
    <m/>
    <m/>
    <m/>
    <n v="1"/>
    <m/>
    <m/>
    <m/>
    <m/>
    <m/>
    <m/>
    <m/>
    <m/>
    <m/>
    <m/>
    <m/>
    <m/>
    <m/>
    <m/>
    <m/>
    <m/>
    <m/>
    <m/>
    <m/>
    <m/>
    <m/>
    <m/>
    <m/>
    <m/>
    <m/>
    <m/>
    <m/>
    <m/>
    <m/>
    <m/>
    <m/>
    <m/>
    <m/>
    <m/>
    <m/>
    <m/>
    <m/>
    <m/>
    <m/>
    <m/>
    <m/>
    <m/>
    <m/>
    <m/>
    <m/>
    <m/>
    <m/>
    <m/>
    <m/>
    <m/>
    <m/>
    <m/>
    <m/>
    <m/>
    <m/>
    <m/>
    <m/>
    <m/>
    <m/>
    <m/>
    <m/>
    <m/>
    <m/>
    <m/>
    <m/>
    <m/>
    <m/>
    <m/>
    <n v="1"/>
    <n v="1"/>
    <s v="ZBHT0009"/>
    <s v="APeBdtkbpEJc"/>
    <s v="Allocated"/>
    <e v="#N/A"/>
    <e v="#N/A"/>
    <e v="#N/A"/>
    <m/>
    <m/>
    <m/>
    <x v="0"/>
    <m/>
    <n v="3998"/>
    <n v="7451"/>
    <s v="APeBdtkbpEJc"/>
    <s v="Allocated"/>
  </r>
  <r>
    <n v="460451199"/>
    <s v="DIPAK BALASAHEB KATKE"/>
    <m/>
    <m/>
    <m/>
    <m/>
    <m/>
    <m/>
    <n v="3690"/>
    <n v="3690"/>
    <n v="3744"/>
    <n v="7380"/>
    <n v="2"/>
    <s v="FLOW"/>
    <s v="UNPAID"/>
    <x v="10"/>
    <n v="3642"/>
    <n v="54"/>
    <n v="0"/>
    <n v="900"/>
    <s v="FLOW"/>
    <n v="5.8693982500168324E-3"/>
    <n v="6.7715802481326415E-4"/>
    <s v="FLOW"/>
    <s v="RTP"/>
    <s v="-"/>
    <s v="RTP"/>
    <s v="Financail problem"/>
    <m/>
    <s v="CAVA"/>
    <m/>
    <s v="-"/>
    <m/>
    <s v="NARAYAN GAON"/>
    <m/>
    <m/>
    <m/>
    <n v="4644"/>
    <n v="3642"/>
    <n v="57"/>
    <n v="84"/>
    <s v="FLOW"/>
    <m/>
    <m/>
    <m/>
    <m/>
    <m/>
    <s v="MH12WD0939"/>
    <s v="BAJAJ CHETAK PREMIUM"/>
    <d v="2023-11-03T00:00:00"/>
    <n v="30"/>
    <s v="10.07.26"/>
    <s v="KAILASH ATKARI"/>
    <m/>
    <m/>
    <m/>
    <m/>
    <m/>
    <m/>
    <m/>
    <m/>
    <m/>
    <m/>
    <m/>
    <m/>
    <m/>
    <m/>
    <m/>
    <m/>
    <m/>
    <m/>
    <m/>
    <m/>
    <m/>
    <m/>
    <m/>
    <m/>
    <m/>
    <m/>
    <m/>
    <m/>
    <m/>
    <m/>
    <m/>
    <m/>
    <m/>
    <m/>
    <m/>
    <m/>
    <m/>
    <m/>
    <m/>
    <m/>
    <m/>
    <m/>
    <m/>
    <m/>
    <m/>
    <m/>
    <m/>
    <m/>
    <m/>
    <m/>
    <m/>
    <m/>
    <m/>
    <m/>
    <m/>
    <m/>
    <m/>
    <m/>
    <m/>
    <m/>
    <m/>
    <m/>
    <m/>
    <m/>
    <m/>
    <m/>
    <m/>
    <m/>
    <m/>
    <m/>
    <m/>
    <m/>
    <m/>
    <m/>
    <m/>
    <m/>
    <m/>
    <m/>
    <m/>
    <m/>
    <m/>
    <m/>
    <m/>
    <m/>
    <m/>
    <m/>
    <m/>
    <m/>
    <m/>
    <m/>
    <m/>
    <m/>
    <m/>
    <m/>
    <n v="0"/>
    <s v=""/>
    <s v="ZBHT0021"/>
    <m/>
    <m/>
    <m/>
    <m/>
    <m/>
    <m/>
    <m/>
    <m/>
    <x v="0"/>
    <m/>
    <n v="3744"/>
    <n v="7380"/>
    <s v="G2uOq3I9tc"/>
    <s v="Allocated"/>
  </r>
  <r>
    <n v="141806383"/>
    <s v="DHARMANATH BABAN HAMBIR"/>
    <s v="ONLINE"/>
    <s v="13.07.26"/>
    <n v="4000"/>
    <m/>
    <m/>
    <m/>
    <n v="3865"/>
    <n v="3628"/>
    <n v="3686"/>
    <n v="3493"/>
    <n v="1"/>
    <s v="RB"/>
    <s v="PAID"/>
    <x v="11"/>
    <n v="3628"/>
    <n v="58"/>
    <n v="0"/>
    <n v="3150"/>
    <s v="16.06.26"/>
    <n v="2.9048497178640691E-3"/>
    <n v="1.910857046151945E-4"/>
    <s v="RB"/>
    <s v="PAID"/>
    <s v="PAID"/>
    <s v="PAID"/>
    <m/>
    <m/>
    <m/>
    <m/>
    <s v="-"/>
    <m/>
    <s v="VASULI"/>
    <m/>
    <m/>
    <m/>
    <n v="3628"/>
    <n v="3628"/>
    <n v="25"/>
    <n v="0"/>
    <s v="RB"/>
    <m/>
    <m/>
    <m/>
    <m/>
    <s v="REGULAR"/>
    <s v="MH14KV6780"/>
    <s v="BAJAJ CHETAK PREMIUM"/>
    <d v="2023-05-25T00:00:00"/>
    <n v="36"/>
    <s v="02.07.26"/>
    <s v="KAILASH ATKARI"/>
    <m/>
    <m/>
    <m/>
    <m/>
    <m/>
    <m/>
    <m/>
    <m/>
    <m/>
    <m/>
    <m/>
    <m/>
    <m/>
    <m/>
    <m/>
    <m/>
    <m/>
    <m/>
    <m/>
    <m/>
    <m/>
    <m/>
    <m/>
    <m/>
    <m/>
    <n v="1"/>
    <m/>
    <m/>
    <m/>
    <m/>
    <m/>
    <m/>
    <m/>
    <m/>
    <m/>
    <m/>
    <m/>
    <m/>
    <m/>
    <m/>
    <m/>
    <m/>
    <m/>
    <m/>
    <m/>
    <m/>
    <m/>
    <m/>
    <m/>
    <m/>
    <m/>
    <m/>
    <m/>
    <m/>
    <m/>
    <m/>
    <m/>
    <m/>
    <m/>
    <m/>
    <m/>
    <m/>
    <m/>
    <m/>
    <m/>
    <m/>
    <m/>
    <m/>
    <m/>
    <m/>
    <m/>
    <m/>
    <m/>
    <m/>
    <m/>
    <m/>
    <m/>
    <m/>
    <m/>
    <m/>
    <m/>
    <m/>
    <m/>
    <m/>
    <m/>
    <m/>
    <m/>
    <m/>
    <m/>
    <m/>
    <m/>
    <m/>
    <m/>
    <m/>
    <n v="1"/>
    <n v="1"/>
    <s v="ZBHT0010"/>
    <s v="komOfAH457"/>
    <s v="Allocated"/>
    <e v="#N/A"/>
    <e v="#N/A"/>
    <e v="#N/A"/>
    <m/>
    <m/>
    <m/>
    <x v="0"/>
    <m/>
    <n v="3686"/>
    <n v="7493"/>
    <e v="#N/A"/>
    <e v="#N/A"/>
  </r>
  <r>
    <n v="463357166"/>
    <s v="GAURAV DIPAKRAV JANANJAL"/>
    <m/>
    <m/>
    <m/>
    <m/>
    <m/>
    <m/>
    <n v="1251"/>
    <n v="2502"/>
    <n v="215"/>
    <n v="3753"/>
    <n v="3"/>
    <s v="FLOW"/>
    <s v="UNPAID"/>
    <x v="6"/>
    <n v="3609"/>
    <n v="215"/>
    <n v="0"/>
    <n v="7200"/>
    <s v="-"/>
    <n v="2.2235627537897453E-2"/>
    <n v="1.1558651707010606E-3"/>
    <s v="FLOW"/>
    <s v="OS"/>
    <s v="-"/>
    <s v="OS"/>
    <s v="Cust at village"/>
    <m/>
    <s v=" "/>
    <m/>
    <s v="-"/>
    <m/>
    <s v="ALANDI DEVACHI"/>
    <m/>
    <m/>
    <m/>
    <n v="2502"/>
    <n v="3609"/>
    <n v="86"/>
    <n v="113"/>
    <s v="FLOW"/>
    <m/>
    <m/>
    <m/>
    <m/>
    <s v="NPA"/>
    <s v="MH12UV2204"/>
    <s v="SPLENDOR PLUS BS6 I3S DRS CAST FI"/>
    <d v="2024-07-01T00:00:00"/>
    <n v="24"/>
    <s v="02.07.26"/>
    <s v="VIJAY NIKAM"/>
    <m/>
    <m/>
    <m/>
    <m/>
    <m/>
    <m/>
    <m/>
    <m/>
    <m/>
    <m/>
    <m/>
    <m/>
    <m/>
    <m/>
    <m/>
    <m/>
    <m/>
    <m/>
    <m/>
    <m/>
    <m/>
    <m/>
    <m/>
    <m/>
    <m/>
    <m/>
    <m/>
    <m/>
    <m/>
    <m/>
    <m/>
    <m/>
    <m/>
    <m/>
    <m/>
    <m/>
    <m/>
    <m/>
    <m/>
    <m/>
    <m/>
    <m/>
    <m/>
    <m/>
    <m/>
    <m/>
    <m/>
    <m/>
    <m/>
    <m/>
    <m/>
    <m/>
    <n v="1"/>
    <m/>
    <m/>
    <m/>
    <m/>
    <m/>
    <m/>
    <m/>
    <m/>
    <m/>
    <m/>
    <m/>
    <m/>
    <m/>
    <m/>
    <m/>
    <m/>
    <m/>
    <m/>
    <m/>
    <m/>
    <m/>
    <m/>
    <m/>
    <m/>
    <m/>
    <m/>
    <m/>
    <m/>
    <m/>
    <m/>
    <m/>
    <m/>
    <m/>
    <m/>
    <m/>
    <m/>
    <m/>
    <m/>
    <m/>
    <m/>
    <m/>
    <n v="1"/>
    <n v="1"/>
    <s v="ZBHT0012"/>
    <s v="k6cTy9lBUm"/>
    <s v="Allocated"/>
    <e v="#N/A"/>
    <e v="#N/A"/>
    <e v="#N/A"/>
    <m/>
    <m/>
    <m/>
    <x v="0"/>
    <m/>
    <n v="215"/>
    <n v="3753"/>
    <s v="k6cTy9lBUm"/>
    <s v="Allocated"/>
  </r>
  <r>
    <n v="465617157"/>
    <s v="GANESH SURYAKANT BARTAKKE"/>
    <m/>
    <m/>
    <m/>
    <m/>
    <m/>
    <m/>
    <n v="2793"/>
    <n v="3638.66"/>
    <n v="-7223.34"/>
    <n v="6431.66"/>
    <n v="5"/>
    <s v="FLOW"/>
    <s v="UNPAID"/>
    <x v="8"/>
    <n v="3583.66"/>
    <n v="310"/>
    <n v="0"/>
    <n v="900"/>
    <s v="FLOW"/>
    <n v="2.8640364687811181E-2"/>
    <n v="1.601920513012221E-3"/>
    <s v="FLOW"/>
    <s v="BPTP"/>
    <s v="PTP"/>
    <s v="BPTP"/>
    <s v="Financail problem"/>
    <m/>
    <s v="CNAVNA"/>
    <m/>
    <s v="-"/>
    <m/>
    <s v="KHANDALA"/>
    <m/>
    <m/>
    <m/>
    <n v="3638.66"/>
    <n v="3583.66"/>
    <n v="145"/>
    <n v="172"/>
    <s v="FLOW"/>
    <m/>
    <m/>
    <m/>
    <m/>
    <s v="NPA"/>
    <s v="MH14KM5928"/>
    <s v="HONDA ACTIVA 6G DLX BS VI"/>
    <d v="2025-03-03T00:00:00"/>
    <n v="12"/>
    <s v="02.07.26"/>
    <s v="VIJAY NIKAM"/>
    <m/>
    <m/>
    <m/>
    <m/>
    <m/>
    <m/>
    <m/>
    <m/>
    <m/>
    <m/>
    <m/>
    <m/>
    <m/>
    <m/>
    <m/>
    <m/>
    <m/>
    <m/>
    <m/>
    <m/>
    <m/>
    <m/>
    <m/>
    <m/>
    <m/>
    <m/>
    <m/>
    <m/>
    <m/>
    <m/>
    <m/>
    <m/>
    <m/>
    <m/>
    <m/>
    <m/>
    <m/>
    <n v="1"/>
    <m/>
    <m/>
    <m/>
    <m/>
    <m/>
    <m/>
    <m/>
    <m/>
    <m/>
    <m/>
    <m/>
    <m/>
    <m/>
    <m/>
    <m/>
    <m/>
    <m/>
    <m/>
    <m/>
    <m/>
    <m/>
    <m/>
    <m/>
    <m/>
    <m/>
    <m/>
    <m/>
    <m/>
    <m/>
    <m/>
    <m/>
    <m/>
    <m/>
    <m/>
    <m/>
    <n v="1"/>
    <m/>
    <m/>
    <m/>
    <m/>
    <m/>
    <m/>
    <m/>
    <m/>
    <m/>
    <m/>
    <m/>
    <m/>
    <m/>
    <m/>
    <m/>
    <m/>
    <m/>
    <m/>
    <m/>
    <m/>
    <n v="2"/>
    <n v="1"/>
    <s v="ZBHT0013"/>
    <s v="A6JWiHKJrnz"/>
    <s v="Allocated"/>
    <e v="#N/A"/>
    <e v="#N/A"/>
    <e v="#N/A"/>
    <m/>
    <m/>
    <m/>
    <x v="0"/>
    <m/>
    <n v="-7223.34"/>
    <n v="6431.66"/>
    <s v="A6JWiHKJrnz"/>
    <s v="Allocated"/>
  </r>
  <r>
    <n v="460946914"/>
    <s v="GANESH NANDU DANGAT"/>
    <m/>
    <m/>
    <m/>
    <m/>
    <m/>
    <m/>
    <n v="3694"/>
    <n v="3554"/>
    <n v="3614"/>
    <n v="7248"/>
    <n v="1"/>
    <s v="FLOW"/>
    <s v="UNPAID"/>
    <x v="14"/>
    <n v="3554"/>
    <n v="60"/>
    <n v="0"/>
    <n v="6750"/>
    <s v="30.06.26"/>
    <n v="8.0544639498148426E-3"/>
    <n v="1.8718814614178644E-4"/>
    <s v="STABLE "/>
    <s v="PTP"/>
    <s v="PTP"/>
    <s v="PTP"/>
    <m/>
    <n v="28"/>
    <s v="CAVA"/>
    <m/>
    <s v="-"/>
    <m/>
    <s v="DEHU ROAD"/>
    <m/>
    <m/>
    <m/>
    <n v="3554"/>
    <n v="3554"/>
    <n v="26"/>
    <n v="53"/>
    <s v="FLOW"/>
    <m/>
    <m/>
    <m/>
    <m/>
    <s v="REGULAR"/>
    <s v="MH14LF5257"/>
    <s v="BAJAJ CHETAK PREMIUM"/>
    <d v="2023-11-30T00:00:00"/>
    <n v="30"/>
    <s v="02.07.26"/>
    <s v="VIJAY NIKAM"/>
    <m/>
    <m/>
    <m/>
    <m/>
    <m/>
    <m/>
    <m/>
    <m/>
    <m/>
    <m/>
    <m/>
    <m/>
    <m/>
    <m/>
    <m/>
    <m/>
    <m/>
    <m/>
    <m/>
    <m/>
    <m/>
    <m/>
    <m/>
    <m/>
    <m/>
    <m/>
    <m/>
    <m/>
    <m/>
    <m/>
    <m/>
    <m/>
    <m/>
    <m/>
    <m/>
    <m/>
    <m/>
    <m/>
    <m/>
    <m/>
    <m/>
    <m/>
    <m/>
    <m/>
    <m/>
    <m/>
    <m/>
    <m/>
    <m/>
    <m/>
    <m/>
    <m/>
    <m/>
    <m/>
    <m/>
    <m/>
    <m/>
    <m/>
    <m/>
    <m/>
    <m/>
    <m/>
    <m/>
    <m/>
    <m/>
    <m/>
    <m/>
    <m/>
    <m/>
    <m/>
    <m/>
    <m/>
    <m/>
    <m/>
    <m/>
    <m/>
    <m/>
    <m/>
    <m/>
    <m/>
    <m/>
    <m/>
    <m/>
    <m/>
    <m/>
    <m/>
    <m/>
    <m/>
    <m/>
    <m/>
    <m/>
    <n v="1"/>
    <m/>
    <m/>
    <n v="1"/>
    <n v="1"/>
    <s v="DUWT0027"/>
    <e v="#N/A"/>
    <s v="Allocated"/>
    <s v="Left Message (LMCB)"/>
    <s v="Visited to Customers residence address and Left massage with his mother "/>
    <d v="2026-07-04T00:00:00"/>
    <m/>
    <m/>
    <m/>
    <x v="0"/>
    <m/>
    <n v="3614"/>
    <n v="7248"/>
    <e v="#N/A"/>
    <e v="#N/A"/>
  </r>
  <r>
    <n v="457032374"/>
    <s v="ARBAAZ ASHPAK MANIYAR"/>
    <m/>
    <m/>
    <m/>
    <m/>
    <m/>
    <m/>
    <n v="3548"/>
    <n v="3447"/>
    <n v="3838"/>
    <n v="6995"/>
    <n v="4"/>
    <s v="FLOW"/>
    <s v="UNPAID"/>
    <x v="2"/>
    <n v="3447"/>
    <n v="391"/>
    <n v="0"/>
    <n v="5400"/>
    <s v="FLOW"/>
    <n v="3.1289017663726118E-2"/>
    <n v="1.3279720913046264E-3"/>
    <s v="FLOW"/>
    <s v="-"/>
    <s v="PTP"/>
    <s v="-"/>
    <m/>
    <m/>
    <m/>
    <m/>
    <s v="-"/>
    <m/>
    <s v="BOPODI"/>
    <m/>
    <m/>
    <m/>
    <n v="3447"/>
    <n v="3447"/>
    <n v="118"/>
    <n v="145"/>
    <s v="FLOW"/>
    <m/>
    <m/>
    <m/>
    <m/>
    <s v="NPA"/>
    <s v="MH12VH1647"/>
    <s v="HONDA ACTIVA 6G DLX BS VI"/>
    <d v="2023-03-01T00:00:00"/>
    <n v="36"/>
    <s v="02.07.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7-04T00:00:00"/>
    <m/>
    <m/>
    <m/>
    <x v="0"/>
    <m/>
    <n v="3838"/>
    <n v="6995"/>
    <s v="G6VwnRCF4z"/>
    <s v="Allocated"/>
  </r>
  <r>
    <n v="139178059"/>
    <s v="LATIKA BABAN ALHAT"/>
    <m/>
    <m/>
    <m/>
    <m/>
    <m/>
    <m/>
    <n v="3535"/>
    <n v="3441"/>
    <n v="3712"/>
    <n v="6976"/>
    <n v="4"/>
    <s v="FLOW"/>
    <s v="UNPAID"/>
    <x v="6"/>
    <n v="3441"/>
    <n v="271"/>
    <n v="0"/>
    <n v="5703"/>
    <s v="FLOW"/>
    <n v="9.2702485153997385E-3"/>
    <n v="1.325660564600876E-3"/>
    <s v="FLOW"/>
    <s v="BPTP"/>
    <s v="BPTP"/>
    <s v="BPTP"/>
    <s v="Financail problem"/>
    <m/>
    <s v="CAVA"/>
    <m/>
    <s v="-"/>
    <m/>
    <s v="YERWADA"/>
    <m/>
    <m/>
    <m/>
    <n v="3441"/>
    <n v="3441"/>
    <n v="117"/>
    <n v="144"/>
    <s v="FLOW"/>
    <m/>
    <m/>
    <m/>
    <m/>
    <s v="NPA"/>
    <s v="MH12VJ1059"/>
    <s v="HONDA ACTIVA 6G DLX BS VI"/>
    <d v="2023-03-16T00:00:00"/>
    <n v="36"/>
    <s v="02.07.26"/>
    <s v="VIJAY NIKAM"/>
    <m/>
    <m/>
    <m/>
    <m/>
    <m/>
    <m/>
    <m/>
    <n v="1"/>
    <m/>
    <m/>
    <m/>
    <m/>
    <m/>
    <m/>
    <m/>
    <m/>
    <m/>
    <m/>
    <m/>
    <m/>
    <m/>
    <m/>
    <m/>
    <m/>
    <m/>
    <m/>
    <m/>
    <m/>
    <m/>
    <m/>
    <m/>
    <m/>
    <m/>
    <m/>
    <m/>
    <m/>
    <m/>
    <m/>
    <m/>
    <m/>
    <m/>
    <m/>
    <m/>
    <m/>
    <m/>
    <m/>
    <m/>
    <m/>
    <m/>
    <m/>
    <m/>
    <m/>
    <m/>
    <m/>
    <m/>
    <m/>
    <m/>
    <m/>
    <m/>
    <m/>
    <m/>
    <m/>
    <m/>
    <m/>
    <m/>
    <m/>
    <m/>
    <m/>
    <m/>
    <m/>
    <m/>
    <m/>
    <m/>
    <m/>
    <m/>
    <m/>
    <m/>
    <m/>
    <m/>
    <m/>
    <m/>
    <m/>
    <m/>
    <m/>
    <m/>
    <m/>
    <m/>
    <m/>
    <m/>
    <m/>
    <m/>
    <m/>
    <m/>
    <m/>
    <n v="1"/>
    <n v="1"/>
    <s v="ZBHT0012"/>
    <s v="A6uDgVBM3Rm"/>
    <s v="Allocated"/>
    <s v="Door Locked (NC_DL)"/>
    <s v="Nc"/>
    <d v="2026-07-03T00:00:00"/>
    <m/>
    <m/>
    <m/>
    <x v="0"/>
    <m/>
    <n v="3712"/>
    <n v="6976"/>
    <s v="A6uDgVBM3Rm"/>
    <s v="Allocated"/>
  </r>
  <r>
    <n v="458412838"/>
    <s v="DATTA SHRIMANT SURATE"/>
    <s v="ONLINE"/>
    <s v="16.07.26"/>
    <n v="3606"/>
    <m/>
    <m/>
    <m/>
    <n v="3484"/>
    <n v="3484"/>
    <n v="3541"/>
    <n v="3362"/>
    <n v="1"/>
    <s v="RB"/>
    <s v="PAID"/>
    <x v="6"/>
    <n v="3423"/>
    <n v="57"/>
    <n v="0"/>
    <n v="0"/>
    <s v="-"/>
    <n v="2.3346865603150898E-3"/>
    <n v="1.8028841424967221E-4"/>
    <s v="RB"/>
    <s v="PAID"/>
    <s v="-"/>
    <s v="PAID"/>
    <m/>
    <m/>
    <m/>
    <m/>
    <s v="-"/>
    <m/>
    <s v="YERWADA"/>
    <m/>
    <m/>
    <m/>
    <n v="3484"/>
    <n v="3423"/>
    <n v="26"/>
    <n v="0"/>
    <s v="RB"/>
    <m/>
    <m/>
    <m/>
    <m/>
    <s v="REGULAR"/>
    <s v="MH12VN6062"/>
    <m/>
    <m/>
    <n v="0"/>
    <s v="02.07.26"/>
    <s v="VIJAY NIKAM"/>
    <m/>
    <m/>
    <m/>
    <m/>
    <m/>
    <m/>
    <m/>
    <m/>
    <m/>
    <m/>
    <m/>
    <m/>
    <m/>
    <m/>
    <m/>
    <m/>
    <m/>
    <m/>
    <m/>
    <m/>
    <m/>
    <m/>
    <m/>
    <m/>
    <m/>
    <m/>
    <m/>
    <m/>
    <m/>
    <m/>
    <m/>
    <m/>
    <m/>
    <m/>
    <m/>
    <m/>
    <m/>
    <m/>
    <m/>
    <m/>
    <m/>
    <m/>
    <m/>
    <m/>
    <m/>
    <m/>
    <m/>
    <m/>
    <m/>
    <m/>
    <m/>
    <m/>
    <m/>
    <m/>
    <m/>
    <m/>
    <m/>
    <m/>
    <m/>
    <m/>
    <m/>
    <m/>
    <m/>
    <m/>
    <m/>
    <m/>
    <m/>
    <m/>
    <m/>
    <m/>
    <m/>
    <m/>
    <m/>
    <m/>
    <m/>
    <m/>
    <m/>
    <m/>
    <m/>
    <m/>
    <m/>
    <m/>
    <m/>
    <m/>
    <m/>
    <m/>
    <m/>
    <m/>
    <m/>
    <m/>
    <m/>
    <m/>
    <m/>
    <m/>
    <n v="0"/>
    <s v=""/>
    <s v="ZBHT0012"/>
    <s v="k6cXaPHZ97"/>
    <s v="Allocated"/>
    <e v="#N/A"/>
    <e v="#N/A"/>
    <e v="#N/A"/>
    <m/>
    <m/>
    <m/>
    <x v="0"/>
    <m/>
    <n v="3541"/>
    <n v="6968"/>
    <s v="k6cXaPHZ97"/>
    <s v="Allocated"/>
  </r>
  <r>
    <n v="458205452"/>
    <s v="ARUNA MOHAN VAIDHYA"/>
    <s v="ONLINE"/>
    <s v="17.07.26"/>
    <n v="3660"/>
    <m/>
    <m/>
    <m/>
    <n v="3492"/>
    <n v="3472"/>
    <n v="3555"/>
    <n v="3304"/>
    <n v="1"/>
    <s v="RB"/>
    <s v="PAID"/>
    <x v="7"/>
    <n v="3408"/>
    <n v="83"/>
    <n v="0"/>
    <n v="0"/>
    <s v="22.06.26"/>
    <n v="2.8608171652253368E-3"/>
    <n v="1.7949836861317058E-4"/>
    <s v="RB"/>
    <s v="PAID"/>
    <s v="PTP"/>
    <s v="PAID"/>
    <m/>
    <m/>
    <m/>
    <m/>
    <s v="-"/>
    <m/>
    <s v="BHOSARI"/>
    <m/>
    <m/>
    <m/>
    <n v="3472"/>
    <n v="3408"/>
    <n v="26"/>
    <n v="0"/>
    <s v="RB"/>
    <m/>
    <m/>
    <m/>
    <m/>
    <s v="REGULAR"/>
    <s v="MH14KV8419"/>
    <s v="HONDA ACTIVA 6G H SMART"/>
    <d v="2023-05-22T00:00:00"/>
    <n v="36"/>
    <s v="02.07.26"/>
    <s v="VIJAY NIKAM"/>
    <m/>
    <m/>
    <m/>
    <m/>
    <m/>
    <m/>
    <m/>
    <n v="1"/>
    <m/>
    <m/>
    <m/>
    <m/>
    <m/>
    <m/>
    <m/>
    <m/>
    <m/>
    <m/>
    <m/>
    <m/>
    <m/>
    <m/>
    <m/>
    <m/>
    <m/>
    <m/>
    <m/>
    <m/>
    <m/>
    <m/>
    <m/>
    <m/>
    <m/>
    <m/>
    <m/>
    <m/>
    <m/>
    <m/>
    <m/>
    <m/>
    <n v="1"/>
    <m/>
    <m/>
    <m/>
    <m/>
    <m/>
    <m/>
    <m/>
    <m/>
    <m/>
    <m/>
    <m/>
    <m/>
    <m/>
    <m/>
    <m/>
    <m/>
    <m/>
    <m/>
    <m/>
    <m/>
    <m/>
    <m/>
    <m/>
    <m/>
    <m/>
    <m/>
    <m/>
    <m/>
    <m/>
    <m/>
    <m/>
    <m/>
    <m/>
    <m/>
    <m/>
    <m/>
    <m/>
    <m/>
    <m/>
    <m/>
    <m/>
    <m/>
    <m/>
    <m/>
    <m/>
    <m/>
    <m/>
    <m/>
    <m/>
    <m/>
    <m/>
    <m/>
    <m/>
    <n v="2"/>
    <n v="1"/>
    <s v="DUWT0025"/>
    <s v="APl3m1y5Sm"/>
    <s v="Allocated"/>
    <s v="Promise To Pay (PTP)"/>
    <s v="Customer given ptp to online payment "/>
    <d v="2026-07-09T00:00:00"/>
    <m/>
    <m/>
    <m/>
    <x v="0"/>
    <m/>
    <n v="3555"/>
    <n v="6964"/>
    <s v="APl3m1y5Sm"/>
    <s v="Allocated"/>
  </r>
  <r>
    <n v="140403056"/>
    <s v="SATISH BALIRAM SHIRKE"/>
    <s v="ONLINE"/>
    <s v="21.07.26"/>
    <n v="3500"/>
    <m/>
    <m/>
    <m/>
    <n v="3307"/>
    <n v="3286"/>
    <n v="3473"/>
    <n v="3093"/>
    <n v="3"/>
    <s v="STABLE "/>
    <s v="PAID"/>
    <x v="9"/>
    <n v="3246.15"/>
    <n v="187"/>
    <n v="0"/>
    <n v="2082"/>
    <s v="FLOW"/>
    <n v="4.2387025092860313E-3"/>
    <n v="1.0396541213275833E-3"/>
    <s v="STABLE "/>
    <s v="PTP"/>
    <s v="BPTP"/>
    <s v="PTP"/>
    <m/>
    <m/>
    <s v="CAVA"/>
    <m/>
    <s v="-"/>
    <m/>
    <s v="NHAVARA"/>
    <m/>
    <m/>
    <m/>
    <n v="3286"/>
    <n v="3246.15"/>
    <n v="87"/>
    <e v="#N/A"/>
    <e v="#N/A"/>
    <m/>
    <m/>
    <m/>
    <m/>
    <s v="REGULAR"/>
    <s v="MH12VR2068"/>
    <s v="SPLENDOR PLUS DRS CAST FI BLACK"/>
    <d v="2023-03-30T00:00:00"/>
    <n v="36"/>
    <s v="02.07.26"/>
    <s v="KAILASH ATKARI"/>
    <m/>
    <n v="1"/>
    <m/>
    <m/>
    <m/>
    <m/>
    <m/>
    <m/>
    <m/>
    <m/>
    <m/>
    <m/>
    <m/>
    <m/>
    <m/>
    <m/>
    <m/>
    <m/>
    <m/>
    <m/>
    <m/>
    <m/>
    <m/>
    <m/>
    <m/>
    <m/>
    <m/>
    <m/>
    <m/>
    <m/>
    <m/>
    <m/>
    <m/>
    <m/>
    <m/>
    <m/>
    <m/>
    <m/>
    <m/>
    <m/>
    <m/>
    <m/>
    <m/>
    <m/>
    <m/>
    <m/>
    <m/>
    <m/>
    <m/>
    <m/>
    <m/>
    <m/>
    <m/>
    <m/>
    <m/>
    <m/>
    <m/>
    <m/>
    <m/>
    <m/>
    <m/>
    <m/>
    <m/>
    <m/>
    <m/>
    <m/>
    <m/>
    <m/>
    <m/>
    <m/>
    <m/>
    <m/>
    <m/>
    <m/>
    <m/>
    <m/>
    <m/>
    <m/>
    <m/>
    <m/>
    <m/>
    <m/>
    <m/>
    <m/>
    <m/>
    <m/>
    <m/>
    <m/>
    <m/>
    <m/>
    <m/>
    <m/>
    <m/>
    <m/>
    <n v="1"/>
    <n v="1"/>
    <s v="ZBHT0024"/>
    <s v="G6AhzaWCuEm"/>
    <s v="Allocated"/>
    <s v="Left Message (LMCB)"/>
    <s v="Meet wife "/>
    <d v="2026-07-01T00:00:00"/>
    <m/>
    <m/>
    <m/>
    <x v="0"/>
    <m/>
    <n v="3473"/>
    <n v="6593"/>
    <e v="#N/A"/>
    <e v="#N/A"/>
  </r>
  <r>
    <n v="138970894"/>
    <s v="RASHI SANTOSH MADDILI"/>
    <m/>
    <m/>
    <m/>
    <m/>
    <m/>
    <m/>
    <n v="3281"/>
    <n v="3193"/>
    <n v="4008"/>
    <n v="6474"/>
    <n v="5"/>
    <s v="FLOW"/>
    <s v="UNPAID"/>
    <x v="8"/>
    <n v="3193"/>
    <n v="815"/>
    <n v="0"/>
    <n v="5850"/>
    <s v="FLOW"/>
    <n v="2.5518236788138693E-2"/>
    <n v="1.4272928229932588E-3"/>
    <s v="STABLE "/>
    <s v="PTP"/>
    <s v="NC"/>
    <s v="PTP"/>
    <m/>
    <n v="16"/>
    <s v="CAVA"/>
    <m/>
    <s v="-"/>
    <m/>
    <s v="MAVAL"/>
    <m/>
    <m/>
    <m/>
    <n v="3193"/>
    <n v="3193"/>
    <n v="145"/>
    <n v="172"/>
    <s v="FLOW"/>
    <m/>
    <m/>
    <m/>
    <m/>
    <s v="NPA"/>
    <s v="MH14KR1802"/>
    <s v="HONDA SHINE DRUM BSVI"/>
    <d v="2023-02-23T00:00:00"/>
    <n v="36"/>
    <s v="02.07.26"/>
    <s v="VIJAY NIKAM"/>
    <m/>
    <m/>
    <m/>
    <m/>
    <m/>
    <m/>
    <m/>
    <m/>
    <m/>
    <m/>
    <m/>
    <m/>
    <m/>
    <m/>
    <m/>
    <m/>
    <m/>
    <m/>
    <m/>
    <m/>
    <m/>
    <m/>
    <m/>
    <m/>
    <m/>
    <m/>
    <m/>
    <m/>
    <m/>
    <m/>
    <m/>
    <m/>
    <m/>
    <m/>
    <m/>
    <m/>
    <m/>
    <n v="1"/>
    <m/>
    <m/>
    <m/>
    <m/>
    <m/>
    <m/>
    <m/>
    <m/>
    <m/>
    <m/>
    <m/>
    <m/>
    <m/>
    <m/>
    <m/>
    <m/>
    <m/>
    <m/>
    <m/>
    <m/>
    <m/>
    <m/>
    <m/>
    <m/>
    <m/>
    <m/>
    <m/>
    <m/>
    <m/>
    <m/>
    <m/>
    <m/>
    <m/>
    <m/>
    <m/>
    <m/>
    <m/>
    <m/>
    <m/>
    <m/>
    <m/>
    <m/>
    <m/>
    <m/>
    <m/>
    <m/>
    <m/>
    <m/>
    <m/>
    <m/>
    <m/>
    <m/>
    <m/>
    <m/>
    <m/>
    <m/>
    <n v="1"/>
    <n v="1"/>
    <s v="ZBHT0013"/>
    <s v="APytHXUkZc"/>
    <s v="Allocated"/>
    <e v="#N/A"/>
    <e v="#N/A"/>
    <e v="#N/A"/>
    <m/>
    <m/>
    <m/>
    <x v="0"/>
    <m/>
    <n v="4008"/>
    <n v="6474"/>
    <s v="APytHXUkZc"/>
    <s v="Allocated"/>
  </r>
  <r>
    <n v="139570903"/>
    <s v="DNYANESHWAR SHRAVAN NETKE"/>
    <m/>
    <m/>
    <m/>
    <m/>
    <m/>
    <m/>
    <n v="3208"/>
    <n v="3196"/>
    <n v="3539"/>
    <n v="6404"/>
    <n v="3"/>
    <s v="FLOW"/>
    <s v="UNPAID"/>
    <x v="2"/>
    <n v="3149.04"/>
    <n v="343"/>
    <n v="0"/>
    <n v="6300"/>
    <s v="-"/>
    <n v="9.1529809927059311E-3"/>
    <n v="1.0085524126196919E-3"/>
    <s v="FLOW"/>
    <s v="-"/>
    <s v="-"/>
    <s v="-"/>
    <m/>
    <m/>
    <m/>
    <m/>
    <s v="-"/>
    <m/>
    <s v="ALANDI DEVACHI"/>
    <m/>
    <m/>
    <m/>
    <n v="9839"/>
    <n v="3149.04"/>
    <n v="86"/>
    <n v="113"/>
    <s v="FLOW"/>
    <m/>
    <m/>
    <m/>
    <m/>
    <s v="-"/>
    <s v="MH14KT3235"/>
    <s v="SPLENDOR PLUS BS6 I3S DRS CAST FI"/>
    <d v="2023-03-24T00:00:00"/>
    <n v="36"/>
    <s v="06.07.26"/>
    <s v="VIJAY NIKAM"/>
    <m/>
    <m/>
    <m/>
    <m/>
    <m/>
    <m/>
    <m/>
    <m/>
    <m/>
    <m/>
    <m/>
    <m/>
    <m/>
    <m/>
    <m/>
    <m/>
    <m/>
    <m/>
    <m/>
    <m/>
    <m/>
    <m/>
    <m/>
    <m/>
    <m/>
    <m/>
    <m/>
    <m/>
    <m/>
    <m/>
    <m/>
    <n v="1"/>
    <m/>
    <m/>
    <m/>
    <m/>
    <m/>
    <m/>
    <m/>
    <m/>
    <m/>
    <m/>
    <m/>
    <m/>
    <m/>
    <m/>
    <m/>
    <m/>
    <m/>
    <m/>
    <m/>
    <m/>
    <m/>
    <m/>
    <m/>
    <m/>
    <m/>
    <m/>
    <m/>
    <m/>
    <m/>
    <m/>
    <m/>
    <m/>
    <m/>
    <m/>
    <m/>
    <m/>
    <m/>
    <m/>
    <m/>
    <m/>
    <m/>
    <m/>
    <m/>
    <m/>
    <m/>
    <m/>
    <m/>
    <m/>
    <m/>
    <m/>
    <m/>
    <m/>
    <m/>
    <m/>
    <m/>
    <m/>
    <m/>
    <m/>
    <m/>
    <m/>
    <m/>
    <m/>
    <n v="1"/>
    <n v="1"/>
    <s v="ZBHT0009"/>
    <e v="#N/A"/>
    <s v="Allocated"/>
    <e v="#N/A"/>
    <e v="#N/A"/>
    <e v="#N/A"/>
    <m/>
    <m/>
    <m/>
    <x v="0"/>
    <m/>
    <n v="3539"/>
    <n v="6404"/>
    <e v="#N/A"/>
    <e v="#N/A"/>
  </r>
  <r>
    <n v="457938857"/>
    <s v="BHARAT ANTU DHUMAL"/>
    <m/>
    <m/>
    <m/>
    <m/>
    <m/>
    <m/>
    <n v="3187"/>
    <n v="3187"/>
    <n v="3280"/>
    <n v="6374"/>
    <n v="2"/>
    <s v="FLOW"/>
    <s v="UNPAID"/>
    <x v="18"/>
    <n v="3128"/>
    <n v="93"/>
    <n v="0"/>
    <n v="3216"/>
    <s v="-"/>
    <n v="2.1064824167979852E-2"/>
    <n v="5.8158986864796549E-4"/>
    <s v="STABLE "/>
    <s v="PTP"/>
    <s v="-"/>
    <s v="PTP"/>
    <m/>
    <n v="26"/>
    <m/>
    <m/>
    <s v="-"/>
    <m/>
    <s v="KESNAND"/>
    <m/>
    <m/>
    <m/>
    <n v="3187"/>
    <n v="3128"/>
    <n v="57"/>
    <n v="84"/>
    <s v="FLOW"/>
    <m/>
    <m/>
    <m/>
    <m/>
    <s v="REGULAR"/>
    <s v="MH12VM2415"/>
    <s v="HONDA ACTIVA 6G DLX BS VI"/>
    <d v="2023-05-02T00:00:00"/>
    <n v="36"/>
    <s v="02.07.26"/>
    <s v="VIJAY NIKAM"/>
    <m/>
    <m/>
    <m/>
    <m/>
    <m/>
    <m/>
    <m/>
    <n v="1"/>
    <m/>
    <m/>
    <m/>
    <m/>
    <m/>
    <m/>
    <m/>
    <m/>
    <m/>
    <m/>
    <m/>
    <m/>
    <m/>
    <m/>
    <m/>
    <m/>
    <m/>
    <m/>
    <m/>
    <m/>
    <m/>
    <m/>
    <m/>
    <m/>
    <m/>
    <m/>
    <m/>
    <m/>
    <m/>
    <m/>
    <m/>
    <m/>
    <m/>
    <m/>
    <m/>
    <m/>
    <m/>
    <m/>
    <m/>
    <m/>
    <m/>
    <m/>
    <m/>
    <m/>
    <m/>
    <m/>
    <m/>
    <m/>
    <m/>
    <m/>
    <m/>
    <m/>
    <m/>
    <m/>
    <m/>
    <m/>
    <m/>
    <m/>
    <m/>
    <m/>
    <m/>
    <m/>
    <m/>
    <m/>
    <m/>
    <m/>
    <m/>
    <m/>
    <m/>
    <m/>
    <m/>
    <m/>
    <m/>
    <m/>
    <m/>
    <m/>
    <m/>
    <m/>
    <m/>
    <m/>
    <m/>
    <m/>
    <m/>
    <m/>
    <m/>
    <m/>
    <n v="1"/>
    <n v="1"/>
    <s v="DUWT0021"/>
    <s v="k2P1ea4IVc"/>
    <s v="Allocated"/>
    <s v="Promise To Pay (PTP)"/>
    <s v="Customer met at market place promise to pay rs 6500/-"/>
    <d v="2026-07-16T00:00:00"/>
    <m/>
    <m/>
    <m/>
    <x v="1"/>
    <m/>
    <n v="3280"/>
    <n v="6374"/>
    <s v="k2P1ea4IVc"/>
    <s v="Allocated"/>
  </r>
  <r>
    <n v="140395188"/>
    <s v="ANITA LALCHAND DHANGAR"/>
    <m/>
    <m/>
    <m/>
    <m/>
    <m/>
    <m/>
    <n v="3885"/>
    <n v="3040"/>
    <n v="3311"/>
    <n v="6925"/>
    <n v="3"/>
    <s v="FLOW"/>
    <s v="UNPAID"/>
    <x v="13"/>
    <n v="3040"/>
    <n v="271"/>
    <n v="0"/>
    <n v="6300"/>
    <s v="FLOW"/>
    <n v="2.4424941271674924E-2"/>
    <n v="9.7362984730707232E-4"/>
    <s v="FLOW"/>
    <s v="-"/>
    <s v="PTP"/>
    <s v="-"/>
    <m/>
    <m/>
    <m/>
    <m/>
    <s v="-"/>
    <m/>
    <s v="YEVLEWADI"/>
    <m/>
    <m/>
    <m/>
    <n v="3040"/>
    <n v="3040"/>
    <n v="86"/>
    <n v="113"/>
    <s v="FLOW"/>
    <m/>
    <m/>
    <m/>
    <m/>
    <s v="REGULAR"/>
    <s v="MH12VJ4304"/>
    <s v="BAJAJ CHETAK PREMIUM"/>
    <d v="2023-03-28T00:00:00"/>
    <n v="36"/>
    <s v="02.07.26"/>
    <s v="VIJAY NIKAM"/>
    <m/>
    <m/>
    <m/>
    <m/>
    <m/>
    <m/>
    <m/>
    <n v="1"/>
    <m/>
    <m/>
    <m/>
    <m/>
    <m/>
    <m/>
    <m/>
    <m/>
    <m/>
    <m/>
    <m/>
    <m/>
    <m/>
    <m/>
    <m/>
    <m/>
    <m/>
    <m/>
    <m/>
    <m/>
    <m/>
    <m/>
    <m/>
    <m/>
    <m/>
    <m/>
    <m/>
    <m/>
    <m/>
    <m/>
    <m/>
    <m/>
    <m/>
    <m/>
    <m/>
    <m/>
    <m/>
    <m/>
    <m/>
    <m/>
    <m/>
    <m/>
    <m/>
    <m/>
    <m/>
    <m/>
    <m/>
    <m/>
    <m/>
    <m/>
    <m/>
    <m/>
    <m/>
    <m/>
    <m/>
    <m/>
    <m/>
    <m/>
    <m/>
    <m/>
    <m/>
    <m/>
    <m/>
    <m/>
    <m/>
    <m/>
    <m/>
    <m/>
    <m/>
    <m/>
    <m/>
    <m/>
    <m/>
    <m/>
    <m/>
    <m/>
    <m/>
    <m/>
    <m/>
    <m/>
    <m/>
    <m/>
    <m/>
    <m/>
    <m/>
    <m/>
    <n v="1"/>
    <n v="1"/>
    <s v="DUWT0031"/>
    <s v="G2YHOmh4BPm"/>
    <s v="Allocated"/>
    <s v="Left Message (LMCB)"/>
    <s v="Left message customer mother "/>
    <d v="2026-07-03T00:00:00"/>
    <m/>
    <m/>
    <m/>
    <x v="0"/>
    <m/>
    <n v="3311"/>
    <n v="6925"/>
    <s v="G2YHOmh4BPm"/>
    <s v="Allocated"/>
  </r>
  <r>
    <n v="459996600"/>
    <s v="SHRINATH HARICHANDRA BHAVAL"/>
    <m/>
    <m/>
    <m/>
    <m/>
    <m/>
    <m/>
    <n v="3305"/>
    <n v="3032"/>
    <n v="3402"/>
    <n v="6337"/>
    <n v="3"/>
    <s v="FLOW"/>
    <s v="UNPAID"/>
    <x v="0"/>
    <n v="3032"/>
    <n v="370"/>
    <n v="0"/>
    <n v="5850"/>
    <s v="13.06.26"/>
    <n v="9.460336478458389E-3"/>
    <n v="9.7106766349836957E-4"/>
    <s v="FLOW"/>
    <s v="BPTP"/>
    <s v="PAID"/>
    <s v="BPTP"/>
    <s v="Financail problem"/>
    <m/>
    <s v="CAVNA"/>
    <m/>
    <s v="-"/>
    <m/>
    <s v="THERGAON"/>
    <m/>
    <m/>
    <m/>
    <n v="3032"/>
    <n v="3032"/>
    <n v="87"/>
    <n v="114"/>
    <s v="FLOW"/>
    <m/>
    <m/>
    <m/>
    <m/>
    <s v="NPA"/>
    <s v="MH14LC4276"/>
    <s v="SPLENDOR PLUS DRS CAST FI BLACK"/>
    <d v="2023-10-04T00:00:00"/>
    <n v="30"/>
    <s v="02.07.26"/>
    <s v="KAILASH ATKARI"/>
    <m/>
    <m/>
    <m/>
    <m/>
    <m/>
    <m/>
    <m/>
    <n v="1"/>
    <m/>
    <m/>
    <m/>
    <m/>
    <m/>
    <m/>
    <m/>
    <m/>
    <m/>
    <m/>
    <m/>
    <m/>
    <m/>
    <m/>
    <m/>
    <m/>
    <m/>
    <m/>
    <m/>
    <m/>
    <m/>
    <m/>
    <m/>
    <m/>
    <m/>
    <m/>
    <m/>
    <m/>
    <m/>
    <n v="1"/>
    <m/>
    <m/>
    <m/>
    <m/>
    <m/>
    <m/>
    <m/>
    <m/>
    <m/>
    <m/>
    <m/>
    <m/>
    <m/>
    <m/>
    <n v="1"/>
    <m/>
    <m/>
    <m/>
    <m/>
    <m/>
    <m/>
    <m/>
    <m/>
    <m/>
    <m/>
    <m/>
    <m/>
    <m/>
    <m/>
    <m/>
    <m/>
    <m/>
    <m/>
    <m/>
    <m/>
    <m/>
    <m/>
    <m/>
    <m/>
    <m/>
    <m/>
    <m/>
    <m/>
    <m/>
    <m/>
    <m/>
    <m/>
    <m/>
    <m/>
    <m/>
    <m/>
    <m/>
    <m/>
    <m/>
    <m/>
    <m/>
    <n v="3"/>
    <n v="1"/>
    <s v="ZBHT0011"/>
    <s v="koKXfvLpDJ7"/>
    <s v="Allocated"/>
    <s v="Left Message (LMCB)"/>
    <s v="Visit cm residence address cm is not at home lm with relative member "/>
    <d v="2026-07-03T00:00:00"/>
    <m/>
    <m/>
    <m/>
    <x v="0"/>
    <m/>
    <n v="3402"/>
    <n v="6337"/>
    <s v="koKXfvLpDJ7"/>
    <s v="Allocated"/>
  </r>
  <r>
    <n v="141729353"/>
    <s v="RENUKA DIPAK MAGAR"/>
    <m/>
    <m/>
    <m/>
    <m/>
    <m/>
    <m/>
    <n v="3325"/>
    <n v="3027"/>
    <n v="3085"/>
    <n v="6352"/>
    <n v="2"/>
    <s v="FLOW"/>
    <s v="UNPAID"/>
    <x v="12"/>
    <n v="3027"/>
    <n v="58"/>
    <n v="0"/>
    <n v="450"/>
    <s v="-"/>
    <n v="7.9498015858737985E-3"/>
    <n v="5.6281091189174914E-4"/>
    <s v="FLOW"/>
    <s v="NC"/>
    <s v="-"/>
    <s v="NC"/>
    <s v="Add not found"/>
    <m/>
    <s v="CNAVNA"/>
    <m/>
    <s v="-"/>
    <m/>
    <s v="HINJEWADI"/>
    <m/>
    <m/>
    <m/>
    <n v="3027"/>
    <n v="3027"/>
    <n v="57"/>
    <n v="84"/>
    <s v="FLOW"/>
    <m/>
    <m/>
    <m/>
    <m/>
    <s v="REGULAR"/>
    <s v="MH22BA4612"/>
    <s v="SPLENDOR PLUS BS6 I3S DRS CAST FI"/>
    <d v="2023-05-17T00:00:00"/>
    <n v="36"/>
    <s v="02.07.26"/>
    <s v="KAILASH ATKARI"/>
    <m/>
    <m/>
    <m/>
    <m/>
    <m/>
    <m/>
    <m/>
    <n v="1"/>
    <m/>
    <m/>
    <m/>
    <m/>
    <m/>
    <m/>
    <m/>
    <m/>
    <m/>
    <m/>
    <m/>
    <m/>
    <m/>
    <m/>
    <m/>
    <m/>
    <m/>
    <m/>
    <m/>
    <m/>
    <m/>
    <m/>
    <m/>
    <m/>
    <m/>
    <m/>
    <m/>
    <m/>
    <m/>
    <m/>
    <m/>
    <m/>
    <m/>
    <m/>
    <m/>
    <m/>
    <m/>
    <m/>
    <m/>
    <m/>
    <m/>
    <m/>
    <m/>
    <m/>
    <m/>
    <m/>
    <m/>
    <m/>
    <m/>
    <m/>
    <m/>
    <m/>
    <m/>
    <m/>
    <m/>
    <m/>
    <m/>
    <m/>
    <m/>
    <m/>
    <m/>
    <m/>
    <m/>
    <m/>
    <m/>
    <m/>
    <m/>
    <m/>
    <m/>
    <m/>
    <m/>
    <m/>
    <m/>
    <m/>
    <m/>
    <m/>
    <m/>
    <m/>
    <m/>
    <m/>
    <m/>
    <m/>
    <m/>
    <m/>
    <m/>
    <m/>
    <n v="1"/>
    <n v="1"/>
    <s v="DUWT0030"/>
    <s v="Go4Q6uVeQS"/>
    <s v="Allocated"/>
    <s v="Address Not Found (NC_ANF)"/>
    <s v="Address not found "/>
    <d v="2026-07-03T00:00:00"/>
    <m/>
    <m/>
    <m/>
    <x v="0"/>
    <m/>
    <n v="3085"/>
    <n v="6352"/>
    <s v="Go4Q6uVeQS"/>
    <s v="Allocated"/>
  </r>
  <r>
    <n v="140106553"/>
    <s v="LATABAI CHINTAMAN JOSHI"/>
    <m/>
    <m/>
    <m/>
    <m/>
    <m/>
    <m/>
    <n v="2978"/>
    <n v="2998"/>
    <n v="-5492"/>
    <n v="5976"/>
    <n v="4"/>
    <s v="FLOW"/>
    <s v="UNPAID"/>
    <x v="10"/>
    <n v="2949.41"/>
    <n v="444"/>
    <n v="0"/>
    <n v="3395"/>
    <s v="18.06.26"/>
    <n v="0.66722543836431458"/>
    <n v="1.1362733292180963E-3"/>
    <s v="STABLE "/>
    <s v="PTP"/>
    <s v="PAID"/>
    <s v="PTP"/>
    <m/>
    <n v="25"/>
    <s v="CAVA"/>
    <m/>
    <s v="-"/>
    <m/>
    <s v="JUNNAR"/>
    <m/>
    <m/>
    <m/>
    <n v="2998"/>
    <n v="2949.41"/>
    <n v="117"/>
    <n v="144"/>
    <s v="FLOW"/>
    <m/>
    <m/>
    <m/>
    <m/>
    <s v="NPA"/>
    <s v="MH14KT1594"/>
    <s v="HONDA SHINE DISC BSVI"/>
    <d v="2023-03-30T00:00:00"/>
    <n v="36"/>
    <s v="02.07.26"/>
    <s v="KAILASH ATKARI"/>
    <m/>
    <m/>
    <m/>
    <m/>
    <m/>
    <m/>
    <m/>
    <n v="1"/>
    <m/>
    <m/>
    <m/>
    <m/>
    <m/>
    <m/>
    <m/>
    <m/>
    <m/>
    <m/>
    <m/>
    <m/>
    <m/>
    <m/>
    <m/>
    <m/>
    <m/>
    <m/>
    <m/>
    <m/>
    <m/>
    <m/>
    <m/>
    <m/>
    <m/>
    <m/>
    <m/>
    <m/>
    <m/>
    <m/>
    <m/>
    <m/>
    <m/>
    <m/>
    <m/>
    <m/>
    <m/>
    <m/>
    <m/>
    <m/>
    <m/>
    <m/>
    <m/>
    <m/>
    <m/>
    <m/>
    <m/>
    <m/>
    <m/>
    <m/>
    <m/>
    <m/>
    <m/>
    <m/>
    <m/>
    <m/>
    <m/>
    <m/>
    <m/>
    <m/>
    <m/>
    <m/>
    <m/>
    <m/>
    <m/>
    <m/>
    <m/>
    <m/>
    <m/>
    <m/>
    <m/>
    <m/>
    <m/>
    <m/>
    <m/>
    <m/>
    <m/>
    <m/>
    <m/>
    <m/>
    <m/>
    <m/>
    <m/>
    <m/>
    <m/>
    <m/>
    <n v="1"/>
    <n v="1"/>
    <s v="ZBHT0021"/>
    <s v="BPEAg5aPGRlz"/>
    <s v="Allocated"/>
    <s v="Promise To Pay (PTP)"/>
    <s v="Ptp"/>
    <d v="2026-07-24T00:00:00"/>
    <m/>
    <m/>
    <m/>
    <x v="0"/>
    <m/>
    <n v="-5492"/>
    <n v="5976"/>
    <s v="BPEAg5aPGRlz"/>
    <s v="Allocated"/>
  </r>
  <r>
    <n v="139924876"/>
    <s v="ROHIT GANESH JADHAV"/>
    <m/>
    <m/>
    <m/>
    <m/>
    <m/>
    <m/>
    <n v="4965"/>
    <n v="2945"/>
    <n v="3108"/>
    <n v="7910"/>
    <n v="3"/>
    <s v="FLOW"/>
    <s v="UNPAID"/>
    <x v="6"/>
    <n v="2945"/>
    <n v="163"/>
    <n v="0"/>
    <n v="2285"/>
    <s v="-"/>
    <n v="1.8144617095901355E-2"/>
    <n v="9.4320391457872633E-4"/>
    <s v="FLOW"/>
    <s v="PTP"/>
    <s v="-"/>
    <s v="PTP"/>
    <m/>
    <n v="22"/>
    <s v="CAVA"/>
    <m/>
    <s v="ELG"/>
    <m/>
    <s v="DHANORI"/>
    <m/>
    <m/>
    <m/>
    <n v="2945"/>
    <n v="2945"/>
    <n v="86"/>
    <n v="113"/>
    <s v="FLOW"/>
    <m/>
    <m/>
    <m/>
    <m/>
    <s v="NPA"/>
    <s v="MH14KT3478"/>
    <s v="PIAGGIO VESPA SXL 125 CBS"/>
    <d v="2023-03-21T00:00:00"/>
    <n v="36"/>
    <s v="02.07.26"/>
    <s v="VIJAY NIKAM"/>
    <m/>
    <m/>
    <m/>
    <m/>
    <m/>
    <m/>
    <m/>
    <m/>
    <m/>
    <m/>
    <m/>
    <m/>
    <m/>
    <m/>
    <m/>
    <m/>
    <m/>
    <m/>
    <m/>
    <m/>
    <m/>
    <m/>
    <n v="1"/>
    <m/>
    <m/>
    <m/>
    <m/>
    <m/>
    <m/>
    <m/>
    <m/>
    <m/>
    <m/>
    <m/>
    <m/>
    <m/>
    <m/>
    <m/>
    <m/>
    <m/>
    <m/>
    <m/>
    <m/>
    <m/>
    <m/>
    <m/>
    <m/>
    <m/>
    <m/>
    <m/>
    <m/>
    <m/>
    <m/>
    <m/>
    <m/>
    <m/>
    <m/>
    <m/>
    <m/>
    <m/>
    <m/>
    <m/>
    <m/>
    <m/>
    <m/>
    <m/>
    <m/>
    <m/>
    <m/>
    <m/>
    <m/>
    <m/>
    <m/>
    <m/>
    <m/>
    <m/>
    <m/>
    <m/>
    <m/>
    <m/>
    <m/>
    <m/>
    <m/>
    <m/>
    <m/>
    <m/>
    <m/>
    <m/>
    <m/>
    <m/>
    <m/>
    <m/>
    <m/>
    <m/>
    <n v="1"/>
    <n v="1"/>
    <s v="ZBHT0012"/>
    <s v="AodyZFNczm"/>
    <s v="Allocated"/>
    <s v="No Such Person (NC_NSP)"/>
    <s v="Nc"/>
    <d v="2026-07-08T00:00:00"/>
    <m/>
    <m/>
    <m/>
    <x v="0"/>
    <m/>
    <n v="3108"/>
    <n v="7910"/>
    <s v="AodyZFNczm"/>
    <s v="Allocated"/>
  </r>
  <r>
    <n v="458076322"/>
    <s v="KHANDU BHAGWANT AWATE"/>
    <m/>
    <m/>
    <m/>
    <m/>
    <m/>
    <m/>
    <n v="2825"/>
    <n v="2969"/>
    <n v="-2507"/>
    <n v="5794"/>
    <n v="3"/>
    <s v="FLOW"/>
    <s v="UNPAID"/>
    <x v="11"/>
    <n v="2914"/>
    <n v="174"/>
    <n v="0"/>
    <n v="450"/>
    <s v="FLOW"/>
    <n v="5.1007369287052108E-2"/>
    <n v="9.3327545232000286E-4"/>
    <s v="FLOW"/>
    <s v="KIV"/>
    <s v="KIV"/>
    <s v="KIV"/>
    <m/>
    <m/>
    <m/>
    <m/>
    <s v="-"/>
    <m/>
    <s v="SHELGAON"/>
    <m/>
    <m/>
    <m/>
    <n v="2969"/>
    <n v="2914"/>
    <n v="87"/>
    <n v="114"/>
    <s v="FLOW"/>
    <m/>
    <m/>
    <m/>
    <m/>
    <s v="REGULAR"/>
    <s v="MH14KV9928"/>
    <s v="SPLENDOR PLUS I3S BS6 FI DRUM SELF"/>
    <d v="2023-05-11T00:00:00"/>
    <n v="36"/>
    <s v="02.07.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m/>
    <n v="-2507"/>
    <n v="5794"/>
    <s v="APm7ePY-Zz"/>
    <s v="Allocated"/>
  </r>
  <r>
    <n v="458302759"/>
    <s v="SHUBHAM ANKUSH JEDHE"/>
    <m/>
    <m/>
    <m/>
    <m/>
    <m/>
    <m/>
    <n v="2959"/>
    <n v="2959"/>
    <n v="3003"/>
    <n v="5918"/>
    <n v="1"/>
    <s v="FLOW"/>
    <s v="UNPAID"/>
    <x v="13"/>
    <n v="2907"/>
    <n v="44"/>
    <n v="0"/>
    <n v="6715"/>
    <s v="-"/>
    <n v="2.5052202213964887E-3"/>
    <n v="1.531108443540161E-4"/>
    <s v="FLOW"/>
    <s v="NC"/>
    <s v="-"/>
    <s v="NC"/>
    <s v="Shifted"/>
    <m/>
    <s v="CNAVNA"/>
    <m/>
    <s v="-"/>
    <m/>
    <s v="BIBVEWADI"/>
    <m/>
    <m/>
    <m/>
    <n v="2959"/>
    <n v="2907"/>
    <n v="26"/>
    <n v="53"/>
    <s v="FLOW"/>
    <m/>
    <m/>
    <m/>
    <m/>
    <s v="REGULAR"/>
    <s v="MH12VN7011"/>
    <s v="ACCESS SPL ED DISC CBS BT BSVI"/>
    <d v="2023-05-29T00:00:00"/>
    <n v="36"/>
    <s v="02.07.26"/>
    <s v="VIJAY NIKAM"/>
    <m/>
    <m/>
    <m/>
    <m/>
    <m/>
    <m/>
    <m/>
    <m/>
    <m/>
    <m/>
    <n v="1"/>
    <m/>
    <m/>
    <m/>
    <m/>
    <m/>
    <m/>
    <m/>
    <m/>
    <m/>
    <m/>
    <m/>
    <m/>
    <m/>
    <m/>
    <m/>
    <m/>
    <m/>
    <m/>
    <m/>
    <m/>
    <n v="1"/>
    <m/>
    <m/>
    <m/>
    <m/>
    <m/>
    <m/>
    <m/>
    <m/>
    <m/>
    <m/>
    <m/>
    <m/>
    <m/>
    <m/>
    <m/>
    <m/>
    <m/>
    <m/>
    <m/>
    <m/>
    <m/>
    <m/>
    <m/>
    <m/>
    <m/>
    <m/>
    <m/>
    <m/>
    <m/>
    <m/>
    <m/>
    <m/>
    <m/>
    <m/>
    <m/>
    <m/>
    <m/>
    <m/>
    <m/>
    <m/>
    <m/>
    <m/>
    <m/>
    <m/>
    <m/>
    <m/>
    <m/>
    <m/>
    <m/>
    <m/>
    <m/>
    <m/>
    <m/>
    <m/>
    <m/>
    <m/>
    <m/>
    <m/>
    <m/>
    <m/>
    <m/>
    <m/>
    <n v="2"/>
    <n v="1"/>
    <s v="DUWT0031"/>
    <s v="Go4tv-7wLmz"/>
    <s v="Allocated"/>
    <s v="Shifted (NC_SFTD)"/>
    <s v="Customer shifted at residence address "/>
    <d v="2026-07-04T00:00:00"/>
    <m/>
    <m/>
    <m/>
    <x v="0"/>
    <m/>
    <n v="3003"/>
    <n v="5918"/>
    <s v="Go4tv-7wLmz"/>
    <s v="Allocated"/>
  </r>
  <r>
    <n v="462424270"/>
    <s v="PRANALI GAUTAM KHARAT"/>
    <m/>
    <m/>
    <m/>
    <m/>
    <m/>
    <m/>
    <n v="742"/>
    <n v="2967"/>
    <n v="-539"/>
    <n v="3709"/>
    <n v="6"/>
    <s v="FLOW"/>
    <s v="UNPAID"/>
    <x v="6"/>
    <n v="2829"/>
    <n v="204"/>
    <n v="0"/>
    <n v="1800"/>
    <s v="-"/>
    <n v="1.6285951136389802E-2"/>
    <n v="1.236562561168377E-3"/>
    <s v="FLOW"/>
    <s v="RTP"/>
    <s v="-"/>
    <s v="RTP"/>
    <s v="Financail problem"/>
    <m/>
    <s v="CAVANA"/>
    <m/>
    <s v="-"/>
    <m/>
    <s v="TADIWALA ROAD"/>
    <m/>
    <m/>
    <m/>
    <n v="2967"/>
    <n v="2829"/>
    <n v="176"/>
    <n v="203"/>
    <s v="FLOW"/>
    <m/>
    <m/>
    <m/>
    <m/>
    <s v="NPA"/>
    <s v="MH12VS8556"/>
    <s v="PLEASURE PLUS FI DRS CAST"/>
    <d v="2024-04-02T00:00:00"/>
    <n v="24"/>
    <s v="02.07.26"/>
    <s v="VIJAY NIKAM"/>
    <m/>
    <m/>
    <m/>
    <m/>
    <m/>
    <m/>
    <m/>
    <n v="1"/>
    <m/>
    <m/>
    <m/>
    <m/>
    <m/>
    <m/>
    <m/>
    <m/>
    <m/>
    <m/>
    <m/>
    <m/>
    <m/>
    <m/>
    <m/>
    <m/>
    <m/>
    <m/>
    <m/>
    <m/>
    <m/>
    <m/>
    <m/>
    <m/>
    <m/>
    <m/>
    <m/>
    <m/>
    <m/>
    <m/>
    <m/>
    <m/>
    <m/>
    <m/>
    <m/>
    <m/>
    <m/>
    <m/>
    <m/>
    <m/>
    <m/>
    <m/>
    <m/>
    <m/>
    <m/>
    <m/>
    <m/>
    <m/>
    <m/>
    <m/>
    <m/>
    <m/>
    <m/>
    <m/>
    <m/>
    <m/>
    <m/>
    <m/>
    <m/>
    <m/>
    <m/>
    <m/>
    <m/>
    <m/>
    <m/>
    <m/>
    <m/>
    <m/>
    <m/>
    <m/>
    <m/>
    <m/>
    <m/>
    <m/>
    <m/>
    <m/>
    <m/>
    <m/>
    <m/>
    <m/>
    <m/>
    <m/>
    <m/>
    <m/>
    <m/>
    <m/>
    <n v="1"/>
    <n v="1"/>
    <s v="ZBHT0012"/>
    <s v="G2ts-WHsIVm"/>
    <s v="Allocated"/>
    <s v="Door Locked (NC_DL)"/>
    <s v="Nc"/>
    <d v="2026-07-03T00:00:00"/>
    <m/>
    <m/>
    <m/>
    <x v="0"/>
    <m/>
    <n v="-539"/>
    <n v="3709"/>
    <s v="G2ts-WHsIVm"/>
    <s v="Allocated"/>
  </r>
  <r>
    <n v="465932490"/>
    <s v="SHUBHANGI RAHUL SONWANE"/>
    <m/>
    <m/>
    <m/>
    <m/>
    <m/>
    <m/>
    <n v="2198"/>
    <n v="2841"/>
    <n v="-3569"/>
    <n v="5039"/>
    <n v="4"/>
    <s v="FLOW"/>
    <s v="UNPAID"/>
    <x v="9"/>
    <n v="2798"/>
    <n v="184"/>
    <n v="0"/>
    <n v="1948.37"/>
    <s v="FLOW"/>
    <n v="7.5744860556906102E-3"/>
    <n v="1.077941952848954E-3"/>
    <s v="STABLE "/>
    <s v="PTP"/>
    <s v="PTP"/>
    <s v="PTP"/>
    <m/>
    <n v="20"/>
    <s v="CAVA"/>
    <m/>
    <s v="-"/>
    <m/>
    <s v="SHIRUR"/>
    <m/>
    <m/>
    <m/>
    <n v="2841"/>
    <n v="2798"/>
    <n v="117"/>
    <n v="144"/>
    <s v="FLOW"/>
    <m/>
    <m/>
    <m/>
    <m/>
    <s v="NPA"/>
    <s v="MH12WV1577"/>
    <s v="HONDA SHINE DRUM BSVI"/>
    <d v="2025-04-16T00:00:00"/>
    <n v="12"/>
    <s v="02.07.26"/>
    <s v="KAILASH ATKARI"/>
    <m/>
    <m/>
    <m/>
    <m/>
    <m/>
    <m/>
    <m/>
    <m/>
    <m/>
    <m/>
    <n v="1"/>
    <m/>
    <m/>
    <m/>
    <m/>
    <m/>
    <m/>
    <m/>
    <m/>
    <m/>
    <m/>
    <m/>
    <m/>
    <m/>
    <m/>
    <m/>
    <m/>
    <m/>
    <m/>
    <m/>
    <m/>
    <m/>
    <m/>
    <m/>
    <m/>
    <m/>
    <m/>
    <m/>
    <m/>
    <m/>
    <m/>
    <m/>
    <m/>
    <m/>
    <m/>
    <m/>
    <m/>
    <m/>
    <m/>
    <m/>
    <m/>
    <m/>
    <m/>
    <m/>
    <m/>
    <m/>
    <m/>
    <m/>
    <m/>
    <m/>
    <m/>
    <m/>
    <m/>
    <m/>
    <m/>
    <m/>
    <m/>
    <m/>
    <m/>
    <m/>
    <m/>
    <m/>
    <m/>
    <m/>
    <m/>
    <m/>
    <m/>
    <m/>
    <m/>
    <m/>
    <m/>
    <m/>
    <m/>
    <m/>
    <m/>
    <m/>
    <m/>
    <m/>
    <m/>
    <m/>
    <m/>
    <m/>
    <m/>
    <m/>
    <n v="1"/>
    <n v="1"/>
    <s v="ZBHT0024"/>
    <s v="kPgMMd_LbN7"/>
    <s v="Allocated"/>
    <s v="Left Message (LMCB)"/>
    <s v="Meet husband "/>
    <d v="2026-07-04T00:00:00"/>
    <m/>
    <m/>
    <m/>
    <x v="0"/>
    <m/>
    <n v="-3569"/>
    <n v="5039"/>
    <s v="kPgMMd_LbN7"/>
    <s v="Allocated"/>
  </r>
  <r>
    <n v="458457415"/>
    <s v="MANJIT RAMBACHCHAN SAHANI"/>
    <m/>
    <m/>
    <m/>
    <m/>
    <m/>
    <m/>
    <n v="2403"/>
    <n v="2403"/>
    <n v="2489"/>
    <n v="4806"/>
    <n v="2"/>
    <s v="FLOW"/>
    <s v="UNPAID"/>
    <x v="8"/>
    <n v="2359.13"/>
    <n v="86"/>
    <n v="0"/>
    <n v="450"/>
    <s v="-"/>
    <n v="1.1741871056374699E-2"/>
    <n v="4.3863366586428224E-4"/>
    <s v="FLOW"/>
    <s v="KIV"/>
    <s v="-"/>
    <s v="KIV"/>
    <m/>
    <m/>
    <m/>
    <m/>
    <s v="-"/>
    <m/>
    <s v="MAVAL"/>
    <m/>
    <m/>
    <m/>
    <n v="2403"/>
    <n v="2359.13"/>
    <n v="57"/>
    <n v="84"/>
    <s v="FLOW"/>
    <m/>
    <m/>
    <m/>
    <m/>
    <s v="REGULAR"/>
    <s v="MH14KC7671"/>
    <s v="TVS XL 100 COM ITS"/>
    <d v="2023-06-08T00:00:00"/>
    <n v="36"/>
    <s v="02.07.26"/>
    <s v="VIJAY NIKAM"/>
    <m/>
    <m/>
    <m/>
    <m/>
    <m/>
    <m/>
    <m/>
    <m/>
    <m/>
    <m/>
    <m/>
    <m/>
    <m/>
    <m/>
    <m/>
    <m/>
    <m/>
    <m/>
    <m/>
    <m/>
    <m/>
    <m/>
    <m/>
    <m/>
    <m/>
    <m/>
    <m/>
    <m/>
    <m/>
    <m/>
    <m/>
    <m/>
    <m/>
    <m/>
    <m/>
    <m/>
    <m/>
    <m/>
    <m/>
    <m/>
    <m/>
    <m/>
    <m/>
    <m/>
    <m/>
    <m/>
    <m/>
    <m/>
    <m/>
    <m/>
    <m/>
    <m/>
    <m/>
    <m/>
    <m/>
    <m/>
    <m/>
    <m/>
    <m/>
    <m/>
    <m/>
    <m/>
    <m/>
    <m/>
    <m/>
    <m/>
    <m/>
    <m/>
    <m/>
    <m/>
    <m/>
    <m/>
    <m/>
    <m/>
    <m/>
    <m/>
    <m/>
    <m/>
    <m/>
    <m/>
    <m/>
    <m/>
    <m/>
    <m/>
    <m/>
    <m/>
    <m/>
    <m/>
    <m/>
    <m/>
    <m/>
    <m/>
    <m/>
    <m/>
    <n v="0"/>
    <s v=""/>
    <s v="ZBHT0013"/>
    <s v="k6ZoSLl_97"/>
    <s v="Allocated"/>
    <e v="#N/A"/>
    <e v="#N/A"/>
    <e v="#N/A"/>
    <m/>
    <m/>
    <m/>
    <x v="1"/>
    <m/>
    <n v="2489"/>
    <n v="4806"/>
    <s v="k6ZoSLl_97"/>
    <s v="Allocated"/>
  </r>
  <r>
    <n v="140583201"/>
    <s v="POOJA AKSHAY MHETRE"/>
    <s v="ONLINE"/>
    <s v="02.07.26"/>
    <n v="2650"/>
    <m/>
    <m/>
    <m/>
    <n v="3495"/>
    <n v="2258"/>
    <n v="2612"/>
    <n v="3103"/>
    <n v="3"/>
    <s v="RB"/>
    <s v="PAID"/>
    <x v="15"/>
    <n v="2258"/>
    <n v="354"/>
    <n v="0"/>
    <n v="6300"/>
    <s v="03.06.26"/>
    <n v="0.17060823573857198"/>
    <n v="7.2317638000637149E-4"/>
    <s v="RB"/>
    <s v="PAID"/>
    <s v="PAID"/>
    <s v="PAID"/>
    <m/>
    <m/>
    <m/>
    <m/>
    <s v="-"/>
    <m/>
    <s v="PIMPARI"/>
    <m/>
    <m/>
    <m/>
    <n v="2258"/>
    <n v="2258"/>
    <n v="86"/>
    <n v="22"/>
    <s v="STABLE"/>
    <m/>
    <m/>
    <m/>
    <m/>
    <s v="REGULAR"/>
    <s v="MH14KT6733"/>
    <s v="ACCESS SPL ED DISC CBS BT BSVI"/>
    <d v="2023-04-11T00:00:00"/>
    <n v="36"/>
    <s v="02.07.26"/>
    <s v="KAILASH ATKARI"/>
    <m/>
    <n v="1"/>
    <m/>
    <m/>
    <m/>
    <m/>
    <m/>
    <m/>
    <m/>
    <m/>
    <m/>
    <m/>
    <m/>
    <m/>
    <m/>
    <m/>
    <m/>
    <m/>
    <m/>
    <m/>
    <m/>
    <m/>
    <m/>
    <m/>
    <m/>
    <m/>
    <m/>
    <m/>
    <m/>
    <m/>
    <m/>
    <m/>
    <m/>
    <m/>
    <m/>
    <m/>
    <m/>
    <m/>
    <m/>
    <m/>
    <m/>
    <m/>
    <m/>
    <n v="1"/>
    <m/>
    <m/>
    <m/>
    <m/>
    <m/>
    <m/>
    <m/>
    <m/>
    <m/>
    <m/>
    <m/>
    <m/>
    <m/>
    <m/>
    <m/>
    <m/>
    <m/>
    <m/>
    <m/>
    <m/>
    <m/>
    <m/>
    <m/>
    <m/>
    <m/>
    <m/>
    <m/>
    <m/>
    <m/>
    <m/>
    <m/>
    <m/>
    <m/>
    <m/>
    <m/>
    <m/>
    <m/>
    <m/>
    <m/>
    <m/>
    <m/>
    <m/>
    <m/>
    <m/>
    <m/>
    <m/>
    <m/>
    <m/>
    <m/>
    <m/>
    <n v="2"/>
    <n v="1"/>
    <s v="ZBHT0015"/>
    <e v="#N/A"/>
    <s v="Allocated"/>
    <s v="Promise To Pay (PTP)"/>
    <s v="Visited at customer residence address. Customer not meet at home discus about due amount with customer husband. Customer husband promise to pay emi after 1/2 days. Vehicle with husband."/>
    <d v="2026-07-03T00:00:00"/>
    <m/>
    <m/>
    <m/>
    <x v="0"/>
    <m/>
    <n v="2612"/>
    <n v="5753"/>
    <s v="APCWnPA6Mb"/>
    <s v="Allocated"/>
  </r>
  <r>
    <n v="453528907"/>
    <s v="PARTHA SARATHI SWAIN"/>
    <m/>
    <m/>
    <m/>
    <m/>
    <m/>
    <m/>
    <n v="2284"/>
    <n v="2284"/>
    <n v="2307"/>
    <n v="4568"/>
    <n v="1"/>
    <s v="FLOW"/>
    <s v="UNPAID"/>
    <x v="13"/>
    <n v="2247"/>
    <n v="23"/>
    <n v="0"/>
    <n v="4481"/>
    <s v="-"/>
    <n v="1.9364395725758204E-3"/>
    <n v="1.1834883634794432E-4"/>
    <s v="FLOW"/>
    <s v="MPTP"/>
    <s v="-"/>
    <s v="MPTP"/>
    <s v="Shifted"/>
    <m/>
    <s v="CNAVNA"/>
    <m/>
    <s v="-"/>
    <m/>
    <s v="AMBEGAON BK"/>
    <m/>
    <m/>
    <m/>
    <n v="2284"/>
    <n v="2247"/>
    <n v="26"/>
    <n v="53"/>
    <s v="FLOW"/>
    <m/>
    <m/>
    <m/>
    <m/>
    <s v="NPA"/>
    <s v="MH12UH7279"/>
    <s v="TVS JUPITER 125 DISC"/>
    <d v="2022-05-28T00:00:00"/>
    <n v="48"/>
    <s v="02.07.26"/>
    <s v="VIJAY NIKAM"/>
    <m/>
    <m/>
    <m/>
    <m/>
    <m/>
    <m/>
    <m/>
    <m/>
    <m/>
    <m/>
    <m/>
    <m/>
    <m/>
    <m/>
    <m/>
    <m/>
    <n v="1"/>
    <m/>
    <m/>
    <m/>
    <m/>
    <m/>
    <m/>
    <m/>
    <m/>
    <m/>
    <m/>
    <m/>
    <m/>
    <m/>
    <m/>
    <m/>
    <m/>
    <m/>
    <m/>
    <m/>
    <m/>
    <m/>
    <m/>
    <m/>
    <m/>
    <m/>
    <m/>
    <m/>
    <m/>
    <m/>
    <m/>
    <m/>
    <m/>
    <m/>
    <m/>
    <m/>
    <m/>
    <m/>
    <m/>
    <m/>
    <m/>
    <m/>
    <m/>
    <m/>
    <m/>
    <m/>
    <m/>
    <m/>
    <m/>
    <m/>
    <m/>
    <m/>
    <m/>
    <m/>
    <m/>
    <m/>
    <m/>
    <m/>
    <m/>
    <m/>
    <m/>
    <m/>
    <m/>
    <m/>
    <m/>
    <m/>
    <m/>
    <m/>
    <m/>
    <m/>
    <m/>
    <m/>
    <m/>
    <m/>
    <m/>
    <m/>
    <m/>
    <m/>
    <n v="1"/>
    <n v="1"/>
    <s v="DUWT0031"/>
    <s v="BPaGkG4GXOJ7"/>
    <s v="Allocated"/>
    <s v="Door Locked (NC_DL)"/>
    <s v="Customer house is door locked "/>
    <d v="2026-07-06T00:00:00"/>
    <m/>
    <m/>
    <m/>
    <x v="0"/>
    <m/>
    <n v="2307"/>
    <n v="4568"/>
    <s v="BPaGkG4GXOJ7"/>
    <s v="Allocated"/>
  </r>
  <r>
    <n v="136642359"/>
    <s v="MAHENDRA  SINGH"/>
    <s v="ONLINE"/>
    <s v="04.07.26"/>
    <n v="7553"/>
    <m/>
    <m/>
    <s v="BANK RB 08"/>
    <n v="2559"/>
    <n v="2155"/>
    <n v="2608"/>
    <n v="-2839"/>
    <n v="6"/>
    <s v="RB"/>
    <s v="PAID"/>
    <x v="15"/>
    <n v="2155"/>
    <n v="453"/>
    <n v="0"/>
    <n v="4942"/>
    <s v="-"/>
    <n v="5.4914392157562268E-2"/>
    <n v="9.4195557416679122E-4"/>
    <s v="RB"/>
    <s v="PAID"/>
    <s v="-"/>
    <s v="PAID"/>
    <m/>
    <m/>
    <m/>
    <m/>
    <s v="-"/>
    <m/>
    <s v="KALEWADI"/>
    <m/>
    <m/>
    <m/>
    <n v="2155"/>
    <n v="2155"/>
    <n v="176"/>
    <n v="0"/>
    <s v="RB"/>
    <m/>
    <m/>
    <m/>
    <m/>
    <s v="NPA"/>
    <m/>
    <s v="HF DELUXE BS6 I3S DRUM SELF CAST"/>
    <d v="2022-12-22T00:00:00"/>
    <n v="36"/>
    <s v="02.07.26"/>
    <s v="KAILASH ATKARI"/>
    <m/>
    <m/>
    <m/>
    <m/>
    <m/>
    <m/>
    <m/>
    <m/>
    <m/>
    <m/>
    <n v="1"/>
    <m/>
    <m/>
    <m/>
    <m/>
    <m/>
    <m/>
    <m/>
    <m/>
    <m/>
    <m/>
    <m/>
    <m/>
    <m/>
    <m/>
    <m/>
    <m/>
    <m/>
    <m/>
    <m/>
    <m/>
    <m/>
    <m/>
    <m/>
    <m/>
    <m/>
    <m/>
    <m/>
    <m/>
    <m/>
    <m/>
    <m/>
    <m/>
    <m/>
    <m/>
    <m/>
    <m/>
    <m/>
    <m/>
    <m/>
    <m/>
    <m/>
    <m/>
    <m/>
    <m/>
    <m/>
    <m/>
    <m/>
    <m/>
    <m/>
    <m/>
    <m/>
    <m/>
    <m/>
    <m/>
    <m/>
    <m/>
    <m/>
    <m/>
    <m/>
    <m/>
    <m/>
    <m/>
    <m/>
    <m/>
    <m/>
    <m/>
    <m/>
    <m/>
    <m/>
    <m/>
    <m/>
    <m/>
    <m/>
    <m/>
    <m/>
    <m/>
    <m/>
    <m/>
    <m/>
    <m/>
    <m/>
    <m/>
    <m/>
    <n v="1"/>
    <n v="1"/>
    <s v="DUWT0030"/>
    <s v="BPdwkuWG-c"/>
    <s v="Allocated"/>
    <s v="Shifted (NC_SFTD)"/>
    <s v="Visited at customer residence address. Customer is shiffted other place long time many people sd. Vehicle with him."/>
    <d v="2026-07-04T00:00:00"/>
    <m/>
    <m/>
    <m/>
    <x v="0"/>
    <m/>
    <n v="2608"/>
    <n v="4714"/>
    <e v="#N/A"/>
    <e v="#N/A"/>
  </r>
  <r>
    <n v="462216543"/>
    <s v="GULFAM"/>
    <m/>
    <m/>
    <m/>
    <m/>
    <m/>
    <m/>
    <n v="4121"/>
    <n v="2011"/>
    <n v="2526"/>
    <n v="6132"/>
    <n v="4"/>
    <s v="FLOW"/>
    <s v="UNPAID"/>
    <x v="0"/>
    <n v="2011"/>
    <n v="515"/>
    <n v="0"/>
    <n v="1769"/>
    <s v="FLOW"/>
    <n v="6.7686804304355691E-3"/>
    <n v="7.7474670020702169E-4"/>
    <s v="FLOW"/>
    <s v="NC"/>
    <s v="NC"/>
    <s v="NC"/>
    <s v="Shifted"/>
    <m/>
    <s v="CNAVNA"/>
    <m/>
    <s v="-"/>
    <m/>
    <s v="THERGAON"/>
    <m/>
    <m/>
    <m/>
    <n v="2011"/>
    <n v="2011"/>
    <n v="118"/>
    <n v="145"/>
    <s v="FLOW"/>
    <m/>
    <m/>
    <m/>
    <m/>
    <s v="NPA"/>
    <s v="MH14LK8042"/>
    <s v="SPLENDOR PLUS I3S XTEC"/>
    <d v="2024-03-13T00:00:00"/>
    <n v="24"/>
    <s v="02.07.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
    <d v="2026-07-03T00:00:00"/>
    <m/>
    <m/>
    <m/>
    <x v="0"/>
    <m/>
    <n v="2526"/>
    <n v="6132"/>
    <s v="APGX7f4Iu7"/>
    <s v="Allocated"/>
  </r>
  <r>
    <n v="463259758"/>
    <s v="ARIFA MIRASAHAB SHAIKH"/>
    <s v="ONLINE"/>
    <s v="03.07.26"/>
    <n v="2955"/>
    <m/>
    <m/>
    <m/>
    <n v="2467"/>
    <n v="1942"/>
    <n v="1983"/>
    <n v="1454"/>
    <n v="1"/>
    <s v="RB"/>
    <s v="PAID"/>
    <x v="6"/>
    <n v="1942"/>
    <n v="41"/>
    <n v="0"/>
    <n v="900"/>
    <s v="08.06.26"/>
    <n v="1.3245577856067497E-3"/>
    <n v="1.0228457507241116E-4"/>
    <s v="RB"/>
    <s v="PAID"/>
    <s v="PAID"/>
    <s v="PAID"/>
    <m/>
    <m/>
    <m/>
    <m/>
    <s v="-"/>
    <m/>
    <s v="TADIWALA ROAD"/>
    <m/>
    <m/>
    <m/>
    <n v="1942"/>
    <n v="1942"/>
    <n v="25"/>
    <n v="0"/>
    <s v="RB"/>
    <m/>
    <m/>
    <m/>
    <m/>
    <s v="NPA"/>
    <s v="MH12UR3151"/>
    <s v="HONDA ACTIVA 6G DLX BS VI"/>
    <d v="2024-06-20T00:00:00"/>
    <n v="24"/>
    <s v="02.07.26"/>
    <s v="VIJAY NIKAM"/>
    <m/>
    <m/>
    <m/>
    <m/>
    <m/>
    <m/>
    <m/>
    <n v="1"/>
    <m/>
    <m/>
    <m/>
    <m/>
    <m/>
    <m/>
    <m/>
    <m/>
    <m/>
    <m/>
    <m/>
    <m/>
    <m/>
    <m/>
    <m/>
    <m/>
    <m/>
    <m/>
    <m/>
    <m/>
    <m/>
    <m/>
    <m/>
    <m/>
    <m/>
    <m/>
    <m/>
    <m/>
    <m/>
    <m/>
    <m/>
    <m/>
    <m/>
    <m/>
    <m/>
    <m/>
    <m/>
    <m/>
    <m/>
    <m/>
    <m/>
    <m/>
    <m/>
    <m/>
    <m/>
    <m/>
    <m/>
    <m/>
    <m/>
    <m/>
    <m/>
    <m/>
    <m/>
    <m/>
    <m/>
    <m/>
    <m/>
    <m/>
    <m/>
    <m/>
    <m/>
    <m/>
    <m/>
    <m/>
    <m/>
    <m/>
    <m/>
    <m/>
    <m/>
    <m/>
    <m/>
    <m/>
    <m/>
    <m/>
    <m/>
    <m/>
    <m/>
    <m/>
    <m/>
    <m/>
    <m/>
    <m/>
    <m/>
    <m/>
    <m/>
    <m/>
    <n v="1"/>
    <n v="1"/>
    <s v="ZBHT0012"/>
    <s v="B2-TVeZF657"/>
    <s v="Allocated"/>
    <s v="Left Message (LMCB)"/>
    <s v="Lm"/>
    <d v="2026-07-03T00:00:00"/>
    <m/>
    <m/>
    <m/>
    <x v="0"/>
    <m/>
    <n v="1983"/>
    <n v="4409"/>
    <e v="#N/A"/>
    <e v="#N/A"/>
  </r>
  <r>
    <n v="458035947"/>
    <s v="BAPU KISAN BHUJBAL"/>
    <m/>
    <m/>
    <m/>
    <m/>
    <m/>
    <m/>
    <n v="3169"/>
    <n v="1847"/>
    <n v="1977"/>
    <n v="5016"/>
    <n v="2"/>
    <s v="FLOW"/>
    <s v="UNPAID"/>
    <x v="9"/>
    <n v="1847"/>
    <n v="130"/>
    <n v="0"/>
    <n v="6300"/>
    <s v="FLOW"/>
    <n v="2.8034337585941486E-3"/>
    <n v="3.4341319929437092E-4"/>
    <s v="FLOW"/>
    <s v="BPTP"/>
    <s v="BPTP"/>
    <s v="BPTP"/>
    <m/>
    <m/>
    <s v="CAVA"/>
    <m/>
    <s v="-"/>
    <m/>
    <s v="SHIRUR"/>
    <m/>
    <m/>
    <m/>
    <n v="1847"/>
    <n v="1847"/>
    <n v="57"/>
    <n v="84"/>
    <s v="FLOW"/>
    <m/>
    <m/>
    <m/>
    <m/>
    <s v="NPA"/>
    <m/>
    <s v="HF DELUXE DRUM SELF CAST ALL BLACK"/>
    <d v="2023-05-09T00:00:00"/>
    <n v="36"/>
    <s v="02.07.26"/>
    <s v="KAILASH ATKARI"/>
    <m/>
    <m/>
    <m/>
    <m/>
    <m/>
    <m/>
    <m/>
    <m/>
    <m/>
    <m/>
    <n v="1"/>
    <m/>
    <m/>
    <m/>
    <m/>
    <m/>
    <m/>
    <m/>
    <m/>
    <m/>
    <m/>
    <m/>
    <m/>
    <m/>
    <m/>
    <m/>
    <m/>
    <m/>
    <m/>
    <m/>
    <m/>
    <m/>
    <m/>
    <m/>
    <m/>
    <m/>
    <m/>
    <m/>
    <m/>
    <m/>
    <m/>
    <m/>
    <m/>
    <m/>
    <m/>
    <m/>
    <m/>
    <m/>
    <m/>
    <m/>
    <m/>
    <m/>
    <m/>
    <m/>
    <m/>
    <m/>
    <m/>
    <m/>
    <m/>
    <m/>
    <m/>
    <m/>
    <m/>
    <m/>
    <m/>
    <m/>
    <m/>
    <m/>
    <m/>
    <m/>
    <m/>
    <m/>
    <m/>
    <m/>
    <m/>
    <m/>
    <m/>
    <m/>
    <m/>
    <m/>
    <m/>
    <m/>
    <m/>
    <m/>
    <m/>
    <m/>
    <m/>
    <m/>
    <m/>
    <m/>
    <m/>
    <m/>
    <m/>
    <m/>
    <n v="1"/>
    <n v="1"/>
    <s v="ZBHT0024"/>
    <s v="GoAGkH7z_Ng7"/>
    <s v="Allocated"/>
    <s v="Door Locked (NC_DL)"/>
    <s v="Door lock "/>
    <d v="2026-07-04T00:00:00"/>
    <m/>
    <m/>
    <m/>
    <x v="0"/>
    <m/>
    <n v="1977"/>
    <n v="5016"/>
    <s v="GoAGkH7z_Ng7"/>
    <s v="Allocated"/>
  </r>
  <r>
    <n v="462905638"/>
    <s v="PRAMOD SHASHIKANT DOKE"/>
    <m/>
    <m/>
    <m/>
    <m/>
    <m/>
    <m/>
    <n v="1420"/>
    <n v="1767"/>
    <n v="-945"/>
    <n v="3187"/>
    <n v="3"/>
    <s v="FLOW"/>
    <s v="UNPAID"/>
    <x v="10"/>
    <n v="1738"/>
    <n v="128"/>
    <n v="0"/>
    <n v="5234"/>
    <s v="FLOW"/>
    <n v="1.3645606789827821E-2"/>
    <n v="5.5663443244068805E-4"/>
    <s v="FLOW"/>
    <s v="BPTP"/>
    <s v="BPTP"/>
    <s v="BPTP"/>
    <s v="Financail problem"/>
    <m/>
    <s v="CAVA"/>
    <m/>
    <s v="-"/>
    <m/>
    <s v="OTUR"/>
    <m/>
    <m/>
    <m/>
    <n v="1767"/>
    <n v="1738"/>
    <n v="86"/>
    <n v="113"/>
    <s v="FLOW"/>
    <m/>
    <m/>
    <m/>
    <m/>
    <s v="REGULAR"/>
    <s v="MH14KH7216"/>
    <s v="HONDA ACTIVA 6G DLX BS VI"/>
    <d v="2024-05-15T00:00:00"/>
    <n v="24"/>
    <s v="02.07.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7-06T00:00:00"/>
    <m/>
    <m/>
    <m/>
    <x v="0"/>
    <m/>
    <n v="-945"/>
    <n v="3187"/>
    <s v="k2lNLBj_NM7"/>
    <s v="Allocated"/>
  </r>
  <r>
    <n v="139863935"/>
    <s v="PRAVIN BALU AUTI"/>
    <m/>
    <m/>
    <m/>
    <m/>
    <m/>
    <m/>
    <n v="3047"/>
    <n v="1456"/>
    <n v="2092"/>
    <n v="4503"/>
    <n v="4"/>
    <s v="FLOW"/>
    <s v="UNPAID"/>
    <x v="10"/>
    <n v="1456"/>
    <n v="636"/>
    <n v="0"/>
    <n v="4508"/>
    <s v="23.06.26"/>
    <n v="0.32938121124511077"/>
    <n v="5.6093048011010625E-4"/>
    <s v="FLOW"/>
    <s v="BPTP"/>
    <s v="NC"/>
    <s v="BPTP"/>
    <m/>
    <n v="26"/>
    <s v="CAVNA"/>
    <m/>
    <s v="-"/>
    <m/>
    <s v="JUNNAR"/>
    <m/>
    <m/>
    <m/>
    <n v="1456"/>
    <n v="1456"/>
    <n v="118"/>
    <n v="145"/>
    <s v="FLOW"/>
    <m/>
    <m/>
    <m/>
    <m/>
    <s v="NPA"/>
    <s v="MH14KR8415"/>
    <s v="HF DELUXE DRS C I3S FI"/>
    <d v="2023-03-13T00:00:00"/>
    <n v="36"/>
    <s v="02.07.26"/>
    <s v="KAILASH ATKARI"/>
    <m/>
    <m/>
    <m/>
    <m/>
    <m/>
    <m/>
    <m/>
    <n v="1"/>
    <m/>
    <m/>
    <m/>
    <m/>
    <m/>
    <m/>
    <m/>
    <m/>
    <m/>
    <m/>
    <m/>
    <m/>
    <m/>
    <m/>
    <m/>
    <m/>
    <m/>
    <m/>
    <m/>
    <m/>
    <m/>
    <m/>
    <m/>
    <m/>
    <m/>
    <m/>
    <m/>
    <m/>
    <m/>
    <m/>
    <m/>
    <m/>
    <m/>
    <m/>
    <m/>
    <m/>
    <m/>
    <m/>
    <m/>
    <m/>
    <m/>
    <m/>
    <m/>
    <m/>
    <m/>
    <m/>
    <m/>
    <m/>
    <m/>
    <m/>
    <m/>
    <m/>
    <m/>
    <m/>
    <m/>
    <m/>
    <m/>
    <m/>
    <m/>
    <m/>
    <m/>
    <m/>
    <m/>
    <m/>
    <m/>
    <m/>
    <m/>
    <m/>
    <m/>
    <m/>
    <m/>
    <m/>
    <m/>
    <m/>
    <m/>
    <m/>
    <m/>
    <m/>
    <m/>
    <m/>
    <m/>
    <m/>
    <m/>
    <m/>
    <m/>
    <m/>
    <n v="1"/>
    <n v="1"/>
    <s v="ZBHT0021"/>
    <s v="B6Mk7fNO93"/>
    <s v="Allocated"/>
    <s v="Promise To Pay (PTP)"/>
    <s v="Ptp"/>
    <d v="2026-07-22T00:00:00"/>
    <m/>
    <m/>
    <m/>
    <x v="0"/>
    <m/>
    <n v="2092"/>
    <n v="4503"/>
    <s v="B6Mk7fNO93"/>
    <s v="Allocated"/>
  </r>
  <r>
    <n v="138395859"/>
    <s v="RUTVIK SUNIL SHELKE"/>
    <s v="COLLECT"/>
    <s v="22.07.26"/>
    <n v="3600"/>
    <m/>
    <m/>
    <m/>
    <n v="3573"/>
    <n v="1344"/>
    <n v="2299"/>
    <n v="1317"/>
    <n v="5"/>
    <s v="RB"/>
    <s v="PAID"/>
    <x v="10"/>
    <n v="1344"/>
    <n v="955"/>
    <n v="0"/>
    <n v="5400"/>
    <s v="20.06.26"/>
    <n v="3.9473104542050311E-3"/>
    <n v="6.0077718575099893E-4"/>
    <s v="STABLE "/>
    <s v="PAID"/>
    <s v="PTP"/>
    <s v="PTP"/>
    <m/>
    <n v="25"/>
    <s v="CAVA"/>
    <m/>
    <s v="-"/>
    <m/>
    <s v="JUNNAR"/>
    <m/>
    <m/>
    <m/>
    <n v="1344"/>
    <n v="1344"/>
    <n v="145"/>
    <n v="0"/>
    <s v="RB"/>
    <m/>
    <m/>
    <m/>
    <m/>
    <s v="NPA"/>
    <s v="MH14KR4203"/>
    <s v="YAMAHA FZS WITH BLUETOOTH"/>
    <d v="2023-02-16T00:00:00"/>
    <n v="36"/>
    <s v="02.07.26"/>
    <s v="KAILASH ATKARI"/>
    <m/>
    <m/>
    <m/>
    <m/>
    <m/>
    <m/>
    <m/>
    <m/>
    <m/>
    <m/>
    <m/>
    <m/>
    <m/>
    <m/>
    <m/>
    <m/>
    <m/>
    <m/>
    <m/>
    <n v="1"/>
    <m/>
    <m/>
    <n v="1"/>
    <m/>
    <m/>
    <m/>
    <m/>
    <m/>
    <m/>
    <m/>
    <m/>
    <m/>
    <m/>
    <m/>
    <m/>
    <m/>
    <m/>
    <m/>
    <m/>
    <m/>
    <m/>
    <m/>
    <m/>
    <m/>
    <m/>
    <m/>
    <m/>
    <m/>
    <m/>
    <m/>
    <m/>
    <m/>
    <m/>
    <m/>
    <m/>
    <m/>
    <m/>
    <m/>
    <m/>
    <m/>
    <m/>
    <m/>
    <m/>
    <m/>
    <n v="2"/>
    <m/>
    <m/>
    <m/>
    <m/>
    <m/>
    <m/>
    <m/>
    <m/>
    <m/>
    <m/>
    <m/>
    <m/>
    <m/>
    <m/>
    <m/>
    <m/>
    <m/>
    <m/>
    <m/>
    <m/>
    <m/>
    <m/>
    <m/>
    <m/>
    <m/>
    <m/>
    <m/>
    <m/>
    <m/>
    <n v="4"/>
    <n v="1"/>
    <s v="ZBHT0021"/>
    <s v="kocBsk4lBl87"/>
    <s v="Allocated"/>
    <s v="Promise To Pay (PTP)"/>
    <s v="Ptp"/>
    <d v="2026-07-24T00:00:00"/>
    <m/>
    <m/>
    <m/>
    <x v="0"/>
    <m/>
    <n v="2299"/>
    <n v="4917"/>
    <s v="kocBsk4lBl87"/>
    <s v="Allocated"/>
  </r>
  <r>
    <n v="465414331"/>
    <s v="YOGESH SAHEBRAO WALHEKAR"/>
    <m/>
    <m/>
    <m/>
    <m/>
    <m/>
    <m/>
    <n v="3009"/>
    <n v="604"/>
    <n v="688"/>
    <n v="3613"/>
    <n v="5"/>
    <s v="FLOW"/>
    <s v="UNPAID"/>
    <x v="6"/>
    <n v="604"/>
    <n v="84"/>
    <n v="0"/>
    <n v="4050"/>
    <s v="FLOW"/>
    <n v="2.955949742002847E-3"/>
    <n v="2.6999212812024059E-4"/>
    <s v="FLOW"/>
    <s v="LMCB"/>
    <s v="LMCB"/>
    <s v="LMCB"/>
    <m/>
    <m/>
    <s v="C"/>
    <m/>
    <s v="ELG"/>
    <m/>
    <s v="YERWADA"/>
    <m/>
    <m/>
    <m/>
    <n v="604"/>
    <n v="604"/>
    <n v="145"/>
    <n v="172"/>
    <s v="FLOW"/>
    <m/>
    <m/>
    <m/>
    <m/>
    <s v="NPA"/>
    <s v="MH12WV0314"/>
    <s v="HONDA ACTIVA 6G DLX BS VI"/>
    <d v="2025-02-04T00:00:00"/>
    <n v="12"/>
    <s v="02.07.26"/>
    <s v="VIJAY NIKAM"/>
    <m/>
    <m/>
    <m/>
    <m/>
    <m/>
    <m/>
    <m/>
    <n v="1"/>
    <m/>
    <m/>
    <m/>
    <m/>
    <m/>
    <m/>
    <m/>
    <m/>
    <m/>
    <m/>
    <m/>
    <m/>
    <m/>
    <m/>
    <m/>
    <m/>
    <m/>
    <m/>
    <m/>
    <m/>
    <m/>
    <m/>
    <m/>
    <m/>
    <m/>
    <m/>
    <m/>
    <m/>
    <m/>
    <m/>
    <m/>
    <m/>
    <m/>
    <m/>
    <m/>
    <m/>
    <m/>
    <m/>
    <m/>
    <m/>
    <m/>
    <m/>
    <m/>
    <m/>
    <m/>
    <m/>
    <m/>
    <m/>
    <m/>
    <m/>
    <m/>
    <m/>
    <m/>
    <m/>
    <m/>
    <m/>
    <m/>
    <m/>
    <m/>
    <m/>
    <m/>
    <m/>
    <m/>
    <m/>
    <m/>
    <m/>
    <m/>
    <m/>
    <m/>
    <m/>
    <m/>
    <m/>
    <m/>
    <m/>
    <m/>
    <m/>
    <m/>
    <m/>
    <m/>
    <m/>
    <m/>
    <m/>
    <m/>
    <m/>
    <m/>
    <m/>
    <n v="1"/>
    <n v="1"/>
    <s v="ZBHT0012"/>
    <s v="G23A2kFC4OM7"/>
    <s v="Allocated"/>
    <s v="Left Message (LMCB)"/>
    <s v="Lm"/>
    <d v="2026-07-03T00:00:00"/>
    <m/>
    <m/>
    <m/>
    <x v="0"/>
    <m/>
    <n v="688"/>
    <n v="3613"/>
    <s v="G23A2kFC4OM7"/>
    <s v="Allocated"/>
  </r>
  <r>
    <n v="460501590"/>
    <s v="SAGAR BHANUDAS BELE"/>
    <m/>
    <m/>
    <m/>
    <m/>
    <m/>
    <s v="BANK STABLE 08"/>
    <n v="3837"/>
    <n v="429"/>
    <n v="545"/>
    <n v="4266"/>
    <n v="2"/>
    <s v="RB"/>
    <s v="UNPAID"/>
    <x v="1"/>
    <n v="429"/>
    <n v="116"/>
    <n v="0"/>
    <n v="6010.27"/>
    <s v="STABLE"/>
    <n v="1.3237063778580024E-2"/>
    <n v="7.976408364769091E-5"/>
    <s v="RB"/>
    <s v="PAID"/>
    <s v="PAID"/>
    <s v="PAID"/>
    <m/>
    <m/>
    <m/>
    <m/>
    <s v="-"/>
    <m/>
    <s v="GHODEGAON"/>
    <m/>
    <m/>
    <m/>
    <n v="429"/>
    <n v="429"/>
    <n v="57"/>
    <n v="0"/>
    <s v="RB"/>
    <m/>
    <m/>
    <m/>
    <m/>
    <s v="REGULAR"/>
    <m/>
    <s v="PASSION PLUS I3S DRS CAST"/>
    <d v="2023-11-06T00:00:00"/>
    <n v="30"/>
    <s v="02.07.26"/>
    <s v="VIJAY NIKAM"/>
    <m/>
    <m/>
    <m/>
    <m/>
    <m/>
    <m/>
    <m/>
    <m/>
    <m/>
    <m/>
    <m/>
    <m/>
    <m/>
    <m/>
    <m/>
    <m/>
    <m/>
    <m/>
    <m/>
    <n v="1"/>
    <m/>
    <m/>
    <n v="1"/>
    <m/>
    <m/>
    <m/>
    <m/>
    <m/>
    <m/>
    <m/>
    <m/>
    <m/>
    <m/>
    <m/>
    <m/>
    <m/>
    <m/>
    <m/>
    <m/>
    <m/>
    <m/>
    <m/>
    <m/>
    <m/>
    <m/>
    <m/>
    <m/>
    <m/>
    <m/>
    <m/>
    <m/>
    <m/>
    <m/>
    <m/>
    <m/>
    <m/>
    <m/>
    <m/>
    <m/>
    <m/>
    <m/>
    <m/>
    <m/>
    <m/>
    <m/>
    <m/>
    <m/>
    <m/>
    <m/>
    <m/>
    <m/>
    <m/>
    <m/>
    <m/>
    <m/>
    <m/>
    <m/>
    <m/>
    <m/>
    <m/>
    <m/>
    <m/>
    <m/>
    <m/>
    <m/>
    <m/>
    <m/>
    <m/>
    <m/>
    <m/>
    <m/>
    <m/>
    <m/>
    <m/>
    <n v="2"/>
    <n v="1"/>
    <s v="DUWT0029"/>
    <s v="G2i7k2bbAb"/>
    <s v="Allocated"/>
    <s v="Door Locked (NC_DL)"/>
    <s v="Door locked "/>
    <d v="2026-07-07T00:00:00"/>
    <m/>
    <m/>
    <m/>
    <x v="0"/>
    <m/>
    <n v="545"/>
    <n v="4266"/>
    <e v="#N/A"/>
    <e v="#N/A"/>
  </r>
  <r>
    <n v="139918071"/>
    <s v="PRATHAMESH JAGANNATH SUPEKAR"/>
    <m/>
    <m/>
    <m/>
    <m/>
    <m/>
    <m/>
    <n v="5583"/>
    <n v="56"/>
    <n v="59"/>
    <n v="5639"/>
    <n v="3"/>
    <s v="FLOW"/>
    <s v="UNPAID"/>
    <x v="14"/>
    <n v="56"/>
    <n v="3"/>
    <n v="0"/>
    <n v="5473"/>
    <s v="FLOW"/>
    <n v="2.7109979377051401E-4"/>
    <n v="1.7935286660919754E-5"/>
    <s v="FLOW"/>
    <s v="NC"/>
    <s v="NC"/>
    <s v="NC"/>
    <s v="Add not found"/>
    <m/>
    <s v="CNAVNA"/>
    <m/>
    <s v="-"/>
    <m/>
    <s v="TALEGAON DABADE"/>
    <m/>
    <m/>
    <m/>
    <n v="56"/>
    <n v="56"/>
    <n v="86"/>
    <n v="113"/>
    <s v="FLOW"/>
    <m/>
    <m/>
    <m/>
    <m/>
    <s v="NPA"/>
    <s v="MH14KT3263"/>
    <s v="YAMAHA MT15"/>
    <d v="2023-03-28T00:00:00"/>
    <n v="36"/>
    <s v="02.07.26"/>
    <s v="VIJAY NIKAM"/>
    <m/>
    <m/>
    <m/>
    <m/>
    <m/>
    <m/>
    <m/>
    <m/>
    <m/>
    <m/>
    <n v="1"/>
    <m/>
    <m/>
    <m/>
    <m/>
    <m/>
    <m/>
    <m/>
    <m/>
    <m/>
    <m/>
    <m/>
    <m/>
    <m/>
    <m/>
    <m/>
    <m/>
    <m/>
    <m/>
    <m/>
    <m/>
    <m/>
    <m/>
    <m/>
    <m/>
    <m/>
    <m/>
    <m/>
    <m/>
    <m/>
    <m/>
    <m/>
    <m/>
    <n v="1"/>
    <m/>
    <m/>
    <m/>
    <m/>
    <m/>
    <m/>
    <m/>
    <m/>
    <m/>
    <m/>
    <m/>
    <m/>
    <m/>
    <m/>
    <m/>
    <m/>
    <m/>
    <m/>
    <m/>
    <m/>
    <m/>
    <m/>
    <m/>
    <m/>
    <m/>
    <m/>
    <n v="1"/>
    <m/>
    <m/>
    <m/>
    <m/>
    <m/>
    <m/>
    <m/>
    <m/>
    <m/>
    <m/>
    <m/>
    <m/>
    <m/>
    <m/>
    <m/>
    <m/>
    <m/>
    <m/>
    <m/>
    <m/>
    <m/>
    <m/>
    <m/>
    <n v="3"/>
    <n v="1"/>
    <s v="DUWT0027"/>
    <s v="B6qgSr9bA1"/>
    <s v="Allocated"/>
    <s v="Address Not Found (NC_ANF)"/>
    <s v="Visited to Customers residence address but short address so can't found Customer "/>
    <d v="2026-07-04T00:00:00"/>
    <m/>
    <m/>
    <m/>
    <x v="1"/>
    <m/>
    <n v="59"/>
    <n v="5639"/>
    <s v="B6qgSr9bA1"/>
    <s v="Allocated"/>
  </r>
  <r>
    <n v="463889272"/>
    <s v="DINESH MANSING RATHOD"/>
    <m/>
    <m/>
    <m/>
    <m/>
    <m/>
    <m/>
    <n v="2396"/>
    <n v="27"/>
    <n v="44"/>
    <n v="2423"/>
    <n v="4"/>
    <s v="FLOW"/>
    <s v="UNPAID"/>
    <x v="6"/>
    <n v="27"/>
    <n v="17"/>
    <n v="0"/>
    <n v="2250"/>
    <s v="-"/>
    <n v="7.2739526276022364E-5"/>
    <n v="1.040187016687697E-5"/>
    <s v="FLOW"/>
    <s v="NC"/>
    <s v="-"/>
    <s v="NC"/>
    <s v="Add not found"/>
    <m/>
    <m/>
    <m/>
    <s v="-"/>
    <m/>
    <s v="DHANORI"/>
    <m/>
    <m/>
    <m/>
    <n v="27"/>
    <n v="27"/>
    <n v="117"/>
    <n v="144"/>
    <s v="FLOW"/>
    <m/>
    <m/>
    <m/>
    <m/>
    <s v="NPA"/>
    <s v="MH12VH2165"/>
    <m/>
    <m/>
    <n v="0"/>
    <s v="02.07.26"/>
    <s v="VIJAY NIKAM"/>
    <m/>
    <m/>
    <m/>
    <m/>
    <m/>
    <m/>
    <m/>
    <m/>
    <m/>
    <m/>
    <m/>
    <m/>
    <m/>
    <m/>
    <m/>
    <m/>
    <m/>
    <m/>
    <m/>
    <m/>
    <m/>
    <m/>
    <m/>
    <m/>
    <m/>
    <m/>
    <m/>
    <m/>
    <m/>
    <m/>
    <m/>
    <m/>
    <m/>
    <m/>
    <m/>
    <m/>
    <m/>
    <m/>
    <m/>
    <m/>
    <m/>
    <m/>
    <m/>
    <m/>
    <m/>
    <m/>
    <m/>
    <m/>
    <m/>
    <m/>
    <m/>
    <m/>
    <m/>
    <m/>
    <m/>
    <m/>
    <m/>
    <m/>
    <m/>
    <m/>
    <m/>
    <m/>
    <m/>
    <m/>
    <m/>
    <m/>
    <m/>
    <m/>
    <m/>
    <m/>
    <m/>
    <m/>
    <m/>
    <m/>
    <m/>
    <m/>
    <m/>
    <m/>
    <m/>
    <m/>
    <m/>
    <m/>
    <m/>
    <m/>
    <m/>
    <m/>
    <m/>
    <m/>
    <m/>
    <m/>
    <m/>
    <n v="1"/>
    <m/>
    <m/>
    <n v="1"/>
    <n v="1"/>
    <s v="ZBHT0012"/>
    <e v="#N/A"/>
    <s v="Allocated"/>
    <e v="#N/A"/>
    <e v="#N/A"/>
    <e v="#N/A"/>
    <m/>
    <m/>
    <m/>
    <x v="0"/>
    <m/>
    <n v="44"/>
    <n v="2423"/>
    <e v="#N/A"/>
    <e v="#N/A"/>
  </r>
  <r>
    <n v="457769120"/>
    <s v="SARIKA DATTATRAY TIKHOLE"/>
    <m/>
    <m/>
    <m/>
    <m/>
    <m/>
    <m/>
    <n v="3679"/>
    <n v="25"/>
    <n v="32"/>
    <n v="3704"/>
    <n v="3"/>
    <s v="FLOW"/>
    <s v="UNPAID"/>
    <x v="13"/>
    <n v="25"/>
    <n v="7"/>
    <n v="0"/>
    <n v="5850"/>
    <s v="-"/>
    <n v="2.0086300387890562E-4"/>
    <n v="8.0068244021963189E-6"/>
    <s v="FLOW"/>
    <s v="-"/>
    <s v="-"/>
    <s v="-"/>
    <m/>
    <m/>
    <m/>
    <m/>
    <s v="-"/>
    <m/>
    <s v="KATRAJ"/>
    <m/>
    <m/>
    <m/>
    <n v="25"/>
    <n v="25"/>
    <n v="87"/>
    <n v="114"/>
    <s v="FLOW"/>
    <m/>
    <m/>
    <m/>
    <m/>
    <s v="NPA"/>
    <s v="MH12VK6318"/>
    <s v="SUZUKI BURGMAN STREET BT BSVI"/>
    <d v="2023-04-20T00:00:00"/>
    <n v="36"/>
    <s v="02.07.26"/>
    <s v="VIJAY NIKAM"/>
    <m/>
    <m/>
    <m/>
    <m/>
    <m/>
    <m/>
    <m/>
    <m/>
    <m/>
    <m/>
    <m/>
    <m/>
    <m/>
    <m/>
    <m/>
    <m/>
    <n v="1"/>
    <m/>
    <m/>
    <m/>
    <m/>
    <m/>
    <m/>
    <m/>
    <m/>
    <m/>
    <m/>
    <m/>
    <m/>
    <m/>
    <m/>
    <m/>
    <m/>
    <m/>
    <m/>
    <m/>
    <m/>
    <m/>
    <m/>
    <m/>
    <m/>
    <m/>
    <m/>
    <m/>
    <m/>
    <m/>
    <m/>
    <m/>
    <m/>
    <m/>
    <m/>
    <m/>
    <m/>
    <m/>
    <m/>
    <m/>
    <m/>
    <m/>
    <m/>
    <m/>
    <m/>
    <m/>
    <m/>
    <m/>
    <m/>
    <m/>
    <m/>
    <m/>
    <m/>
    <m/>
    <m/>
    <m/>
    <m/>
    <m/>
    <m/>
    <m/>
    <m/>
    <m/>
    <m/>
    <m/>
    <m/>
    <m/>
    <m/>
    <m/>
    <m/>
    <m/>
    <m/>
    <m/>
    <m/>
    <m/>
    <m/>
    <m/>
    <m/>
    <m/>
    <n v="1"/>
    <n v="1"/>
    <s v="DUWT0031"/>
    <s v="AoTK4kSSGb"/>
    <s v="Allocated"/>
    <s v="Address Not Found (NC_ANF)"/>
    <s v="Customer address not found "/>
    <d v="2026-07-06T00:00:00"/>
    <m/>
    <m/>
    <m/>
    <x v="0"/>
    <m/>
    <n v="32"/>
    <n v="3704"/>
    <s v="AoTK4kSSGb"/>
    <s v="Allocated"/>
  </r>
  <r>
    <n v="463886389"/>
    <s v="ULHAS SHADANAN BADHE"/>
    <m/>
    <m/>
    <m/>
    <m/>
    <m/>
    <s v="BANK RB 08"/>
    <n v="2339"/>
    <n v="15"/>
    <n v="22"/>
    <n v="2354"/>
    <n v="4"/>
    <s v="RB"/>
    <s v="UNPAID"/>
    <x v="10"/>
    <n v="15"/>
    <n v="7"/>
    <n v="0"/>
    <n v="450"/>
    <s v="FLOW"/>
    <n v="3.3933503905746302E-3"/>
    <n v="5.7788167593760945E-6"/>
    <s v="RB"/>
    <s v="PAID"/>
    <s v="NC"/>
    <s v="RTP"/>
    <s v="Shifted"/>
    <m/>
    <s v="CAVNA"/>
    <m/>
    <s v="-"/>
    <m/>
    <s v="JUNNAR"/>
    <m/>
    <m/>
    <m/>
    <n v="15"/>
    <n v="15"/>
    <n v="117"/>
    <n v="0"/>
    <s v="RB"/>
    <m/>
    <m/>
    <m/>
    <m/>
    <s v="NPA"/>
    <s v="MH14KC2055"/>
    <s v="OKINAWA PRAISE PRO"/>
    <d v="2024-08-29T00:00:00"/>
    <n v="18"/>
    <s v="02.07.26"/>
    <s v="KAILASH ATKARI"/>
    <m/>
    <m/>
    <m/>
    <m/>
    <m/>
    <m/>
    <m/>
    <m/>
    <m/>
    <m/>
    <n v="1"/>
    <m/>
    <m/>
    <m/>
    <m/>
    <m/>
    <m/>
    <m/>
    <m/>
    <m/>
    <m/>
    <m/>
    <m/>
    <m/>
    <m/>
    <m/>
    <m/>
    <m/>
    <m/>
    <m/>
    <m/>
    <m/>
    <m/>
    <m/>
    <m/>
    <m/>
    <m/>
    <m/>
    <m/>
    <m/>
    <m/>
    <m/>
    <m/>
    <m/>
    <m/>
    <m/>
    <m/>
    <m/>
    <m/>
    <m/>
    <m/>
    <m/>
    <m/>
    <m/>
    <m/>
    <m/>
    <m/>
    <m/>
    <m/>
    <m/>
    <m/>
    <m/>
    <m/>
    <m/>
    <m/>
    <m/>
    <m/>
    <m/>
    <m/>
    <m/>
    <m/>
    <m/>
    <m/>
    <m/>
    <m/>
    <m/>
    <m/>
    <m/>
    <m/>
    <m/>
    <m/>
    <m/>
    <m/>
    <m/>
    <m/>
    <m/>
    <m/>
    <m/>
    <m/>
    <m/>
    <m/>
    <m/>
    <m/>
    <m/>
    <n v="1"/>
    <n v="1"/>
    <s v="ZBHT0021"/>
    <s v="k2Wi4Cd-oS"/>
    <s v="Allocated"/>
    <s v="Shifted (NC_SFTD)"/>
    <s v="Shifted "/>
    <d v="2026-07-04T00:00:00"/>
    <m/>
    <m/>
    <m/>
    <x v="0"/>
    <m/>
    <n v="22"/>
    <n v="2354"/>
    <e v="#N/A"/>
    <e v="#N/A"/>
  </r>
  <r>
    <n v="464470735"/>
    <s v="SUNITA ANIL KHANDAGALE"/>
    <m/>
    <m/>
    <m/>
    <m/>
    <m/>
    <m/>
    <n v="9458"/>
    <n v="13"/>
    <n v="27"/>
    <n v="9471"/>
    <n v="2"/>
    <s v="FLOW"/>
    <s v="UNPAID"/>
    <x v="0"/>
    <n v="13"/>
    <n v="14"/>
    <n v="0"/>
    <n v="900"/>
    <s v="-"/>
    <n v="2.3615612812073056E-5"/>
    <n v="2.4170934438694215E-6"/>
    <s v="FLOW"/>
    <s v="NC"/>
    <s v="-"/>
    <s v="NC"/>
    <s v="Add not found"/>
    <m/>
    <s v="CNAVNA"/>
    <m/>
    <s v="-"/>
    <m/>
    <s v="REUPEENAGAR"/>
    <m/>
    <m/>
    <m/>
    <n v="13"/>
    <n v="13"/>
    <n v="57"/>
    <n v="84"/>
    <s v="FLOW"/>
    <m/>
    <m/>
    <m/>
    <m/>
    <s v="REGULAR"/>
    <s v="MH14MB0573"/>
    <s v="PIAGGIO VESPA SXL 149 ABS"/>
    <d v="2024-10-28T00:00:00"/>
    <n v="18"/>
    <s v="02.07.26"/>
    <s v="KAILASH ATKARI"/>
    <m/>
    <m/>
    <m/>
    <m/>
    <m/>
    <m/>
    <m/>
    <m/>
    <m/>
    <m/>
    <m/>
    <m/>
    <m/>
    <m/>
    <m/>
    <m/>
    <m/>
    <m/>
    <m/>
    <n v="1"/>
    <m/>
    <m/>
    <n v="1"/>
    <m/>
    <m/>
    <m/>
    <m/>
    <m/>
    <m/>
    <m/>
    <m/>
    <m/>
    <m/>
    <m/>
    <m/>
    <m/>
    <m/>
    <m/>
    <m/>
    <m/>
    <m/>
    <m/>
    <m/>
    <m/>
    <m/>
    <m/>
    <m/>
    <m/>
    <m/>
    <m/>
    <m/>
    <m/>
    <m/>
    <m/>
    <m/>
    <m/>
    <m/>
    <m/>
    <m/>
    <m/>
    <m/>
    <m/>
    <m/>
    <m/>
    <m/>
    <m/>
    <m/>
    <m/>
    <m/>
    <m/>
    <m/>
    <m/>
    <m/>
    <m/>
    <m/>
    <m/>
    <m/>
    <m/>
    <m/>
    <m/>
    <m/>
    <m/>
    <m/>
    <m/>
    <m/>
    <m/>
    <m/>
    <m/>
    <m/>
    <m/>
    <m/>
    <m/>
    <m/>
    <m/>
    <n v="2"/>
    <n v="1"/>
    <s v="ZBHT0011"/>
    <s v="G6GMNdwnXQS"/>
    <s v="Allocated"/>
    <s v="Address Not Found (NC_ANF)"/>
    <s v="Visit cm residence address cm colony not found surching for a long time "/>
    <d v="2026-07-07T00:00:00"/>
    <m/>
    <m/>
    <m/>
    <x v="1"/>
    <m/>
    <n v="27"/>
    <n v="9471"/>
    <s v="G6GMNdwnXQS"/>
    <s v="Allocated"/>
  </r>
  <r>
    <n v="462081623"/>
    <s v="SONALI PARMESHWAR SONAWANE"/>
    <m/>
    <m/>
    <m/>
    <m/>
    <m/>
    <m/>
    <n v="4663"/>
    <n v="11"/>
    <n v="12"/>
    <n v="4674"/>
    <n v="4"/>
    <s v="FLOW"/>
    <s v="UNPAID"/>
    <x v="18"/>
    <n v="11"/>
    <n v="1"/>
    <n v="0"/>
    <n v="900"/>
    <s v="-"/>
    <n v="5.5922724961870866E-4"/>
    <n v="4.2377989568758028E-6"/>
    <s v="FLOW"/>
    <s v="NC"/>
    <s v="-"/>
    <s v="NC"/>
    <s v="Add not found"/>
    <m/>
    <s v="CNAVNA"/>
    <m/>
    <s v="-"/>
    <m/>
    <s v="WAGHOLI"/>
    <m/>
    <m/>
    <m/>
    <n v="11"/>
    <n v="11"/>
    <n v="118"/>
    <n v="145"/>
    <s v="FLOW"/>
    <m/>
    <m/>
    <m/>
    <m/>
    <s v="NPA"/>
    <s v="MH12WM7658"/>
    <s v="HONDA ACTIVA DLX"/>
    <d v="2024-02-29T00:00:00"/>
    <n v="24"/>
    <s v="02.07.26"/>
    <s v="VIJAY NIKAM"/>
    <m/>
    <m/>
    <m/>
    <m/>
    <m/>
    <m/>
    <m/>
    <n v="1"/>
    <m/>
    <m/>
    <m/>
    <m/>
    <m/>
    <m/>
    <m/>
    <m/>
    <m/>
    <m/>
    <m/>
    <m/>
    <m/>
    <m/>
    <m/>
    <m/>
    <m/>
    <m/>
    <m/>
    <m/>
    <m/>
    <m/>
    <m/>
    <m/>
    <m/>
    <m/>
    <m/>
    <m/>
    <m/>
    <m/>
    <m/>
    <m/>
    <m/>
    <m/>
    <m/>
    <m/>
    <m/>
    <m/>
    <m/>
    <m/>
    <m/>
    <m/>
    <m/>
    <m/>
    <m/>
    <m/>
    <m/>
    <m/>
    <m/>
    <m/>
    <m/>
    <m/>
    <m/>
    <m/>
    <m/>
    <m/>
    <m/>
    <m/>
    <m/>
    <m/>
    <m/>
    <m/>
    <m/>
    <m/>
    <m/>
    <m/>
    <m/>
    <m/>
    <m/>
    <m/>
    <m/>
    <m/>
    <m/>
    <m/>
    <m/>
    <m/>
    <m/>
    <m/>
    <m/>
    <m/>
    <m/>
    <m/>
    <m/>
    <m/>
    <m/>
    <m/>
    <n v="1"/>
    <n v="1"/>
    <s v="DUWT0021"/>
    <s v="A6uamzELzz"/>
    <s v="Allocated"/>
    <s v="Shifted (NC_SFTD)"/>
    <s v="Customer SHIFTED from residence address "/>
    <d v="2026-07-03T00:00:00"/>
    <m/>
    <m/>
    <m/>
    <x v="0"/>
    <m/>
    <n v="12"/>
    <n v="4674"/>
    <s v="A6uamzELzz"/>
    <s v="Allocated"/>
  </r>
  <r>
    <n v="139133063"/>
    <s v="YOGESH BAJARANG DHALE"/>
    <m/>
    <m/>
    <m/>
    <m/>
    <m/>
    <m/>
    <n v="2977"/>
    <n v="0"/>
    <n v="52"/>
    <n v="2977"/>
    <n v="4"/>
    <s v="FLOW"/>
    <s v="UNPAID"/>
    <x v="2"/>
    <n v="0"/>
    <n v="52"/>
    <n v="0"/>
    <n v="2250"/>
    <s v="FLOW"/>
    <n v="0"/>
    <n v="0"/>
    <s v="FLOW"/>
    <s v="-"/>
    <s v="NC"/>
    <s v="-"/>
    <m/>
    <m/>
    <m/>
    <m/>
    <s v="-"/>
    <m/>
    <s v="ALANDI DEVACHI"/>
    <m/>
    <m/>
    <m/>
    <n v="0"/>
    <n v="0"/>
    <n v="117"/>
    <n v="144"/>
    <s v="FLOW"/>
    <m/>
    <m/>
    <m/>
    <m/>
    <s v="NPA"/>
    <s v="MH14KR4403"/>
    <s v="SPLENDOR PLUS BS6 I3S DRS CAST FI"/>
    <d v="2023-03-06T00:00:00"/>
    <n v="36"/>
    <s v="02.07.26"/>
    <s v="VIJAY NIKAM"/>
    <m/>
    <m/>
    <m/>
    <m/>
    <m/>
    <m/>
    <m/>
    <m/>
    <m/>
    <m/>
    <m/>
    <m/>
    <m/>
    <m/>
    <m/>
    <m/>
    <m/>
    <m/>
    <m/>
    <m/>
    <m/>
    <m/>
    <m/>
    <m/>
    <m/>
    <m/>
    <m/>
    <m/>
    <m/>
    <m/>
    <m/>
    <n v="1"/>
    <m/>
    <m/>
    <m/>
    <m/>
    <m/>
    <m/>
    <m/>
    <m/>
    <m/>
    <m/>
    <m/>
    <m/>
    <m/>
    <m/>
    <m/>
    <m/>
    <m/>
    <m/>
    <m/>
    <m/>
    <m/>
    <m/>
    <m/>
    <m/>
    <m/>
    <m/>
    <m/>
    <m/>
    <m/>
    <m/>
    <m/>
    <m/>
    <m/>
    <m/>
    <m/>
    <m/>
    <m/>
    <m/>
    <m/>
    <m/>
    <m/>
    <m/>
    <m/>
    <m/>
    <m/>
    <m/>
    <m/>
    <m/>
    <m/>
    <m/>
    <m/>
    <m/>
    <m/>
    <m/>
    <m/>
    <m/>
    <m/>
    <m/>
    <m/>
    <m/>
    <m/>
    <m/>
    <n v="1"/>
    <n v="1"/>
    <s v="ZBHT0009"/>
    <s v="GoHNqQhXH37"/>
    <s v="Allocated"/>
    <e v="#N/A"/>
    <e v="#N/A"/>
    <e v="#N/A"/>
    <m/>
    <m/>
    <m/>
    <x v="1"/>
    <m/>
    <n v="52"/>
    <n v="2977"/>
    <s v="GoHNqQhXH37"/>
    <s v="Allocated"/>
  </r>
  <r>
    <n v="138757574"/>
    <s v="VISHAL LAHU CHAUGHULE"/>
    <m/>
    <m/>
    <m/>
    <m/>
    <m/>
    <m/>
    <n v="3088"/>
    <n v="0"/>
    <n v="72"/>
    <n v="3088"/>
    <n v="4"/>
    <s v="FLOW"/>
    <s v="UNPAID"/>
    <x v="9"/>
    <n v="0"/>
    <n v="72"/>
    <n v="0"/>
    <n v="2174.0300000000002"/>
    <s v="-"/>
    <n v="0"/>
    <n v="0"/>
    <s v="FLOW"/>
    <s v="NC"/>
    <s v="-"/>
    <s v="NC"/>
    <s v="Add not found"/>
    <m/>
    <s v="CNAVNA"/>
    <m/>
    <s v="-"/>
    <m/>
    <s v="ALEGAON"/>
    <m/>
    <m/>
    <m/>
    <n v="0"/>
    <n v="0"/>
    <n v="117"/>
    <n v="144"/>
    <s v="FLOW"/>
    <m/>
    <m/>
    <m/>
    <m/>
    <s v="NPA"/>
    <s v="MH12VH4976"/>
    <s v="SPLENDOR PLUS DRS CAST FI BLACK"/>
    <d v="2023-02-10T00:00:00"/>
    <n v="36"/>
    <s v="02.07.26"/>
    <s v="KAILASH ATKARI"/>
    <m/>
    <m/>
    <m/>
    <m/>
    <m/>
    <m/>
    <m/>
    <m/>
    <m/>
    <m/>
    <n v="1"/>
    <m/>
    <m/>
    <m/>
    <m/>
    <m/>
    <m/>
    <m/>
    <m/>
    <m/>
    <m/>
    <m/>
    <m/>
    <m/>
    <m/>
    <m/>
    <m/>
    <m/>
    <m/>
    <m/>
    <m/>
    <m/>
    <m/>
    <m/>
    <m/>
    <m/>
    <m/>
    <m/>
    <m/>
    <m/>
    <m/>
    <m/>
    <m/>
    <m/>
    <m/>
    <m/>
    <m/>
    <m/>
    <m/>
    <m/>
    <m/>
    <m/>
    <m/>
    <m/>
    <m/>
    <m/>
    <m/>
    <m/>
    <m/>
    <m/>
    <m/>
    <m/>
    <m/>
    <m/>
    <m/>
    <m/>
    <m/>
    <m/>
    <m/>
    <m/>
    <m/>
    <m/>
    <m/>
    <m/>
    <m/>
    <m/>
    <m/>
    <m/>
    <m/>
    <m/>
    <m/>
    <m/>
    <m/>
    <m/>
    <m/>
    <m/>
    <m/>
    <m/>
    <m/>
    <m/>
    <m/>
    <m/>
    <m/>
    <m/>
    <n v="1"/>
    <n v="1"/>
    <s v="ZBHT0024"/>
    <s v="BPna85RuDm"/>
    <s v="Allocated"/>
    <s v="Address Not Found (NC_ANF)"/>
    <s v="Address not found "/>
    <d v="2026-07-04T00:00:00"/>
    <m/>
    <m/>
    <m/>
    <x v="1"/>
    <m/>
    <n v="72"/>
    <n v="3088"/>
    <s v="BPna85RuDm"/>
    <s v="Allocated"/>
  </r>
  <r>
    <n v="462523151"/>
    <s v="ASHWINI SANDIP DALVI"/>
    <s v="ONLINE"/>
    <s v="06.07.26"/>
    <n v="471"/>
    <m/>
    <m/>
    <s v="CBC COLL"/>
    <n v="3330"/>
    <n v="0"/>
    <n v="21"/>
    <n v="2859"/>
    <n v="2"/>
    <s v="RB"/>
    <s v="PAID"/>
    <x v="4"/>
    <n v="0"/>
    <n v="21"/>
    <n v="450"/>
    <n v="450"/>
    <s v="-"/>
    <n v="0"/>
    <n v="0"/>
    <s v="RB"/>
    <s v="PAID"/>
    <s v="-"/>
    <s v="PAID"/>
    <m/>
    <m/>
    <m/>
    <m/>
    <s v="-"/>
    <m/>
    <s v="BHOR"/>
    <m/>
    <m/>
    <m/>
    <n v="0"/>
    <n v="0"/>
    <n v="57"/>
    <n v="0"/>
    <s v="RB"/>
    <m/>
    <m/>
    <m/>
    <m/>
    <s v="REGULAR"/>
    <s v="MH12WS6621"/>
    <s v="JUPITER ZX ZX DRUM"/>
    <d v="2024-04-10T00:00:00"/>
    <n v="24"/>
    <s v="02.07.26"/>
    <s v="VIJAY NIKAM"/>
    <m/>
    <m/>
    <m/>
    <m/>
    <m/>
    <m/>
    <m/>
    <m/>
    <m/>
    <m/>
    <m/>
    <m/>
    <m/>
    <m/>
    <m/>
    <m/>
    <n v="1"/>
    <m/>
    <m/>
    <m/>
    <m/>
    <m/>
    <m/>
    <m/>
    <m/>
    <m/>
    <m/>
    <m/>
    <m/>
    <m/>
    <m/>
    <m/>
    <m/>
    <m/>
    <m/>
    <m/>
    <m/>
    <m/>
    <m/>
    <m/>
    <m/>
    <m/>
    <m/>
    <m/>
    <m/>
    <m/>
    <m/>
    <m/>
    <m/>
    <m/>
    <m/>
    <m/>
    <m/>
    <m/>
    <m/>
    <m/>
    <m/>
    <m/>
    <m/>
    <m/>
    <m/>
    <m/>
    <m/>
    <m/>
    <m/>
    <m/>
    <m/>
    <m/>
    <m/>
    <m/>
    <m/>
    <m/>
    <m/>
    <m/>
    <m/>
    <m/>
    <m/>
    <m/>
    <m/>
    <m/>
    <m/>
    <m/>
    <m/>
    <m/>
    <m/>
    <m/>
    <m/>
    <m/>
    <m/>
    <m/>
    <m/>
    <m/>
    <m/>
    <m/>
    <n v="1"/>
    <n v="1"/>
    <s v="DUWT0011"/>
    <s v="BP6UnNesbc"/>
    <s v="Allocated"/>
    <s v="Promise To Pay (PTP)"/>
    <s v="Customer home visit promise to pay amt. 471 ptp date 07.07.2026"/>
    <d v="2026-07-07T00:00:00"/>
    <m/>
    <m/>
    <m/>
    <x v="0"/>
    <m/>
    <n v="21"/>
    <n v="3330"/>
    <e v="#N/A"/>
    <e v="#N/A"/>
  </r>
  <r>
    <n v="461261729"/>
    <s v="SUDHAKAR KISHAN SAWRE"/>
    <m/>
    <m/>
    <m/>
    <m/>
    <m/>
    <m/>
    <n v="4531"/>
    <n v="0"/>
    <n v="46"/>
    <n v="4531"/>
    <n v="5"/>
    <s v="FLOW"/>
    <s v="UNPAID"/>
    <x v="11"/>
    <n v="0"/>
    <n v="46"/>
    <n v="0"/>
    <n v="3570"/>
    <s v="FLOW"/>
    <n v="0"/>
    <n v="0"/>
    <s v="FLOW"/>
    <s v="NC"/>
    <s v="NC"/>
    <s v="NC"/>
    <m/>
    <m/>
    <m/>
    <m/>
    <s v="-"/>
    <m/>
    <s v="BHOSE"/>
    <m/>
    <m/>
    <m/>
    <n v="0"/>
    <n v="0"/>
    <n v="146"/>
    <n v="173"/>
    <s v="FLOW"/>
    <m/>
    <m/>
    <m/>
    <m/>
    <s v="NPA"/>
    <s v="MH14LG8826"/>
    <s v="HONDA SHINE SP DISC BSVI"/>
    <d v="2023-12-26T00:00:00"/>
    <n v="24"/>
    <s v="02.07.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m/>
    <n v="46"/>
    <n v="4531"/>
    <s v="BoHbedPqhD7"/>
    <s v="Allocated"/>
  </r>
  <r>
    <n v="136841301"/>
    <s v="DEVKATE APPASAHEB RAMA"/>
    <m/>
    <m/>
    <m/>
    <m/>
    <m/>
    <m/>
    <n v="5778"/>
    <n v="0"/>
    <n v="27"/>
    <n v="5778"/>
    <n v="5"/>
    <s v="FLOW"/>
    <s v="UNPAID"/>
    <x v="0"/>
    <n v="0"/>
    <n v="27"/>
    <n v="0"/>
    <n v="2677"/>
    <s v="FLOW"/>
    <n v="0"/>
    <n v="0"/>
    <s v="FLOW"/>
    <s v="NC"/>
    <s v="NC"/>
    <s v="NC"/>
    <s v="Shifted"/>
    <m/>
    <s v="CNAVNA"/>
    <m/>
    <s v="ELG"/>
    <m/>
    <s v="CHIKHALI"/>
    <m/>
    <m/>
    <m/>
    <n v="0"/>
    <n v="0"/>
    <n v="145"/>
    <n v="172"/>
    <s v="FLOW"/>
    <m/>
    <m/>
    <m/>
    <m/>
    <s v="NPA"/>
    <s v="MH14KM3125"/>
    <s v="RE BULLET X 350 ES EFI JET BLACK"/>
    <d v="2022-12-13T00:00:00"/>
    <n v="36"/>
    <s v="02.07.26"/>
    <s v="KAILASH ATKARI"/>
    <m/>
    <m/>
    <m/>
    <m/>
    <m/>
    <m/>
    <m/>
    <m/>
    <m/>
    <m/>
    <m/>
    <m/>
    <m/>
    <m/>
    <m/>
    <m/>
    <m/>
    <m/>
    <m/>
    <n v="1"/>
    <m/>
    <m/>
    <n v="1"/>
    <m/>
    <m/>
    <m/>
    <m/>
    <m/>
    <m/>
    <m/>
    <m/>
    <m/>
    <m/>
    <m/>
    <m/>
    <m/>
    <m/>
    <m/>
    <m/>
    <m/>
    <m/>
    <m/>
    <m/>
    <m/>
    <m/>
    <m/>
    <m/>
    <m/>
    <m/>
    <m/>
    <m/>
    <m/>
    <m/>
    <m/>
    <m/>
    <m/>
    <m/>
    <m/>
    <m/>
    <m/>
    <m/>
    <m/>
    <m/>
    <m/>
    <m/>
    <m/>
    <m/>
    <m/>
    <m/>
    <m/>
    <m/>
    <m/>
    <m/>
    <m/>
    <m/>
    <m/>
    <m/>
    <m/>
    <m/>
    <m/>
    <m/>
    <m/>
    <m/>
    <m/>
    <m/>
    <m/>
    <m/>
    <m/>
    <m/>
    <m/>
    <m/>
    <m/>
    <m/>
    <m/>
    <n v="2"/>
    <n v="1"/>
    <s v="ZBHT0011"/>
    <s v="BoynAYWoic"/>
    <s v="Allocated"/>
    <s v="Shifted (NC_SFTD)"/>
    <s v="Visit cm residence address cm shifted "/>
    <d v="2026-07-07T00:00:00"/>
    <m/>
    <m/>
    <m/>
    <x v="0"/>
    <m/>
    <n v="27"/>
    <n v="5778"/>
    <s v="BoynAYWoic"/>
    <s v="Allocated"/>
  </r>
  <r>
    <n v="137201869"/>
    <s v="MAHATAB HAKANI SHAIKH"/>
    <s v="ONLINE"/>
    <s v="21.07.26"/>
    <n v="100"/>
    <m/>
    <m/>
    <m/>
    <n v="3534"/>
    <n v="0"/>
    <n v="21"/>
    <n v="3434"/>
    <n v="6"/>
    <s v="RB"/>
    <s v="PAID"/>
    <x v="0"/>
    <n v="0"/>
    <n v="21"/>
    <n v="0"/>
    <n v="2009"/>
    <s v="FLOW"/>
    <n v="0"/>
    <n v="0"/>
    <s v="RB"/>
    <s v="PAID"/>
    <s v="RTP"/>
    <s v="RTP"/>
    <s v="Financail problem"/>
    <m/>
    <s v="CAVNA"/>
    <m/>
    <s v="-"/>
    <m/>
    <s v="CHINCHWAD"/>
    <m/>
    <m/>
    <m/>
    <n v="0"/>
    <n v="0"/>
    <n v="176"/>
    <n v="0"/>
    <s v="RB"/>
    <m/>
    <m/>
    <m/>
    <m/>
    <s v="NPA"/>
    <s v="MH24BQ9907"/>
    <s v="SPLENDOR PLUS I3S XTEC"/>
    <d v="2022-12-27T00:00:00"/>
    <n v="30"/>
    <s v="02.07.26"/>
    <s v="KAILASH ATKARI"/>
    <m/>
    <m/>
    <m/>
    <m/>
    <m/>
    <m/>
    <m/>
    <n v="1"/>
    <m/>
    <m/>
    <m/>
    <m/>
    <m/>
    <m/>
    <m/>
    <m/>
    <m/>
    <m/>
    <m/>
    <m/>
    <m/>
    <m/>
    <m/>
    <m/>
    <m/>
    <m/>
    <m/>
    <m/>
    <m/>
    <m/>
    <m/>
    <m/>
    <m/>
    <m/>
    <m/>
    <m/>
    <m/>
    <m/>
    <m/>
    <m/>
    <m/>
    <m/>
    <m/>
    <m/>
    <m/>
    <m/>
    <m/>
    <m/>
    <m/>
    <m/>
    <m/>
    <m/>
    <m/>
    <m/>
    <m/>
    <m/>
    <m/>
    <m/>
    <m/>
    <m/>
    <m/>
    <n v="1"/>
    <m/>
    <m/>
    <m/>
    <m/>
    <m/>
    <m/>
    <m/>
    <m/>
    <m/>
    <m/>
    <m/>
    <m/>
    <m/>
    <m/>
    <m/>
    <m/>
    <m/>
    <m/>
    <m/>
    <m/>
    <m/>
    <m/>
    <m/>
    <m/>
    <m/>
    <m/>
    <m/>
    <m/>
    <m/>
    <m/>
    <m/>
    <m/>
    <n v="2"/>
    <n v="1"/>
    <s v="ZBHT0011"/>
    <s v="BoZdAFhMrm"/>
    <s v="Allocated"/>
    <s v="Door Locked (NC_DL)"/>
    <s v="Visit cm residence address door lock "/>
    <d v="2026-07-03T00:00:00"/>
    <m/>
    <m/>
    <m/>
    <x v="0"/>
    <m/>
    <n v="21"/>
    <n v="3534"/>
    <s v="BoZdAFhMrm"/>
    <s v="Allocated"/>
  </r>
  <r>
    <n v="459302420"/>
    <s v="JYOTI MRUTYUNJAY GUPTA"/>
    <m/>
    <m/>
    <m/>
    <m/>
    <m/>
    <m/>
    <n v="4543"/>
    <n v="0"/>
    <n v="123"/>
    <n v="4543"/>
    <n v="6"/>
    <s v="FLOW"/>
    <s v="UNPAID"/>
    <x v="2"/>
    <n v="0"/>
    <n v="123"/>
    <n v="0"/>
    <n v="2250"/>
    <s v="FLOW"/>
    <n v="0"/>
    <n v="0"/>
    <s v="FLOW"/>
    <s v="-"/>
    <s v="PTP"/>
    <s v="-"/>
    <m/>
    <m/>
    <m/>
    <m/>
    <s v="-"/>
    <m/>
    <s v="DAPODI"/>
    <m/>
    <m/>
    <m/>
    <n v="0"/>
    <n v="0"/>
    <n v="177"/>
    <n v="204"/>
    <s v="FLOW"/>
    <m/>
    <m/>
    <m/>
    <m/>
    <s v="NPA"/>
    <s v="MH14KY6451"/>
    <s v="HONDA ACTIVA DLX"/>
    <d v="2023-08-08T00:00:00"/>
    <n v="24"/>
    <s v="02.07.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7-04T00:00:00"/>
    <m/>
    <m/>
    <m/>
    <x v="0"/>
    <m/>
    <n v="123"/>
    <n v="4543"/>
    <s v="G2oHsatSpOMm"/>
    <s v="Allocated"/>
  </r>
  <r>
    <n v="134623829"/>
    <s v="SUSHMA SHRIRAM BHARGAV"/>
    <m/>
    <m/>
    <m/>
    <m/>
    <m/>
    <m/>
    <n v="3609"/>
    <n v="0"/>
    <n v="9"/>
    <n v="3609"/>
    <n v="2"/>
    <s v="FLOW"/>
    <s v="UNPAID"/>
    <x v="13"/>
    <n v="0"/>
    <n v="9"/>
    <n v="0"/>
    <n v="3597"/>
    <s v="-"/>
    <n v="0"/>
    <n v="0"/>
    <s v="FLOW"/>
    <s v="-"/>
    <s v="-"/>
    <s v="-"/>
    <m/>
    <m/>
    <m/>
    <m/>
    <s v="-"/>
    <m/>
    <s v="DHANKWADI"/>
    <m/>
    <m/>
    <m/>
    <n v="0"/>
    <n v="0"/>
    <n v="56"/>
    <n v="83"/>
    <s v="FLOW"/>
    <m/>
    <m/>
    <m/>
    <m/>
    <s v="REGULAR"/>
    <s v="MH12UT1143"/>
    <s v="ACCESS SPL ED DISC CBS"/>
    <d v="2022-10-04T00:00:00"/>
    <n v="36"/>
    <s v="02.07.26"/>
    <s v="VIJAY NIKAM"/>
    <m/>
    <m/>
    <m/>
    <m/>
    <m/>
    <m/>
    <m/>
    <m/>
    <m/>
    <m/>
    <m/>
    <m/>
    <m/>
    <m/>
    <m/>
    <m/>
    <m/>
    <m/>
    <m/>
    <m/>
    <m/>
    <m/>
    <n v="1"/>
    <m/>
    <m/>
    <m/>
    <m/>
    <m/>
    <m/>
    <m/>
    <m/>
    <m/>
    <m/>
    <m/>
    <m/>
    <m/>
    <m/>
    <m/>
    <m/>
    <m/>
    <m/>
    <m/>
    <m/>
    <m/>
    <m/>
    <m/>
    <m/>
    <m/>
    <m/>
    <m/>
    <m/>
    <m/>
    <m/>
    <m/>
    <m/>
    <m/>
    <m/>
    <m/>
    <m/>
    <m/>
    <m/>
    <m/>
    <m/>
    <m/>
    <m/>
    <m/>
    <m/>
    <m/>
    <m/>
    <m/>
    <m/>
    <m/>
    <m/>
    <m/>
    <m/>
    <m/>
    <m/>
    <m/>
    <m/>
    <m/>
    <m/>
    <m/>
    <m/>
    <m/>
    <m/>
    <m/>
    <m/>
    <m/>
    <m/>
    <m/>
    <m/>
    <m/>
    <m/>
    <m/>
    <n v="1"/>
    <n v="1"/>
    <s v="DUWT0031"/>
    <s v="kPJGsCWWkXtc"/>
    <s v="Allocated"/>
    <s v="Door Locked (NC_DL)"/>
    <s v="Customer house is door locked "/>
    <d v="2026-07-08T00:00:00"/>
    <m/>
    <m/>
    <m/>
    <x v="0"/>
    <m/>
    <n v="9"/>
    <n v="3609"/>
    <s v="kPJGsCWWkXtc"/>
    <s v="Allocated"/>
  </r>
  <r>
    <n v="457770613"/>
    <s v="MAHESH BABURAO HUMBE"/>
    <m/>
    <m/>
    <m/>
    <m/>
    <m/>
    <m/>
    <n v="2340"/>
    <n v="0"/>
    <n v="10"/>
    <n v="2340"/>
    <n v="2"/>
    <s v="FLOW"/>
    <s v="UNPAID"/>
    <x v="13"/>
    <n v="0"/>
    <n v="10"/>
    <n v="0"/>
    <n v="2781.09"/>
    <s v="-"/>
    <n v="0"/>
    <n v="0"/>
    <s v="FLOW"/>
    <s v="-"/>
    <s v="-"/>
    <s v="-"/>
    <m/>
    <m/>
    <m/>
    <m/>
    <s v="-"/>
    <m/>
    <s v="DHAYARI"/>
    <m/>
    <m/>
    <m/>
    <n v="0"/>
    <n v="0"/>
    <n v="57"/>
    <n v="84"/>
    <s v="FLOW"/>
    <m/>
    <m/>
    <m/>
    <m/>
    <s v="REGULAR"/>
    <s v="MH12VK8232"/>
    <s v="PLEASURE PLUS BS6 FI LX DRS SM"/>
    <d v="2023-04-20T00:00:00"/>
    <n v="36"/>
    <s v="02.07.26"/>
    <s v="VIJAY NIKAM"/>
    <m/>
    <m/>
    <m/>
    <m/>
    <m/>
    <m/>
    <m/>
    <m/>
    <m/>
    <m/>
    <m/>
    <m/>
    <m/>
    <m/>
    <m/>
    <m/>
    <m/>
    <m/>
    <m/>
    <m/>
    <m/>
    <m/>
    <m/>
    <m/>
    <m/>
    <m/>
    <m/>
    <m/>
    <m/>
    <m/>
    <m/>
    <m/>
    <m/>
    <m/>
    <m/>
    <m/>
    <m/>
    <m/>
    <m/>
    <m/>
    <m/>
    <m/>
    <m/>
    <m/>
    <m/>
    <m/>
    <m/>
    <m/>
    <m/>
    <m/>
    <m/>
    <m/>
    <m/>
    <m/>
    <m/>
    <m/>
    <m/>
    <m/>
    <m/>
    <m/>
    <m/>
    <m/>
    <m/>
    <m/>
    <m/>
    <m/>
    <m/>
    <m/>
    <m/>
    <m/>
    <m/>
    <m/>
    <m/>
    <m/>
    <m/>
    <m/>
    <m/>
    <m/>
    <m/>
    <m/>
    <m/>
    <m/>
    <m/>
    <m/>
    <m/>
    <m/>
    <m/>
    <m/>
    <m/>
    <m/>
    <m/>
    <m/>
    <m/>
    <m/>
    <n v="0"/>
    <s v=""/>
    <s v="DUWT0031"/>
    <s v="A2ehfvjlfb"/>
    <s v="Allocated"/>
    <e v="#N/A"/>
    <e v="#N/A"/>
    <e v="#N/A"/>
    <m/>
    <m/>
    <m/>
    <x v="0"/>
    <m/>
    <n v="10"/>
    <n v="2340"/>
    <s v="A2ehfvjlfb"/>
    <s v="Allocated"/>
  </r>
  <r>
    <n v="462178191"/>
    <s v="SHUBHAM PANDURANG PAWAR"/>
    <s v="ONLINE"/>
    <s v="01.07.26"/>
    <n v="50"/>
    <m/>
    <m/>
    <m/>
    <n v="4421"/>
    <n v="0"/>
    <n v="22"/>
    <n v="4371"/>
    <n v="3"/>
    <s v="RB"/>
    <s v="PAID"/>
    <x v="12"/>
    <n v="0"/>
    <n v="22"/>
    <n v="0"/>
    <n v="4004"/>
    <s v="FLOW"/>
    <n v="0"/>
    <n v="0"/>
    <s v="RB"/>
    <s v="PAID"/>
    <s v="PTP"/>
    <s v="PAID"/>
    <m/>
    <m/>
    <s v="CAVA"/>
    <m/>
    <s v="-"/>
    <m/>
    <s v="HINJEWADI"/>
    <m/>
    <m/>
    <m/>
    <n v="0"/>
    <n v="0"/>
    <n v="87"/>
    <n v="0"/>
    <s v="RB"/>
    <m/>
    <m/>
    <m/>
    <m/>
    <s v="REGULAR"/>
    <s v="MH14LK1575"/>
    <m/>
    <d v="2024-03-11T00:00:00"/>
    <n v="24"/>
    <s v="02.07.26"/>
    <s v="KAILASH ATKARI"/>
    <m/>
    <n v="1"/>
    <m/>
    <m/>
    <m/>
    <m/>
    <m/>
    <m/>
    <m/>
    <m/>
    <m/>
    <m/>
    <m/>
    <m/>
    <m/>
    <m/>
    <m/>
    <m/>
    <m/>
    <m/>
    <m/>
    <m/>
    <m/>
    <m/>
    <m/>
    <m/>
    <m/>
    <m/>
    <m/>
    <m/>
    <m/>
    <m/>
    <m/>
    <m/>
    <m/>
    <m/>
    <m/>
    <m/>
    <m/>
    <m/>
    <m/>
    <m/>
    <m/>
    <m/>
    <m/>
    <m/>
    <m/>
    <m/>
    <m/>
    <m/>
    <m/>
    <m/>
    <m/>
    <m/>
    <m/>
    <m/>
    <m/>
    <m/>
    <m/>
    <m/>
    <m/>
    <m/>
    <m/>
    <m/>
    <m/>
    <m/>
    <m/>
    <m/>
    <m/>
    <m/>
    <m/>
    <m/>
    <m/>
    <m/>
    <m/>
    <m/>
    <m/>
    <m/>
    <m/>
    <m/>
    <m/>
    <m/>
    <m/>
    <m/>
    <m/>
    <m/>
    <m/>
    <m/>
    <m/>
    <m/>
    <m/>
    <m/>
    <m/>
    <m/>
    <n v="1"/>
    <n v="1"/>
    <s v="DUWT0030"/>
    <e v="#N/A"/>
    <s v="Allocated"/>
    <s v="Promise To Pay (PTP)"/>
    <s v="Meet customer in given PTP 2 Jul to customer but customer "/>
    <d v="2026-07-02T00:00:00"/>
    <m/>
    <m/>
    <m/>
    <x v="0"/>
    <m/>
    <n v="22"/>
    <n v="4421"/>
    <e v="#N/A"/>
    <e v="#N/A"/>
  </r>
  <r>
    <n v="463322332"/>
    <s v="LATABAI CHINTAMAN JOSHI"/>
    <m/>
    <m/>
    <m/>
    <m/>
    <m/>
    <m/>
    <n v="1442"/>
    <n v="0"/>
    <n v="65"/>
    <n v="1442"/>
    <n v="6"/>
    <s v="FLOW"/>
    <s v="UNPAID"/>
    <x v="10"/>
    <n v="0"/>
    <n v="65"/>
    <n v="0"/>
    <n v="2700"/>
    <s v="FLOW"/>
    <n v="0"/>
    <n v="0"/>
    <s v="STABLE "/>
    <s v="PTP"/>
    <s v="PTP"/>
    <s v="PTP"/>
    <m/>
    <m/>
    <s v="CAVA"/>
    <m/>
    <s v="-"/>
    <m/>
    <s v="JUNNAR"/>
    <m/>
    <m/>
    <m/>
    <n v="0"/>
    <n v="0"/>
    <n v="176"/>
    <n v="203"/>
    <s v="FLOW"/>
    <m/>
    <m/>
    <m/>
    <m/>
    <s v="NPA"/>
    <s v="MH14KT1594"/>
    <s v="HONDA SHINE DISC BSVI"/>
    <d v="2024-06-27T00:00:00"/>
    <n v="18"/>
    <s v="02.07.26"/>
    <s v="KAILASH ATKARI"/>
    <m/>
    <m/>
    <m/>
    <m/>
    <m/>
    <m/>
    <m/>
    <m/>
    <m/>
    <m/>
    <m/>
    <m/>
    <m/>
    <m/>
    <m/>
    <m/>
    <m/>
    <m/>
    <m/>
    <m/>
    <m/>
    <m/>
    <m/>
    <m/>
    <m/>
    <m/>
    <m/>
    <m/>
    <m/>
    <m/>
    <m/>
    <m/>
    <m/>
    <m/>
    <m/>
    <m/>
    <m/>
    <m/>
    <m/>
    <m/>
    <m/>
    <m/>
    <m/>
    <m/>
    <m/>
    <m/>
    <m/>
    <m/>
    <m/>
    <m/>
    <m/>
    <m/>
    <m/>
    <m/>
    <m/>
    <m/>
    <m/>
    <m/>
    <m/>
    <m/>
    <m/>
    <m/>
    <m/>
    <m/>
    <m/>
    <m/>
    <m/>
    <m/>
    <m/>
    <m/>
    <m/>
    <m/>
    <m/>
    <m/>
    <m/>
    <m/>
    <m/>
    <m/>
    <m/>
    <m/>
    <m/>
    <m/>
    <m/>
    <m/>
    <m/>
    <m/>
    <m/>
    <m/>
    <m/>
    <m/>
    <m/>
    <m/>
    <m/>
    <m/>
    <n v="0"/>
    <s v=""/>
    <s v="ZBHT0021"/>
    <s v="G2TyAYSC_OJz"/>
    <s v="Allocated"/>
    <e v="#N/A"/>
    <e v="#N/A"/>
    <e v="#N/A"/>
    <m/>
    <m/>
    <m/>
    <x v="0"/>
    <m/>
    <n v="65"/>
    <n v="1442"/>
    <s v="G2TyAYSC_OJz"/>
    <s v="Allocated"/>
  </r>
  <r>
    <n v="460241672"/>
    <s v="AMOL NARAYAN POTE"/>
    <m/>
    <m/>
    <m/>
    <m/>
    <m/>
    <m/>
    <n v="4574"/>
    <n v="0"/>
    <n v="6"/>
    <n v="4574"/>
    <n v="5"/>
    <s v="FLOW"/>
    <s v="UNPAID"/>
    <x v="9"/>
    <n v="0"/>
    <n v="6"/>
    <n v="0"/>
    <n v="445"/>
    <s v="FLOW"/>
    <n v="0"/>
    <n v="0"/>
    <s v="FLOW"/>
    <s v="LMCB"/>
    <s v="LMCB"/>
    <s v="LMCB"/>
    <m/>
    <m/>
    <s v="CNAVNA"/>
    <m/>
    <s v="-"/>
    <m/>
    <s v="KAREGAON"/>
    <m/>
    <m/>
    <m/>
    <n v="0"/>
    <n v="0"/>
    <n v="146"/>
    <n v="173"/>
    <s v="FLOW"/>
    <m/>
    <m/>
    <m/>
    <m/>
    <s v="NPA"/>
    <s v="MH16DH4828"/>
    <s v="SPLENDOR PLUS DRS CAST FI BLACK"/>
    <d v="2023-10-21T00:00:00"/>
    <n v="24"/>
    <s v="02.07.26"/>
    <s v="KAILASH ATKARI"/>
    <m/>
    <m/>
    <m/>
    <m/>
    <m/>
    <m/>
    <m/>
    <m/>
    <m/>
    <m/>
    <m/>
    <m/>
    <m/>
    <m/>
    <m/>
    <m/>
    <m/>
    <m/>
    <m/>
    <n v="1"/>
    <m/>
    <m/>
    <n v="1"/>
    <m/>
    <m/>
    <m/>
    <m/>
    <m/>
    <m/>
    <m/>
    <m/>
    <m/>
    <m/>
    <m/>
    <m/>
    <m/>
    <m/>
    <m/>
    <m/>
    <m/>
    <m/>
    <m/>
    <m/>
    <m/>
    <m/>
    <m/>
    <m/>
    <m/>
    <m/>
    <m/>
    <m/>
    <m/>
    <m/>
    <m/>
    <m/>
    <m/>
    <m/>
    <m/>
    <m/>
    <m/>
    <m/>
    <m/>
    <m/>
    <m/>
    <m/>
    <m/>
    <m/>
    <m/>
    <m/>
    <m/>
    <m/>
    <m/>
    <m/>
    <m/>
    <m/>
    <m/>
    <m/>
    <m/>
    <m/>
    <m/>
    <m/>
    <m/>
    <m/>
    <m/>
    <m/>
    <m/>
    <m/>
    <m/>
    <m/>
    <m/>
    <m/>
    <m/>
    <m/>
    <m/>
    <n v="2"/>
    <n v="1"/>
    <s v="ZBHT0024"/>
    <s v="GPG1l6EfVm"/>
    <s v="Allocated"/>
    <s v="Door Locked (NC_DL)"/>
    <s v="Door lock "/>
    <d v="2026-07-07T00:00:00"/>
    <m/>
    <m/>
    <m/>
    <x v="0"/>
    <m/>
    <n v="6"/>
    <n v="4574"/>
    <s v="GPG1l6EfVm"/>
    <s v="Allocated"/>
  </r>
  <r>
    <n v="456338926"/>
    <s v="SANDIP BALU HULAVALE"/>
    <m/>
    <m/>
    <m/>
    <m/>
    <m/>
    <m/>
    <n v="3359"/>
    <n v="0"/>
    <n v="18"/>
    <n v="3359"/>
    <n v="4"/>
    <s v="FLOW"/>
    <s v="UNPAID"/>
    <x v="8"/>
    <n v="0"/>
    <n v="18"/>
    <n v="0"/>
    <n v="3996"/>
    <s v="FLOW"/>
    <n v="0"/>
    <n v="0"/>
    <s v="STABLE "/>
    <s v="PTP"/>
    <s v="PTP"/>
    <s v="PTP"/>
    <m/>
    <m/>
    <s v="CAVA"/>
    <m/>
    <s v="-"/>
    <m/>
    <s v="KARLA"/>
    <m/>
    <m/>
    <m/>
    <n v="0"/>
    <n v="0"/>
    <n v="118"/>
    <n v="145"/>
    <s v="FLOW"/>
    <m/>
    <m/>
    <m/>
    <m/>
    <s v="NPA"/>
    <s v="MH14KP3148"/>
    <s v="SPLENDOR PLUS BS6 I3S DRS CAST FI"/>
    <d v="2023-01-11T00:00:00"/>
    <n v="36"/>
    <s v="02.07.26"/>
    <s v="VIJAY NIKAM"/>
    <m/>
    <m/>
    <m/>
    <m/>
    <m/>
    <m/>
    <m/>
    <m/>
    <m/>
    <m/>
    <m/>
    <m/>
    <m/>
    <m/>
    <m/>
    <m/>
    <m/>
    <m/>
    <m/>
    <m/>
    <m/>
    <m/>
    <m/>
    <m/>
    <m/>
    <m/>
    <m/>
    <m/>
    <m/>
    <m/>
    <m/>
    <m/>
    <m/>
    <m/>
    <m/>
    <m/>
    <m/>
    <n v="2"/>
    <m/>
    <m/>
    <m/>
    <m/>
    <m/>
    <m/>
    <m/>
    <m/>
    <m/>
    <m/>
    <m/>
    <m/>
    <m/>
    <m/>
    <m/>
    <m/>
    <m/>
    <m/>
    <m/>
    <m/>
    <m/>
    <m/>
    <m/>
    <m/>
    <m/>
    <m/>
    <m/>
    <m/>
    <m/>
    <m/>
    <m/>
    <m/>
    <m/>
    <m/>
    <m/>
    <m/>
    <m/>
    <m/>
    <m/>
    <m/>
    <m/>
    <m/>
    <m/>
    <m/>
    <m/>
    <m/>
    <m/>
    <m/>
    <m/>
    <m/>
    <m/>
    <m/>
    <m/>
    <m/>
    <m/>
    <m/>
    <n v="2"/>
    <n v="1"/>
    <s v="ZBHT0013"/>
    <s v="GoZXcL8yc7"/>
    <s v="Allocated"/>
    <e v="#N/A"/>
    <e v="#N/A"/>
    <e v="#N/A"/>
    <m/>
    <m/>
    <m/>
    <x v="0"/>
    <m/>
    <n v="18"/>
    <n v="3359"/>
    <s v="GoZXcL8yc7"/>
    <s v="Allocated"/>
  </r>
  <r>
    <n v="462011491"/>
    <s v="RAHUL HIRA CHAVAN"/>
    <m/>
    <m/>
    <m/>
    <m/>
    <m/>
    <m/>
    <n v="3778"/>
    <n v="0"/>
    <n v="9"/>
    <n v="3778"/>
    <n v="4"/>
    <s v="FLOW"/>
    <s v="UNPAID"/>
    <x v="11"/>
    <n v="0"/>
    <n v="9"/>
    <n v="0"/>
    <n v="893"/>
    <s v="FLOW"/>
    <e v="#DIV/0!"/>
    <n v="0"/>
    <s v="FLOW"/>
    <s v="BPTP"/>
    <s v="BPTP"/>
    <s v="BPTP"/>
    <m/>
    <m/>
    <m/>
    <m/>
    <s v="-"/>
    <m/>
    <s v="KHALUMBARE"/>
    <m/>
    <m/>
    <m/>
    <n v="0"/>
    <n v="0"/>
    <n v="118"/>
    <n v="145"/>
    <s v="FLOW"/>
    <m/>
    <m/>
    <m/>
    <m/>
    <s v="NPA"/>
    <s v="MH14LK0545"/>
    <s v="BAJAJ PLATINA 100 ES ALLOY DRUM CBS"/>
    <d v="2024-02-23T00:00:00"/>
    <n v="24"/>
    <s v="02.07.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m/>
    <n v="9"/>
    <n v="3778"/>
    <s v="B6SfsJj5JL7"/>
    <s v="Allocated"/>
  </r>
  <r>
    <n v="136892187"/>
    <s v="KARAN UTTAM LOHAR"/>
    <m/>
    <m/>
    <m/>
    <m/>
    <m/>
    <m/>
    <n v="2794"/>
    <n v="0"/>
    <n v="5"/>
    <n v="2794"/>
    <n v="5"/>
    <s v="FLOW"/>
    <s v="UNPAID"/>
    <x v="8"/>
    <n v="0"/>
    <n v="5"/>
    <n v="0"/>
    <n v="450"/>
    <s v="FLOW"/>
    <n v="0"/>
    <n v="0"/>
    <s v="STABLE "/>
    <s v="PTP"/>
    <s v="PTP"/>
    <s v="PTP"/>
    <m/>
    <m/>
    <s v="CAVA"/>
    <m/>
    <s v="-"/>
    <m/>
    <s v="KUSGAON"/>
    <m/>
    <m/>
    <m/>
    <n v="0"/>
    <n v="0"/>
    <n v="145"/>
    <n v="172"/>
    <s v="FLOW"/>
    <m/>
    <m/>
    <m/>
    <m/>
    <s v="NPA"/>
    <s v="MH14KM2722"/>
    <s v="SPLENDOR PLUS BS6 I3S DRS CAST FI"/>
    <d v="2022-12-27T00:00:00"/>
    <n v="36"/>
    <s v="02.07.26"/>
    <s v="VIJAY NIKAM"/>
    <m/>
    <m/>
    <m/>
    <m/>
    <m/>
    <m/>
    <m/>
    <m/>
    <m/>
    <m/>
    <m/>
    <m/>
    <m/>
    <m/>
    <m/>
    <m/>
    <m/>
    <m/>
    <m/>
    <m/>
    <m/>
    <m/>
    <m/>
    <m/>
    <m/>
    <m/>
    <m/>
    <m/>
    <m/>
    <m/>
    <m/>
    <n v="1"/>
    <m/>
    <m/>
    <m/>
    <m/>
    <m/>
    <m/>
    <m/>
    <m/>
    <m/>
    <m/>
    <m/>
    <m/>
    <m/>
    <m/>
    <m/>
    <m/>
    <m/>
    <m/>
    <m/>
    <m/>
    <m/>
    <m/>
    <m/>
    <m/>
    <m/>
    <m/>
    <m/>
    <m/>
    <m/>
    <m/>
    <m/>
    <m/>
    <m/>
    <m/>
    <m/>
    <m/>
    <m/>
    <m/>
    <m/>
    <m/>
    <m/>
    <m/>
    <m/>
    <m/>
    <m/>
    <m/>
    <m/>
    <m/>
    <m/>
    <m/>
    <m/>
    <m/>
    <m/>
    <m/>
    <m/>
    <m/>
    <m/>
    <m/>
    <m/>
    <m/>
    <m/>
    <m/>
    <n v="1"/>
    <n v="1"/>
    <s v="ZBHT0013"/>
    <s v="BP_qi7K3c7"/>
    <s v="Allocated"/>
    <e v="#N/A"/>
    <e v="#N/A"/>
    <e v="#N/A"/>
    <m/>
    <m/>
    <m/>
    <x v="0"/>
    <m/>
    <n v="5"/>
    <n v="2794"/>
    <s v="BP_qi7K3c7"/>
    <s v="Allocated"/>
  </r>
  <r>
    <n v="136056637"/>
    <s v="LALITA RAHIDAS PAPAL"/>
    <m/>
    <m/>
    <m/>
    <m/>
    <m/>
    <m/>
    <n v="3440"/>
    <n v="0"/>
    <n v="6"/>
    <n v="3440"/>
    <n v="6"/>
    <s v="FLOW"/>
    <s v="UNPAID"/>
    <x v="12"/>
    <n v="0"/>
    <n v="6"/>
    <n v="0"/>
    <n v="450"/>
    <s v="FLOW"/>
    <n v="0"/>
    <n v="0"/>
    <s v="FLOW"/>
    <s v="NC"/>
    <s v="NC"/>
    <s v="NC"/>
    <s v="Add not found"/>
    <m/>
    <s v="CNAVNA"/>
    <m/>
    <s v="-"/>
    <m/>
    <s v="MULSHI"/>
    <m/>
    <m/>
    <m/>
    <n v="0"/>
    <n v="0"/>
    <n v="176"/>
    <n v="203"/>
    <s v="FLOW"/>
    <m/>
    <m/>
    <m/>
    <m/>
    <s v="NPA"/>
    <s v="MH12UX1152"/>
    <s v="GLAMOUR XTEC DISC"/>
    <d v="2022-11-21T00:00:00"/>
    <n v="36"/>
    <s v="02.07.26"/>
    <s v="KAILASH ATKARI"/>
    <m/>
    <m/>
    <m/>
    <m/>
    <m/>
    <m/>
    <m/>
    <m/>
    <m/>
    <m/>
    <m/>
    <m/>
    <m/>
    <m/>
    <m/>
    <m/>
    <m/>
    <m/>
    <m/>
    <n v="1"/>
    <m/>
    <m/>
    <n v="1"/>
    <m/>
    <m/>
    <m/>
    <m/>
    <m/>
    <m/>
    <m/>
    <m/>
    <m/>
    <m/>
    <m/>
    <m/>
    <m/>
    <m/>
    <m/>
    <m/>
    <m/>
    <m/>
    <m/>
    <m/>
    <m/>
    <m/>
    <m/>
    <m/>
    <m/>
    <m/>
    <m/>
    <m/>
    <m/>
    <m/>
    <m/>
    <m/>
    <m/>
    <m/>
    <m/>
    <m/>
    <m/>
    <m/>
    <m/>
    <m/>
    <m/>
    <m/>
    <m/>
    <m/>
    <m/>
    <m/>
    <m/>
    <m/>
    <m/>
    <m/>
    <m/>
    <m/>
    <m/>
    <m/>
    <m/>
    <m/>
    <m/>
    <m/>
    <m/>
    <m/>
    <m/>
    <m/>
    <m/>
    <m/>
    <m/>
    <m/>
    <m/>
    <m/>
    <m/>
    <m/>
    <m/>
    <n v="2"/>
    <n v="1"/>
    <s v="DUWT0030"/>
    <s v="AoWMmpfI3z"/>
    <s v="Allocated"/>
    <s v="Address Not Found (NC_ANF)"/>
    <s v="Address not found "/>
    <d v="2026-07-07T00:00:00"/>
    <m/>
    <m/>
    <m/>
    <x v="0"/>
    <m/>
    <n v="6"/>
    <n v="3440"/>
    <s v="AoWMmpfI3z"/>
    <s v="Allocated"/>
  </r>
  <r>
    <n v="462333309"/>
    <s v="LALITA RAHIDAS PAPAL"/>
    <m/>
    <m/>
    <m/>
    <m/>
    <m/>
    <m/>
    <n v="1235"/>
    <n v="0"/>
    <n v="18"/>
    <n v="1235"/>
    <n v="2"/>
    <s v="FLOW"/>
    <s v="UNPAID"/>
    <x v="12"/>
    <n v="0"/>
    <n v="18"/>
    <n v="0"/>
    <n v="450"/>
    <s v="-"/>
    <n v="0"/>
    <n v="0"/>
    <s v="FLOW"/>
    <s v="NC"/>
    <s v="-"/>
    <s v="NC"/>
    <s v="Add not found"/>
    <m/>
    <s v="CNAVNA"/>
    <m/>
    <s v="-"/>
    <m/>
    <s v="MULSHI "/>
    <m/>
    <m/>
    <m/>
    <n v="0"/>
    <n v="0"/>
    <n v="56"/>
    <n v="83"/>
    <s v="FLOW"/>
    <m/>
    <m/>
    <m/>
    <m/>
    <s v="REGULAR"/>
    <s v="MH12UX1152"/>
    <s v="GLAMOUR XTEC DISC"/>
    <d v="2024-03-23T00:00:00"/>
    <n v="24"/>
    <s v="02.07.26"/>
    <s v="KAILASH ATKARI"/>
    <m/>
    <m/>
    <m/>
    <m/>
    <m/>
    <m/>
    <m/>
    <m/>
    <m/>
    <m/>
    <m/>
    <m/>
    <m/>
    <m/>
    <m/>
    <m/>
    <m/>
    <m/>
    <m/>
    <n v="1"/>
    <m/>
    <m/>
    <n v="1"/>
    <m/>
    <m/>
    <m/>
    <m/>
    <m/>
    <m/>
    <m/>
    <m/>
    <m/>
    <m/>
    <m/>
    <m/>
    <m/>
    <m/>
    <m/>
    <m/>
    <m/>
    <m/>
    <m/>
    <m/>
    <m/>
    <m/>
    <m/>
    <m/>
    <m/>
    <m/>
    <m/>
    <m/>
    <m/>
    <m/>
    <m/>
    <m/>
    <m/>
    <m/>
    <m/>
    <m/>
    <m/>
    <m/>
    <m/>
    <m/>
    <m/>
    <m/>
    <m/>
    <m/>
    <m/>
    <m/>
    <m/>
    <m/>
    <m/>
    <m/>
    <m/>
    <m/>
    <m/>
    <m/>
    <m/>
    <m/>
    <m/>
    <m/>
    <m/>
    <m/>
    <m/>
    <m/>
    <m/>
    <m/>
    <m/>
    <m/>
    <m/>
    <m/>
    <m/>
    <m/>
    <m/>
    <n v="2"/>
    <n v="1"/>
    <s v="DUWT0030"/>
    <s v="GoVKjSCeh1"/>
    <s v="Allocated"/>
    <s v="Address Not Found (NC_ANF)"/>
    <s v="Address not found "/>
    <d v="2026-07-07T00:00:00"/>
    <m/>
    <m/>
    <m/>
    <x v="0"/>
    <m/>
    <n v="18"/>
    <n v="1235"/>
    <s v="GoVKjSCeh1"/>
    <s v="Allocated"/>
  </r>
  <r>
    <n v="137401420"/>
    <s v="SHAM GULAB DHARWAD"/>
    <m/>
    <m/>
    <m/>
    <m/>
    <m/>
    <m/>
    <n v="3282"/>
    <n v="0"/>
    <n v="39"/>
    <n v="3282"/>
    <n v="5"/>
    <s v="FLOW"/>
    <s v="UNPAID"/>
    <x v="9"/>
    <n v="0"/>
    <n v="39"/>
    <n v="0"/>
    <n v="449.28"/>
    <s v="-"/>
    <n v="0"/>
    <n v="0"/>
    <s v="STABLE "/>
    <s v="PTP"/>
    <s v="-"/>
    <s v="PTP"/>
    <m/>
    <m/>
    <s v="CNAVNA"/>
    <m/>
    <s v="-"/>
    <m/>
    <s v="NHAVARA"/>
    <m/>
    <m/>
    <m/>
    <n v="0"/>
    <n v="0"/>
    <n v="145"/>
    <n v="172"/>
    <s v="FLOW"/>
    <m/>
    <m/>
    <m/>
    <m/>
    <s v="NPA"/>
    <s v="MH12VJ1914"/>
    <s v="SPLENDORPLUS I3S DRS C FI BLACKACNT"/>
    <d v="2023-01-13T00:00:00"/>
    <n v="36"/>
    <s v="02.07.26"/>
    <s v="KAILASH ATKARI"/>
    <m/>
    <m/>
    <m/>
    <m/>
    <m/>
    <m/>
    <m/>
    <m/>
    <m/>
    <m/>
    <n v="1"/>
    <m/>
    <m/>
    <m/>
    <m/>
    <m/>
    <m/>
    <m/>
    <m/>
    <m/>
    <m/>
    <m/>
    <m/>
    <m/>
    <m/>
    <m/>
    <m/>
    <m/>
    <m/>
    <m/>
    <m/>
    <m/>
    <m/>
    <m/>
    <m/>
    <m/>
    <m/>
    <m/>
    <m/>
    <m/>
    <m/>
    <m/>
    <m/>
    <m/>
    <m/>
    <m/>
    <m/>
    <m/>
    <m/>
    <m/>
    <m/>
    <m/>
    <m/>
    <m/>
    <m/>
    <m/>
    <m/>
    <m/>
    <m/>
    <m/>
    <m/>
    <m/>
    <m/>
    <m/>
    <m/>
    <m/>
    <m/>
    <m/>
    <m/>
    <m/>
    <m/>
    <m/>
    <m/>
    <m/>
    <m/>
    <m/>
    <m/>
    <m/>
    <m/>
    <m/>
    <m/>
    <m/>
    <m/>
    <m/>
    <m/>
    <m/>
    <m/>
    <m/>
    <m/>
    <m/>
    <m/>
    <m/>
    <m/>
    <m/>
    <n v="1"/>
    <n v="1"/>
    <s v="ZBHT0024"/>
    <s v="B6aNZYcSEc"/>
    <s v="Allocated"/>
    <s v="Address Not Found (NC_ANF)"/>
    <s v="Address not found "/>
    <d v="2026-07-04T00:00:00"/>
    <m/>
    <m/>
    <m/>
    <x v="0"/>
    <m/>
    <n v="39"/>
    <n v="3282"/>
    <s v="B6aNZYcSEc"/>
    <s v="Allocated"/>
  </r>
  <r>
    <n v="465399323"/>
    <s v="NILESH DEVIDAS DHIVAR"/>
    <s v="ONLINE"/>
    <s v="04.07.26"/>
    <n v="1390"/>
    <m/>
    <m/>
    <s v="CBC COLL"/>
    <n v="2510"/>
    <n v="0"/>
    <n v="40"/>
    <n v="1120"/>
    <n v="2"/>
    <s v="RB"/>
    <s v="PAID"/>
    <x v="15"/>
    <n v="0"/>
    <n v="40"/>
    <n v="1350"/>
    <n v="1350"/>
    <s v="-"/>
    <n v="0"/>
    <n v="0"/>
    <s v="RB"/>
    <s v="PAID"/>
    <s v="-"/>
    <s v="PAID"/>
    <m/>
    <m/>
    <m/>
    <m/>
    <s v="-"/>
    <m/>
    <s v="OLD SANGAVI"/>
    <m/>
    <m/>
    <m/>
    <n v="0"/>
    <n v="0"/>
    <n v="56"/>
    <n v="0"/>
    <s v="RB"/>
    <m/>
    <m/>
    <m/>
    <m/>
    <s v="REGULAR"/>
    <s v="MH20GW2761"/>
    <s v="HONDA UNICORN 160 BS6"/>
    <d v="2025-02-03T00:00:00"/>
    <n v="12"/>
    <s v="02.07.26"/>
    <s v="KAILASH ATKARI"/>
    <m/>
    <m/>
    <m/>
    <m/>
    <m/>
    <m/>
    <m/>
    <m/>
    <m/>
    <m/>
    <m/>
    <m/>
    <m/>
    <m/>
    <m/>
    <m/>
    <m/>
    <m/>
    <m/>
    <m/>
    <m/>
    <m/>
    <n v="1"/>
    <m/>
    <m/>
    <m/>
    <m/>
    <m/>
    <m/>
    <m/>
    <m/>
    <m/>
    <m/>
    <m/>
    <m/>
    <m/>
    <m/>
    <m/>
    <m/>
    <m/>
    <m/>
    <m/>
    <m/>
    <m/>
    <m/>
    <m/>
    <m/>
    <m/>
    <m/>
    <m/>
    <m/>
    <m/>
    <m/>
    <m/>
    <m/>
    <m/>
    <m/>
    <m/>
    <m/>
    <m/>
    <m/>
    <m/>
    <m/>
    <m/>
    <m/>
    <m/>
    <m/>
    <m/>
    <m/>
    <m/>
    <m/>
    <m/>
    <m/>
    <m/>
    <m/>
    <m/>
    <m/>
    <m/>
    <m/>
    <m/>
    <m/>
    <m/>
    <m/>
    <m/>
    <m/>
    <m/>
    <m/>
    <m/>
    <m/>
    <m/>
    <m/>
    <m/>
    <m/>
    <m/>
    <n v="1"/>
    <n v="1"/>
    <s v="ZBHT0015"/>
    <s v="A6xB4AmboCem"/>
    <s v="Allocated"/>
    <s v="Shifted (NC_SFTD)"/>
    <s v="Visited at customer residence address. Customer is shiffted at village. Vehicle with him."/>
    <d v="2026-07-08T00:00:00"/>
    <m/>
    <m/>
    <m/>
    <x v="0"/>
    <m/>
    <n v="40"/>
    <n v="2510"/>
    <e v="#N/A"/>
    <e v="#N/A"/>
  </r>
  <r>
    <n v="463961456"/>
    <s v="ATUL AVINASH WAGHMARE"/>
    <m/>
    <m/>
    <m/>
    <m/>
    <m/>
    <m/>
    <n v="1254"/>
    <n v="0"/>
    <n v="9"/>
    <n v="1254"/>
    <n v="6"/>
    <s v="FLOW"/>
    <s v="UNPAID"/>
    <x v="15"/>
    <n v="0"/>
    <n v="9"/>
    <n v="0"/>
    <n v="2250"/>
    <s v="-"/>
    <n v="0"/>
    <n v="0"/>
    <s v="FLOW"/>
    <s v="NC"/>
    <s v="-"/>
    <s v="NC"/>
    <s v="Shifted"/>
    <m/>
    <s v="CNAVNA"/>
    <m/>
    <s v="ELG"/>
    <m/>
    <s v="PIMPALE GURAV"/>
    <m/>
    <m/>
    <m/>
    <n v="0"/>
    <n v="0"/>
    <n v="176"/>
    <n v="203"/>
    <s v="FLOW"/>
    <m/>
    <m/>
    <m/>
    <m/>
    <s v="NPA"/>
    <s v="MH14KZ0938"/>
    <s v="TVS RAIDER DISC"/>
    <d v="2024-09-06T00:00:00"/>
    <n v="12"/>
    <s v="02.07.26"/>
    <s v="KAILASH ATKARI"/>
    <m/>
    <m/>
    <m/>
    <m/>
    <m/>
    <m/>
    <m/>
    <m/>
    <m/>
    <m/>
    <m/>
    <m/>
    <m/>
    <m/>
    <m/>
    <m/>
    <m/>
    <m/>
    <m/>
    <m/>
    <m/>
    <m/>
    <n v="1"/>
    <m/>
    <m/>
    <m/>
    <m/>
    <m/>
    <m/>
    <m/>
    <m/>
    <m/>
    <m/>
    <m/>
    <m/>
    <m/>
    <m/>
    <n v="1"/>
    <m/>
    <m/>
    <m/>
    <m/>
    <m/>
    <m/>
    <m/>
    <m/>
    <n v="1"/>
    <m/>
    <m/>
    <m/>
    <m/>
    <m/>
    <m/>
    <m/>
    <m/>
    <m/>
    <m/>
    <m/>
    <n v="1"/>
    <m/>
    <m/>
    <m/>
    <m/>
    <m/>
    <m/>
    <m/>
    <m/>
    <m/>
    <m/>
    <m/>
    <m/>
    <m/>
    <m/>
    <m/>
    <m/>
    <m/>
    <m/>
    <m/>
    <m/>
    <m/>
    <m/>
    <m/>
    <m/>
    <m/>
    <m/>
    <m/>
    <m/>
    <m/>
    <m/>
    <m/>
    <m/>
    <m/>
    <m/>
    <m/>
    <n v="4"/>
    <n v="1"/>
    <s v="ZBHT0015"/>
    <s v="A2kln2YtMwc"/>
    <s v="Allocated"/>
    <s v="No Such Person (NC_NSP)"/>
    <s v="Visited at customer given address but no buddy know customer this areas."/>
    <d v="2026-07-08T00:00:00"/>
    <m/>
    <m/>
    <m/>
    <x v="1"/>
    <m/>
    <n v="9"/>
    <n v="1254"/>
    <s v="A2kln2YtMwc"/>
    <s v="Allocated"/>
  </r>
  <r>
    <n v="139951411"/>
    <s v="SEEMA BHIMSEN RANDIVE"/>
    <s v="ONLINE"/>
    <s v="25.07.26"/>
    <n v="16"/>
    <m/>
    <m/>
    <m/>
    <n v="3372"/>
    <n v="0"/>
    <n v="6"/>
    <n v="3356"/>
    <n v="2"/>
    <s v="RB"/>
    <s v="PAID"/>
    <x v="15"/>
    <n v="0"/>
    <n v="6"/>
    <n v="0"/>
    <n v="450"/>
    <s v="-"/>
    <n v="0"/>
    <n v="0"/>
    <s v="RB"/>
    <s v="PAID"/>
    <s v="-"/>
    <s v="NC"/>
    <s v="Shifted"/>
    <m/>
    <s v="CNAVNA"/>
    <m/>
    <s v="-"/>
    <m/>
    <s v="PIMPARI"/>
    <m/>
    <m/>
    <m/>
    <n v="0"/>
    <n v="0"/>
    <n v="56"/>
    <n v="0"/>
    <s v="RB"/>
    <m/>
    <m/>
    <m/>
    <m/>
    <s v="REGULAR"/>
    <s v="MH14KT7194"/>
    <s v="HONDA ACTIVA 6G DLX BS VI"/>
    <d v="2023-04-17T00:00:00"/>
    <n v="36"/>
    <s v="02.07.26"/>
    <s v="KAILASH ATKARI"/>
    <m/>
    <m/>
    <m/>
    <m/>
    <m/>
    <m/>
    <m/>
    <m/>
    <m/>
    <m/>
    <m/>
    <m/>
    <m/>
    <m/>
    <m/>
    <m/>
    <m/>
    <m/>
    <m/>
    <m/>
    <m/>
    <m/>
    <m/>
    <m/>
    <m/>
    <n v="1"/>
    <m/>
    <m/>
    <m/>
    <m/>
    <m/>
    <m/>
    <m/>
    <m/>
    <m/>
    <m/>
    <m/>
    <m/>
    <m/>
    <m/>
    <m/>
    <m/>
    <m/>
    <m/>
    <m/>
    <m/>
    <m/>
    <m/>
    <m/>
    <m/>
    <m/>
    <m/>
    <m/>
    <m/>
    <m/>
    <m/>
    <m/>
    <m/>
    <m/>
    <m/>
    <m/>
    <m/>
    <m/>
    <m/>
    <m/>
    <m/>
    <m/>
    <m/>
    <m/>
    <m/>
    <m/>
    <m/>
    <m/>
    <m/>
    <m/>
    <m/>
    <m/>
    <m/>
    <m/>
    <m/>
    <m/>
    <m/>
    <m/>
    <m/>
    <m/>
    <m/>
    <m/>
    <m/>
    <m/>
    <m/>
    <m/>
    <m/>
    <m/>
    <m/>
    <n v="1"/>
    <n v="1"/>
    <s v="ZBHT0015"/>
    <s v="k26HP3uFHS"/>
    <s v="Allocated"/>
    <e v="#N/A"/>
    <e v="#N/A"/>
    <e v="#N/A"/>
    <m/>
    <m/>
    <m/>
    <x v="1"/>
    <m/>
    <n v="6"/>
    <n v="3372"/>
    <s v="k26HP3uFHS"/>
    <s v="Allocated"/>
  </r>
  <r>
    <n v="461562384"/>
    <s v="KRUSHNA RAMESHWAR KHADE"/>
    <m/>
    <m/>
    <m/>
    <m/>
    <m/>
    <m/>
    <n v="5554"/>
    <n v="0"/>
    <n v="213"/>
    <n v="5554"/>
    <n v="6"/>
    <s v="FLOW"/>
    <s v="UNPAID"/>
    <x v="12"/>
    <n v="0"/>
    <n v="213"/>
    <n v="0"/>
    <n v="4500"/>
    <s v="FLOW"/>
    <n v="0"/>
    <n v="0"/>
    <s v="FLOW"/>
    <s v="NC"/>
    <s v="RTP"/>
    <s v="NC"/>
    <s v="Door lock"/>
    <m/>
    <s v="CNAVNA"/>
    <m/>
    <s v="-"/>
    <m/>
    <s v="PIRANGUT"/>
    <m/>
    <m/>
    <m/>
    <n v="0"/>
    <n v="0"/>
    <n v="177"/>
    <n v="204"/>
    <s v="FLOW"/>
    <m/>
    <m/>
    <m/>
    <m/>
    <s v="NPA"/>
    <s v="MH21CB5557"/>
    <s v="HONDA UNICORN 160 BSVI"/>
    <d v="2024-01-18T00:00:00"/>
    <n v="24"/>
    <s v="02.07.26"/>
    <s v="KAILASH ATKARI"/>
    <m/>
    <m/>
    <m/>
    <m/>
    <m/>
    <m/>
    <m/>
    <m/>
    <m/>
    <m/>
    <m/>
    <m/>
    <m/>
    <m/>
    <m/>
    <m/>
    <m/>
    <m/>
    <m/>
    <m/>
    <m/>
    <m/>
    <m/>
    <m/>
    <m/>
    <n v="1"/>
    <m/>
    <m/>
    <m/>
    <m/>
    <m/>
    <m/>
    <m/>
    <m/>
    <m/>
    <m/>
    <m/>
    <m/>
    <m/>
    <m/>
    <m/>
    <m/>
    <m/>
    <m/>
    <m/>
    <m/>
    <m/>
    <m/>
    <m/>
    <m/>
    <m/>
    <m/>
    <m/>
    <m/>
    <m/>
    <m/>
    <m/>
    <m/>
    <m/>
    <m/>
    <m/>
    <m/>
    <m/>
    <m/>
    <m/>
    <m/>
    <m/>
    <m/>
    <m/>
    <m/>
    <m/>
    <m/>
    <m/>
    <m/>
    <m/>
    <m/>
    <m/>
    <m/>
    <m/>
    <m/>
    <m/>
    <m/>
    <m/>
    <m/>
    <m/>
    <m/>
    <m/>
    <m/>
    <m/>
    <m/>
    <m/>
    <m/>
    <m/>
    <m/>
    <n v="1"/>
    <n v="1"/>
    <s v="DUWT0030"/>
    <s v="BPi8jq6Lnz"/>
    <s v="Allocated"/>
    <e v="#N/A"/>
    <e v="#N/A"/>
    <e v="#N/A"/>
    <m/>
    <m/>
    <m/>
    <x v="0"/>
    <m/>
    <n v="213"/>
    <n v="5554"/>
    <s v="BPi8jq6Lnz"/>
    <s v="Allocated"/>
  </r>
  <r>
    <n v="135424700"/>
    <s v="GAJANAN BANSI KUMBHAR"/>
    <s v="ONLINE"/>
    <s v="10.07.26"/>
    <n v="1049"/>
    <m/>
    <m/>
    <s v="CBC COLL"/>
    <n v="3249"/>
    <n v="0"/>
    <n v="149"/>
    <n v="2200"/>
    <n v="6"/>
    <s v="RB"/>
    <s v="PAID"/>
    <x v="12"/>
    <n v="0"/>
    <n v="149"/>
    <n v="900"/>
    <n v="900"/>
    <s v="FLOW"/>
    <n v="0"/>
    <n v="0"/>
    <s v="RB"/>
    <s v="PAID"/>
    <s v="NC"/>
    <s v="PAID"/>
    <m/>
    <m/>
    <s v="CAVA"/>
    <m/>
    <s v="-"/>
    <m/>
    <s v="PUNWALE"/>
    <m/>
    <m/>
    <m/>
    <n v="0"/>
    <n v="0"/>
    <n v="176"/>
    <n v="0"/>
    <s v="RB"/>
    <m/>
    <m/>
    <m/>
    <m/>
    <s v="NPA"/>
    <s v="MH14KL5389"/>
    <s v="SPLENDOR PLUS I3S CAST FI PRIME RED"/>
    <d v="2022-10-31T00:00:00"/>
    <n v="36"/>
    <s v="02.07.26"/>
    <s v="KAILASH ATKARI"/>
    <m/>
    <m/>
    <m/>
    <m/>
    <m/>
    <m/>
    <m/>
    <m/>
    <m/>
    <m/>
    <n v="1"/>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7-04T00:00:00"/>
    <m/>
    <m/>
    <m/>
    <x v="0"/>
    <m/>
    <n v="149"/>
    <n v="3249"/>
    <e v="#N/A"/>
    <e v="#N/A"/>
  </r>
  <r>
    <n v="462525757"/>
    <s v="SOMNATH LAXMAN MADGE"/>
    <m/>
    <m/>
    <m/>
    <m/>
    <m/>
    <m/>
    <n v="4979"/>
    <n v="0"/>
    <n v="174"/>
    <n v="4979"/>
    <n v="2"/>
    <s v="FLOW"/>
    <s v="UNPAID"/>
    <x v="11"/>
    <n v="0"/>
    <n v="174"/>
    <n v="0"/>
    <n v="450"/>
    <s v="09.06.26"/>
    <n v="0"/>
    <n v="0"/>
    <s v="FLOW"/>
    <s v="PTP"/>
    <s v="PAID"/>
    <s v="PTP"/>
    <m/>
    <m/>
    <m/>
    <m/>
    <s v="-"/>
    <m/>
    <s v="RAJGURU NAGAR"/>
    <m/>
    <m/>
    <m/>
    <n v="0"/>
    <n v="0"/>
    <n v="57"/>
    <n v="84"/>
    <s v="FLOW"/>
    <m/>
    <m/>
    <m/>
    <m/>
    <s v="REGULAR"/>
    <s v="MH14LN5785"/>
    <s v="HONDA DIO 125 SMART LTD ED"/>
    <d v="2024-04-10T00:00:00"/>
    <n v="24"/>
    <s v="02.07.26"/>
    <s v="KAILASH ATKARI"/>
    <m/>
    <m/>
    <m/>
    <m/>
    <m/>
    <m/>
    <m/>
    <m/>
    <m/>
    <m/>
    <m/>
    <m/>
    <m/>
    <m/>
    <m/>
    <m/>
    <m/>
    <m/>
    <m/>
    <m/>
    <m/>
    <m/>
    <m/>
    <m/>
    <m/>
    <m/>
    <m/>
    <m/>
    <m/>
    <m/>
    <m/>
    <m/>
    <m/>
    <m/>
    <m/>
    <m/>
    <m/>
    <m/>
    <m/>
    <m/>
    <m/>
    <m/>
    <m/>
    <m/>
    <m/>
    <m/>
    <m/>
    <m/>
    <m/>
    <m/>
    <m/>
    <m/>
    <m/>
    <m/>
    <m/>
    <m/>
    <m/>
    <m/>
    <m/>
    <m/>
    <m/>
    <m/>
    <m/>
    <m/>
    <m/>
    <m/>
    <m/>
    <m/>
    <m/>
    <m/>
    <m/>
    <m/>
    <m/>
    <m/>
    <m/>
    <m/>
    <m/>
    <m/>
    <m/>
    <m/>
    <m/>
    <m/>
    <m/>
    <m/>
    <m/>
    <m/>
    <m/>
    <m/>
    <m/>
    <m/>
    <m/>
    <m/>
    <m/>
    <m/>
    <n v="0"/>
    <s v=""/>
    <s v="ZBHT0010"/>
    <s v="B2ahBJtOB1"/>
    <s v="Allocated"/>
    <e v="#N/A"/>
    <e v="#N/A"/>
    <e v="#N/A"/>
    <m/>
    <m/>
    <m/>
    <x v="0"/>
    <m/>
    <n v="174"/>
    <n v="4979"/>
    <s v="B2ahBJtOB1"/>
    <s v="Allocated"/>
  </r>
  <r>
    <n v="456721727"/>
    <s v="ABHIJIT RAMESH GORE"/>
    <m/>
    <m/>
    <m/>
    <m/>
    <m/>
    <m/>
    <n v="3794"/>
    <n v="0"/>
    <n v="23"/>
    <n v="3794"/>
    <n v="3"/>
    <s v="FLOW"/>
    <s v="UNPAID"/>
    <x v="11"/>
    <n v="0"/>
    <n v="23"/>
    <n v="0"/>
    <n v="2082.71"/>
    <s v="FLOW"/>
    <n v="0"/>
    <n v="0"/>
    <s v="FLOW"/>
    <s v="KIV"/>
    <s v="KIV"/>
    <s v="KIV"/>
    <m/>
    <m/>
    <m/>
    <m/>
    <s v="-"/>
    <m/>
    <s v="RAJGURU NAGAR "/>
    <m/>
    <m/>
    <m/>
    <n v="0"/>
    <n v="0"/>
    <n v="87"/>
    <n v="114"/>
    <s v="FLOW"/>
    <m/>
    <m/>
    <m/>
    <m/>
    <s v="REGULAR"/>
    <s v="MH14KP8052"/>
    <s v="TVS JUPITER 125 DISC"/>
    <d v="2023-02-07T00:00:00"/>
    <n v="36"/>
    <s v="02.07.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m/>
    <n v="23"/>
    <n v="3794"/>
    <s v="k20dN98Ok9"/>
    <s v="Allocated"/>
  </r>
  <r>
    <n v="139989836"/>
    <s v="NARHARI BUVAJI PARVE"/>
    <s v="ONLINE"/>
    <s v="11.07.26"/>
    <n v="3291"/>
    <m/>
    <m/>
    <s v="CBC COLL"/>
    <n v="3297"/>
    <n v="0"/>
    <n v="1"/>
    <n v="6"/>
    <n v="2"/>
    <s v="RB"/>
    <s v="PAID"/>
    <x v="15"/>
    <n v="0"/>
    <n v="1"/>
    <n v="5367"/>
    <n v="5367"/>
    <s v="-"/>
    <n v="0"/>
    <n v="0"/>
    <s v="RB"/>
    <s v="PAID"/>
    <s v="-"/>
    <s v="PAID"/>
    <m/>
    <m/>
    <m/>
    <m/>
    <s v="-"/>
    <m/>
    <s v="SANGAVI"/>
    <m/>
    <m/>
    <m/>
    <n v="0"/>
    <n v="0"/>
    <n v="57"/>
    <n v="0"/>
    <s v="RB"/>
    <m/>
    <m/>
    <m/>
    <m/>
    <s v="REGULAR"/>
    <s v="MH23BG4798"/>
    <s v="SPLENDOR PLUS BS6 I3S DRS CAST FI"/>
    <d v="2023-03-19T00:00:00"/>
    <n v="36"/>
    <s v="02.07.26"/>
    <s v="KAILASH ATKARI"/>
    <m/>
    <m/>
    <m/>
    <m/>
    <m/>
    <m/>
    <m/>
    <m/>
    <m/>
    <m/>
    <m/>
    <m/>
    <m/>
    <m/>
    <m/>
    <m/>
    <m/>
    <m/>
    <m/>
    <m/>
    <m/>
    <m/>
    <n v="1"/>
    <m/>
    <m/>
    <m/>
    <m/>
    <m/>
    <m/>
    <m/>
    <m/>
    <m/>
    <m/>
    <m/>
    <m/>
    <m/>
    <m/>
    <m/>
    <m/>
    <m/>
    <m/>
    <m/>
    <m/>
    <m/>
    <m/>
    <m/>
    <m/>
    <m/>
    <m/>
    <m/>
    <m/>
    <m/>
    <m/>
    <m/>
    <m/>
    <m/>
    <m/>
    <m/>
    <m/>
    <m/>
    <m/>
    <m/>
    <m/>
    <m/>
    <m/>
    <m/>
    <m/>
    <m/>
    <m/>
    <m/>
    <m/>
    <m/>
    <m/>
    <m/>
    <m/>
    <m/>
    <m/>
    <m/>
    <m/>
    <m/>
    <m/>
    <m/>
    <m/>
    <m/>
    <m/>
    <m/>
    <m/>
    <m/>
    <m/>
    <m/>
    <m/>
    <m/>
    <m/>
    <m/>
    <n v="1"/>
    <n v="1"/>
    <s v="ZBHT0015"/>
    <s v="A6GkD2Rm6S"/>
    <s v="Allocated"/>
    <s v="Promise To Pay (PTP)"/>
    <s v="Visited at customer residence address. Customer is private sector work. Vehicle with him. Customer promise to total amount after 3/4 days."/>
    <d v="2026-07-15T00:00:00"/>
    <m/>
    <m/>
    <m/>
    <x v="0"/>
    <m/>
    <n v="1"/>
    <n v="3297"/>
    <e v="#N/A"/>
    <e v="#N/A"/>
  </r>
  <r>
    <n v="134824613"/>
    <s v="ANIL BABAN GAIKWAD"/>
    <m/>
    <m/>
    <m/>
    <m/>
    <m/>
    <m/>
    <n v="3050"/>
    <n v="0"/>
    <n v="97"/>
    <n v="3050"/>
    <n v="6"/>
    <s v="FLOW"/>
    <s v="UNPAID"/>
    <x v="9"/>
    <n v="0"/>
    <n v="97"/>
    <n v="0"/>
    <n v="3597"/>
    <s v="-"/>
    <n v="0"/>
    <n v="0"/>
    <s v="FLOW"/>
    <s v="RTP"/>
    <s v="-"/>
    <s v="RTP"/>
    <m/>
    <m/>
    <s v="CNAVNA"/>
    <m/>
    <s v="-"/>
    <m/>
    <s v="SHIRUR"/>
    <m/>
    <m/>
    <m/>
    <n v="0"/>
    <n v="0"/>
    <n v="176"/>
    <n v="203"/>
    <s v="FLOW"/>
    <m/>
    <m/>
    <m/>
    <m/>
    <s v="NPA"/>
    <s v="MH12VE7428"/>
    <s v="HF DELUXE BS6 I3S DRUM SELF CAST"/>
    <d v="2022-11-15T00:00:00"/>
    <n v="36"/>
    <s v="02.07.26"/>
    <s v="KAILASH ATKARI"/>
    <m/>
    <m/>
    <m/>
    <m/>
    <m/>
    <m/>
    <m/>
    <m/>
    <m/>
    <m/>
    <n v="1"/>
    <m/>
    <m/>
    <m/>
    <m/>
    <m/>
    <m/>
    <m/>
    <m/>
    <m/>
    <m/>
    <m/>
    <m/>
    <m/>
    <m/>
    <m/>
    <m/>
    <m/>
    <m/>
    <m/>
    <m/>
    <m/>
    <m/>
    <m/>
    <m/>
    <m/>
    <m/>
    <m/>
    <m/>
    <m/>
    <m/>
    <m/>
    <m/>
    <m/>
    <m/>
    <m/>
    <m/>
    <m/>
    <m/>
    <m/>
    <m/>
    <m/>
    <m/>
    <m/>
    <m/>
    <m/>
    <m/>
    <m/>
    <m/>
    <m/>
    <m/>
    <m/>
    <m/>
    <m/>
    <m/>
    <m/>
    <m/>
    <m/>
    <m/>
    <m/>
    <m/>
    <m/>
    <m/>
    <m/>
    <m/>
    <m/>
    <m/>
    <m/>
    <m/>
    <m/>
    <m/>
    <m/>
    <m/>
    <m/>
    <m/>
    <m/>
    <m/>
    <m/>
    <m/>
    <m/>
    <m/>
    <m/>
    <m/>
    <m/>
    <n v="1"/>
    <n v="1"/>
    <s v="ZBHT0024"/>
    <s v="B6TjjF-GW7"/>
    <s v="Allocated"/>
    <s v="Left Message (LMCB)"/>
    <s v="Meet father "/>
    <d v="2026-07-04T00:00:00"/>
    <m/>
    <m/>
    <m/>
    <x v="0"/>
    <m/>
    <n v="97"/>
    <n v="3050"/>
    <s v="B6TjjF-GW7"/>
    <s v="Allocated"/>
  </r>
  <r>
    <n v="464280901"/>
    <s v="RAJESH RAMESH BARELA"/>
    <m/>
    <m/>
    <m/>
    <m/>
    <m/>
    <m/>
    <n v="5763"/>
    <n v="0"/>
    <n v="5"/>
    <n v="5763"/>
    <n v="2"/>
    <s v="FLOW"/>
    <s v="UNPAID"/>
    <x v="9"/>
    <n v="0"/>
    <n v="5"/>
    <n v="0"/>
    <n v="450"/>
    <s v="-"/>
    <n v="0"/>
    <n v="0"/>
    <s v="FLOW"/>
    <s v="NC"/>
    <s v="-"/>
    <s v="NC"/>
    <s v="Shifted"/>
    <m/>
    <s v="CNAVNA"/>
    <m/>
    <s v="-"/>
    <m/>
    <s v="SHIRUR"/>
    <m/>
    <m/>
    <m/>
    <n v="0"/>
    <n v="0"/>
    <n v="57"/>
    <n v="84"/>
    <s v="FLOW"/>
    <m/>
    <m/>
    <m/>
    <m/>
    <s v="REGULAR"/>
    <s v="MH19EM0386"/>
    <s v="BAJAJ PULSAR N160 UG"/>
    <d v="2024-10-10T00:00:00"/>
    <n v="18"/>
    <s v="02.07.26"/>
    <s v="KAILASH ATKARI"/>
    <m/>
    <m/>
    <m/>
    <m/>
    <m/>
    <m/>
    <m/>
    <m/>
    <m/>
    <m/>
    <m/>
    <m/>
    <m/>
    <m/>
    <m/>
    <m/>
    <m/>
    <m/>
    <m/>
    <n v="1"/>
    <m/>
    <m/>
    <n v="1"/>
    <m/>
    <m/>
    <m/>
    <m/>
    <m/>
    <m/>
    <m/>
    <m/>
    <m/>
    <m/>
    <m/>
    <m/>
    <m/>
    <m/>
    <m/>
    <m/>
    <m/>
    <m/>
    <m/>
    <m/>
    <m/>
    <m/>
    <m/>
    <m/>
    <m/>
    <m/>
    <m/>
    <m/>
    <m/>
    <m/>
    <m/>
    <m/>
    <m/>
    <m/>
    <m/>
    <m/>
    <m/>
    <m/>
    <m/>
    <m/>
    <m/>
    <m/>
    <m/>
    <m/>
    <m/>
    <m/>
    <m/>
    <m/>
    <m/>
    <m/>
    <m/>
    <m/>
    <m/>
    <m/>
    <m/>
    <m/>
    <m/>
    <m/>
    <m/>
    <m/>
    <m/>
    <m/>
    <m/>
    <m/>
    <m/>
    <m/>
    <m/>
    <m/>
    <m/>
    <m/>
    <m/>
    <n v="2"/>
    <n v="1"/>
    <s v="ZBHT0024"/>
    <s v="A2gJKbBjhNm"/>
    <s v="Allocated"/>
    <s v="Shifted (NC_SFTD)"/>
    <s v="Shifted "/>
    <d v="2026-07-07T00:00:00"/>
    <m/>
    <m/>
    <m/>
    <x v="0"/>
    <m/>
    <n v="5"/>
    <n v="5763"/>
    <s v="A2gJKbBjhNm"/>
    <s v="Allocated"/>
  </r>
  <r>
    <n v="464282194"/>
    <s v="SANI PRAKASH SALVE"/>
    <m/>
    <m/>
    <m/>
    <m/>
    <m/>
    <m/>
    <n v="5059"/>
    <n v="0"/>
    <n v="36"/>
    <n v="5059"/>
    <n v="2"/>
    <s v="FLOW"/>
    <s v="UNPAID"/>
    <x v="9"/>
    <n v="0"/>
    <n v="36"/>
    <n v="0"/>
    <n v="2696"/>
    <s v="-"/>
    <n v="0"/>
    <n v="0"/>
    <s v="FLOW"/>
    <s v="BPTP"/>
    <s v="-"/>
    <s v="BPTP"/>
    <m/>
    <n v="26"/>
    <s v="CAVA"/>
    <m/>
    <s v="-"/>
    <m/>
    <s v="SHIRUR"/>
    <m/>
    <m/>
    <m/>
    <n v="0"/>
    <n v="0"/>
    <n v="57"/>
    <n v="84"/>
    <s v="FLOW"/>
    <m/>
    <m/>
    <m/>
    <m/>
    <s v="REGULAR"/>
    <s v="MH12XG6756"/>
    <s v="HONDA ACTIVA 6G DLX BS VI"/>
    <d v="2024-10-10T00:00:00"/>
    <n v="18"/>
    <s v="02.07.26"/>
    <s v="KAILASH ATKARI"/>
    <m/>
    <m/>
    <m/>
    <m/>
    <m/>
    <m/>
    <m/>
    <m/>
    <m/>
    <m/>
    <m/>
    <m/>
    <m/>
    <m/>
    <m/>
    <m/>
    <m/>
    <m/>
    <m/>
    <n v="1"/>
    <m/>
    <m/>
    <n v="1"/>
    <m/>
    <m/>
    <m/>
    <m/>
    <m/>
    <m/>
    <m/>
    <m/>
    <m/>
    <m/>
    <m/>
    <m/>
    <m/>
    <m/>
    <m/>
    <m/>
    <m/>
    <m/>
    <m/>
    <m/>
    <m/>
    <m/>
    <m/>
    <m/>
    <m/>
    <m/>
    <m/>
    <m/>
    <m/>
    <m/>
    <m/>
    <m/>
    <m/>
    <m/>
    <m/>
    <m/>
    <m/>
    <m/>
    <m/>
    <m/>
    <m/>
    <m/>
    <m/>
    <m/>
    <m/>
    <m/>
    <m/>
    <m/>
    <m/>
    <m/>
    <m/>
    <m/>
    <m/>
    <m/>
    <m/>
    <m/>
    <m/>
    <m/>
    <m/>
    <m/>
    <m/>
    <m/>
    <m/>
    <m/>
    <m/>
    <m/>
    <m/>
    <m/>
    <m/>
    <m/>
    <m/>
    <n v="2"/>
    <n v="1"/>
    <s v="ZBHT0024"/>
    <s v="GoWg-KHM9c"/>
    <s v="Allocated"/>
    <s v="Left Message (LMCB)"/>
    <s v="Meet brother "/>
    <d v="2026-07-07T00:00:00"/>
    <m/>
    <m/>
    <m/>
    <x v="0"/>
    <m/>
    <n v="36"/>
    <n v="5059"/>
    <s v="GoWg-KHM9c"/>
    <s v="Allocated"/>
  </r>
  <r>
    <n v="137963404"/>
    <s v="MAYUR HARIDAS MANMODE"/>
    <s v="ONLINE"/>
    <s v="04.07.26"/>
    <n v="400"/>
    <m/>
    <m/>
    <m/>
    <n v="5976"/>
    <n v="0"/>
    <n v="139.58000000000001"/>
    <n v="5576"/>
    <n v="3"/>
    <s v="RB"/>
    <s v="PAID"/>
    <x v="3"/>
    <n v="0"/>
    <n v="139.58000000000001"/>
    <n v="0"/>
    <n v="3150"/>
    <s v="FLOW"/>
    <n v="0"/>
    <n v="0"/>
    <s v="RB"/>
    <s v="PAID"/>
    <s v="NC"/>
    <s v="PAID"/>
    <m/>
    <m/>
    <m/>
    <m/>
    <s v="-"/>
    <m/>
    <s v="SUS"/>
    <m/>
    <m/>
    <m/>
    <n v="0"/>
    <n v="0"/>
    <n v="86"/>
    <n v="0"/>
    <s v="RB"/>
    <m/>
    <m/>
    <m/>
    <m/>
    <s v="REGULAR"/>
    <s v="MH12VD4164"/>
    <s v="RE BULLET 350 EFI BLACK"/>
    <d v="2023-01-21T00:00:00"/>
    <n v="36"/>
    <s v="02.07.26"/>
    <s v="KAILASH ATKARI"/>
    <m/>
    <m/>
    <m/>
    <m/>
    <m/>
    <m/>
    <m/>
    <m/>
    <m/>
    <m/>
    <n v="1"/>
    <m/>
    <m/>
    <m/>
    <m/>
    <m/>
    <m/>
    <m/>
    <m/>
    <m/>
    <m/>
    <m/>
    <m/>
    <m/>
    <m/>
    <m/>
    <m/>
    <m/>
    <m/>
    <m/>
    <m/>
    <m/>
    <m/>
    <m/>
    <m/>
    <m/>
    <m/>
    <m/>
    <m/>
    <m/>
    <m/>
    <m/>
    <m/>
    <m/>
    <m/>
    <m/>
    <m/>
    <m/>
    <m/>
    <m/>
    <m/>
    <m/>
    <m/>
    <m/>
    <m/>
    <m/>
    <m/>
    <m/>
    <m/>
    <m/>
    <m/>
    <m/>
    <m/>
    <m/>
    <m/>
    <m/>
    <m/>
    <m/>
    <m/>
    <m/>
    <m/>
    <m/>
    <m/>
    <m/>
    <m/>
    <m/>
    <m/>
    <m/>
    <m/>
    <m/>
    <m/>
    <m/>
    <m/>
    <m/>
    <m/>
    <m/>
    <m/>
    <m/>
    <m/>
    <m/>
    <m/>
    <m/>
    <m/>
    <m/>
    <n v="1"/>
    <n v="1"/>
    <s v="DUWT0023"/>
    <s v="G64yySkqQNz"/>
    <s v="Allocated"/>
    <s v="Left Message (LMCB)"/>
    <s v="Customer not available lm with relatives "/>
    <d v="2026-07-04T00:00:00"/>
    <m/>
    <m/>
    <m/>
    <x v="0"/>
    <m/>
    <n v="139.58000000000001"/>
    <n v="5976"/>
    <e v="#N/A"/>
    <e v="#N/A"/>
  </r>
  <r>
    <n v="454518679"/>
    <s v="SHESHRAV RAMNATH RANMALE"/>
    <m/>
    <m/>
    <m/>
    <m/>
    <m/>
    <m/>
    <n v="3135"/>
    <n v="0"/>
    <n v="2"/>
    <n v="3135"/>
    <n v="3"/>
    <s v="FLOW"/>
    <s v="UNPAID"/>
    <x v="0"/>
    <n v="0"/>
    <n v="2"/>
    <n v="0"/>
    <n v="3121.26"/>
    <s v="FLOW"/>
    <n v="0"/>
    <n v="0"/>
    <s v="FLOW"/>
    <s v="NC"/>
    <s v="NC"/>
    <s v="NC"/>
    <s v="Add not found"/>
    <m/>
    <s v="CNAVNA"/>
    <m/>
    <s v="-"/>
    <m/>
    <s v="THERGAON"/>
    <m/>
    <m/>
    <m/>
    <n v="0"/>
    <n v="0"/>
    <n v="87"/>
    <n v="114"/>
    <s v="FLOW"/>
    <m/>
    <m/>
    <m/>
    <m/>
    <s v="NPA"/>
    <s v="MH16DB1209"/>
    <s v="HONDA SHINE SP DRUM BSVI"/>
    <d v="2022-08-28T00:00:00"/>
    <n v="42"/>
    <s v="02.07.26"/>
    <s v="KAILASH ATKARI"/>
    <m/>
    <m/>
    <m/>
    <m/>
    <n v="1"/>
    <m/>
    <m/>
    <m/>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residence address not found short address "/>
    <d v="2026-07-02T00:00:00"/>
    <m/>
    <m/>
    <m/>
    <x v="0"/>
    <m/>
    <n v="2"/>
    <n v="3135"/>
    <s v="G2yHsQ9bkb"/>
    <s v="Allocated"/>
  </r>
  <r>
    <n v="462203870"/>
    <s v="LALBAHADUR GORE KAMI"/>
    <m/>
    <m/>
    <m/>
    <m/>
    <m/>
    <m/>
    <n v="1207"/>
    <n v="0"/>
    <n v="19"/>
    <n v="1207"/>
    <n v="5"/>
    <s v="FLOW"/>
    <s v="UNPAID"/>
    <x v="6"/>
    <n v="0"/>
    <n v="19"/>
    <n v="0"/>
    <n v="450"/>
    <s v="-"/>
    <n v="0"/>
    <n v="0"/>
    <s v="FLOW"/>
    <s v="NC"/>
    <s v="-"/>
    <s v="NC"/>
    <s v="Add not found"/>
    <m/>
    <m/>
    <m/>
    <s v="-"/>
    <m/>
    <s v="VADGAON SHERI"/>
    <m/>
    <m/>
    <m/>
    <n v="0"/>
    <n v="0"/>
    <n v="145"/>
    <n v="172"/>
    <s v="FLOW"/>
    <m/>
    <m/>
    <m/>
    <m/>
    <s v="NPA"/>
    <s v="MH12VS1687"/>
    <s v="HF DELUXE BS6 I3S DRUM SELF CAST"/>
    <d v="2024-03-12T00:00:00"/>
    <n v="22"/>
    <s v="02.07.26"/>
    <s v="VIJAY NIKAM"/>
    <m/>
    <m/>
    <m/>
    <m/>
    <m/>
    <m/>
    <m/>
    <m/>
    <m/>
    <m/>
    <m/>
    <m/>
    <m/>
    <m/>
    <m/>
    <m/>
    <m/>
    <m/>
    <m/>
    <m/>
    <m/>
    <m/>
    <m/>
    <m/>
    <m/>
    <m/>
    <m/>
    <m/>
    <m/>
    <m/>
    <m/>
    <m/>
    <m/>
    <m/>
    <m/>
    <m/>
    <m/>
    <m/>
    <m/>
    <m/>
    <m/>
    <m/>
    <m/>
    <m/>
    <m/>
    <m/>
    <m/>
    <m/>
    <m/>
    <m/>
    <m/>
    <m/>
    <m/>
    <m/>
    <m/>
    <m/>
    <m/>
    <m/>
    <m/>
    <m/>
    <m/>
    <m/>
    <m/>
    <m/>
    <m/>
    <m/>
    <m/>
    <m/>
    <m/>
    <m/>
    <m/>
    <m/>
    <m/>
    <m/>
    <m/>
    <m/>
    <m/>
    <m/>
    <m/>
    <m/>
    <m/>
    <m/>
    <m/>
    <m/>
    <m/>
    <m/>
    <m/>
    <m/>
    <m/>
    <m/>
    <m/>
    <m/>
    <m/>
    <m/>
    <n v="0"/>
    <s v=""/>
    <s v="ZBHT0012"/>
    <s v="kPM9O9OVOm"/>
    <s v="Allocated"/>
    <e v="#N/A"/>
    <e v="#N/A"/>
    <e v="#N/A"/>
    <m/>
    <m/>
    <m/>
    <x v="0"/>
    <m/>
    <n v="19"/>
    <n v="1207"/>
    <s v="kPM9O9OVOm"/>
    <s v="Allocated"/>
  </r>
  <r>
    <n v="461234688"/>
    <s v="VILAKSHI DINESH SHINDE"/>
    <m/>
    <m/>
    <m/>
    <m/>
    <m/>
    <m/>
    <n v="4992"/>
    <n v="0"/>
    <n v="3"/>
    <n v="4992"/>
    <n v="5"/>
    <s v="FLOW"/>
    <s v="UNPAID"/>
    <x v="0"/>
    <n v="0"/>
    <n v="3"/>
    <n v="0"/>
    <n v="4050"/>
    <s v="FLOW"/>
    <n v="0"/>
    <n v="0"/>
    <s v="FLOW"/>
    <s v="RTP"/>
    <s v="RTP"/>
    <s v="RTP"/>
    <s v="Financail problem"/>
    <m/>
    <s v="CAVA"/>
    <m/>
    <s v="-"/>
    <m/>
    <s v="WALHEKARWADI"/>
    <m/>
    <m/>
    <m/>
    <n v="0"/>
    <n v="0"/>
    <n v="146"/>
    <n v="173"/>
    <s v="FLOW"/>
    <m/>
    <m/>
    <m/>
    <m/>
    <s v="NPA"/>
    <s v="MH14LG4276"/>
    <s v="AMPERE ELECTRIC ZEAL EX"/>
    <d v="2023-12-26T00:00:00"/>
    <n v="24"/>
    <s v="02.07.26"/>
    <s v="KAILASH ATKARI"/>
    <m/>
    <m/>
    <m/>
    <m/>
    <m/>
    <m/>
    <m/>
    <m/>
    <m/>
    <m/>
    <n v="1"/>
    <m/>
    <m/>
    <m/>
    <m/>
    <m/>
    <m/>
    <m/>
    <m/>
    <m/>
    <m/>
    <m/>
    <m/>
    <m/>
    <m/>
    <m/>
    <m/>
    <m/>
    <m/>
    <m/>
    <m/>
    <m/>
    <m/>
    <m/>
    <m/>
    <m/>
    <m/>
    <m/>
    <m/>
    <m/>
    <m/>
    <m/>
    <m/>
    <m/>
    <m/>
    <m/>
    <m/>
    <m/>
    <m/>
    <m/>
    <m/>
    <m/>
    <m/>
    <m/>
    <m/>
    <m/>
    <m/>
    <m/>
    <m/>
    <m/>
    <m/>
    <m/>
    <m/>
    <m/>
    <m/>
    <m/>
    <m/>
    <m/>
    <m/>
    <m/>
    <m/>
    <m/>
    <m/>
    <m/>
    <m/>
    <m/>
    <m/>
    <m/>
    <m/>
    <m/>
    <m/>
    <m/>
    <m/>
    <m/>
    <m/>
    <m/>
    <m/>
    <m/>
    <m/>
    <m/>
    <m/>
    <m/>
    <m/>
    <m/>
    <n v="1"/>
    <n v="1"/>
    <s v="ZBHT0011"/>
    <s v="G6tk52nL7z"/>
    <s v="Allocated"/>
    <s v="Left Message (LMCB)"/>
    <s v="Visit cm residence address cm is not at home lm with mother "/>
    <d v="2026-07-04T00:00:00"/>
    <m/>
    <m/>
    <m/>
    <x v="0"/>
    <m/>
    <n v="3"/>
    <n v="4992"/>
    <s v="G6tk52nL7z"/>
    <s v="Allocated"/>
  </r>
  <r>
    <n v="463923405"/>
    <s v="DATTA KALLYANI DESHMUKH KALLYANI DESHMUKH"/>
    <s v="ONLINE"/>
    <s v="16.07.26"/>
    <n v="50"/>
    <m/>
    <m/>
    <m/>
    <n v="1158"/>
    <n v="0"/>
    <n v="24"/>
    <n v="1108"/>
    <n v="2"/>
    <s v="RB"/>
    <s v="PAID"/>
    <x v="14"/>
    <n v="0"/>
    <n v="24"/>
    <n v="0"/>
    <n v="5681"/>
    <s v="-"/>
    <n v="0"/>
    <n v="0"/>
    <s v="RB"/>
    <s v="PAID"/>
    <s v="-"/>
    <s v="PAID"/>
    <m/>
    <m/>
    <m/>
    <m/>
    <s v="-"/>
    <m/>
    <s v="YELWANDI"/>
    <m/>
    <m/>
    <m/>
    <n v="0"/>
    <n v="0"/>
    <n v="57"/>
    <n v="0"/>
    <s v="RB"/>
    <m/>
    <m/>
    <m/>
    <m/>
    <s v="REGULAR"/>
    <s v="MH14KG3808"/>
    <s v="DESTINI 125 BS6 FI DRS CAST"/>
    <d v="2024-09-02T00:00:00"/>
    <n v="19"/>
    <s v="02.07.26"/>
    <s v="VIJAY NIKAM"/>
    <m/>
    <m/>
    <m/>
    <m/>
    <m/>
    <m/>
    <m/>
    <m/>
    <m/>
    <m/>
    <n v="1"/>
    <m/>
    <m/>
    <m/>
    <m/>
    <m/>
    <m/>
    <m/>
    <m/>
    <m/>
    <m/>
    <m/>
    <m/>
    <m/>
    <m/>
    <m/>
    <m/>
    <m/>
    <n v="1"/>
    <m/>
    <m/>
    <m/>
    <m/>
    <m/>
    <m/>
    <m/>
    <m/>
    <m/>
    <m/>
    <m/>
    <m/>
    <m/>
    <m/>
    <n v="1"/>
    <m/>
    <m/>
    <m/>
    <m/>
    <m/>
    <m/>
    <m/>
    <m/>
    <m/>
    <m/>
    <m/>
    <m/>
    <m/>
    <m/>
    <m/>
    <m/>
    <m/>
    <m/>
    <m/>
    <m/>
    <m/>
    <m/>
    <m/>
    <m/>
    <m/>
    <m/>
    <m/>
    <m/>
    <m/>
    <m/>
    <m/>
    <m/>
    <m/>
    <m/>
    <m/>
    <m/>
    <m/>
    <m/>
    <m/>
    <m/>
    <m/>
    <m/>
    <m/>
    <m/>
    <m/>
    <m/>
    <m/>
    <m/>
    <m/>
    <m/>
    <n v="3"/>
    <n v="1"/>
    <s v="DUWT0027"/>
    <s v="k6ogiISjPb"/>
    <s v="Allocated"/>
    <s v="Address Not Found (NC_ANF)"/>
    <s v="Visited to Customers residence address but short address so can't found Customer "/>
    <d v="2026-07-04T00:00:00"/>
    <m/>
    <m/>
    <m/>
    <x v="0"/>
    <m/>
    <n v="24"/>
    <n v="1158"/>
    <s v="k6ogiISjPb"/>
    <s v="Allocated"/>
  </r>
  <r>
    <n v="463182764"/>
    <s v="NILAM RAJU GAIKWAD"/>
    <m/>
    <m/>
    <m/>
    <m/>
    <m/>
    <m/>
    <n v="1668"/>
    <n v="0"/>
    <n v="133"/>
    <n v="1668"/>
    <n v="5"/>
    <s v="FLOW"/>
    <s v="UNPAID"/>
    <x v="6"/>
    <n v="0"/>
    <n v="133"/>
    <n v="0"/>
    <n v="4500"/>
    <s v="FLOW"/>
    <n v="0"/>
    <n v="0"/>
    <s v="FLOW"/>
    <s v="NC"/>
    <s v="NC"/>
    <s v="NC"/>
    <s v="Add not found"/>
    <m/>
    <m/>
    <m/>
    <s v="-"/>
    <m/>
    <s v="YERWADA"/>
    <m/>
    <m/>
    <m/>
    <n v="0"/>
    <n v="0"/>
    <n v="145"/>
    <n v="172"/>
    <s v="FLOW"/>
    <m/>
    <m/>
    <m/>
    <m/>
    <s v="NPA"/>
    <s v="MH12WB5598"/>
    <m/>
    <m/>
    <n v="0"/>
    <s v="02.07.26"/>
    <s v="VIJAY NIKAM"/>
    <m/>
    <m/>
    <m/>
    <m/>
    <m/>
    <m/>
    <m/>
    <m/>
    <m/>
    <m/>
    <m/>
    <m/>
    <m/>
    <m/>
    <m/>
    <m/>
    <m/>
    <m/>
    <m/>
    <m/>
    <m/>
    <m/>
    <m/>
    <m/>
    <m/>
    <m/>
    <m/>
    <m/>
    <m/>
    <m/>
    <m/>
    <m/>
    <m/>
    <m/>
    <m/>
    <m/>
    <m/>
    <m/>
    <m/>
    <m/>
    <m/>
    <m/>
    <m/>
    <m/>
    <m/>
    <m/>
    <m/>
    <m/>
    <m/>
    <m/>
    <m/>
    <m/>
    <m/>
    <m/>
    <m/>
    <m/>
    <m/>
    <m/>
    <m/>
    <m/>
    <m/>
    <m/>
    <m/>
    <m/>
    <m/>
    <m/>
    <m/>
    <m/>
    <m/>
    <m/>
    <m/>
    <m/>
    <m/>
    <m/>
    <m/>
    <m/>
    <m/>
    <m/>
    <m/>
    <m/>
    <m/>
    <m/>
    <m/>
    <m/>
    <m/>
    <m/>
    <m/>
    <m/>
    <m/>
    <m/>
    <m/>
    <n v="1"/>
    <m/>
    <m/>
    <n v="1"/>
    <n v="1"/>
    <s v="ZBHT0012"/>
    <e v="#N/A"/>
    <s v="Allocated"/>
    <s v="Shifted (NC_SFTD)"/>
    <s v="Nc"/>
    <d v="2026-07-03T00:00:00"/>
    <m/>
    <m/>
    <m/>
    <x v="0"/>
    <m/>
    <n v="133"/>
    <n v="1668"/>
    <e v="#N/A"/>
    <e v="#N/A"/>
  </r>
  <r>
    <n v="459908712"/>
    <s v="VIKAS ARUN KAMBLE"/>
    <m/>
    <m/>
    <m/>
    <m/>
    <m/>
    <m/>
    <n v="3792"/>
    <n v="0"/>
    <n v="65"/>
    <n v="3792"/>
    <n v="2"/>
    <s v="FLOW"/>
    <s v="UNPAID"/>
    <x v="15"/>
    <n v="0"/>
    <n v="65"/>
    <n v="0"/>
    <n v="4610"/>
    <s v="-"/>
    <n v="0"/>
    <n v="0"/>
    <s v="FLOW"/>
    <s v="NC"/>
    <s v="-"/>
    <s v="NC"/>
    <s v="no such person"/>
    <m/>
    <s v="CNAVNA"/>
    <m/>
    <s v="-"/>
    <m/>
    <s v="KALEWADI"/>
    <m/>
    <m/>
    <m/>
    <n v="4675"/>
    <n v="0"/>
    <n v="57"/>
    <n v="84"/>
    <s v="FLOW"/>
    <m/>
    <m/>
    <m/>
    <m/>
    <s v="-"/>
    <s v="MH14LC1547"/>
    <s v="SPLENDOR PLUS DRS CAST FI BLACK"/>
    <d v="2023-09-27T00:00:00"/>
    <n v="30"/>
    <s v="06.07.26"/>
    <s v="KAILASH ATKARI"/>
    <m/>
    <m/>
    <m/>
    <m/>
    <m/>
    <m/>
    <m/>
    <m/>
    <m/>
    <m/>
    <m/>
    <m/>
    <m/>
    <m/>
    <m/>
    <m/>
    <m/>
    <m/>
    <m/>
    <m/>
    <m/>
    <m/>
    <n v="1"/>
    <m/>
    <m/>
    <m/>
    <m/>
    <m/>
    <m/>
    <m/>
    <m/>
    <m/>
    <m/>
    <m/>
    <m/>
    <m/>
    <m/>
    <m/>
    <m/>
    <m/>
    <m/>
    <m/>
    <m/>
    <m/>
    <m/>
    <m/>
    <m/>
    <m/>
    <m/>
    <m/>
    <m/>
    <m/>
    <m/>
    <m/>
    <m/>
    <m/>
    <m/>
    <m/>
    <m/>
    <m/>
    <m/>
    <m/>
    <m/>
    <m/>
    <m/>
    <m/>
    <m/>
    <m/>
    <m/>
    <m/>
    <m/>
    <m/>
    <m/>
    <m/>
    <m/>
    <m/>
    <m/>
    <m/>
    <m/>
    <m/>
    <m/>
    <m/>
    <m/>
    <m/>
    <m/>
    <m/>
    <m/>
    <m/>
    <m/>
    <m/>
    <m/>
    <m/>
    <m/>
    <m/>
    <n v="1"/>
    <n v="1"/>
    <s v="ZBHT0015"/>
    <e v="#N/A"/>
    <s v="Allocated"/>
    <e v="#N/A"/>
    <e v="#N/A"/>
    <e v="#N/A"/>
    <m/>
    <m/>
    <m/>
    <x v="0"/>
    <m/>
    <n v="65"/>
    <n v="3792"/>
    <e v="#N/A"/>
    <e v="#N/A"/>
  </r>
  <r>
    <n v="139054823"/>
    <s v="ASHA GANESH DOLAS"/>
    <m/>
    <m/>
    <m/>
    <m/>
    <m/>
    <m/>
    <n v="3574"/>
    <n v="0"/>
    <n v="38"/>
    <n v="3574"/>
    <n v="3"/>
    <s v="FLOW"/>
    <s v="UNPAID"/>
    <x v="7"/>
    <n v="0"/>
    <n v="38"/>
    <n v="0"/>
    <n v="4472"/>
    <s v="-"/>
    <n v="0"/>
    <n v="0"/>
    <s v="FLOW"/>
    <s v="MPTP"/>
    <s v="-"/>
    <s v="MPTP"/>
    <m/>
    <m/>
    <s v="CAVNA"/>
    <m/>
    <s v="-"/>
    <m/>
    <s v="KASARWADI"/>
    <m/>
    <m/>
    <m/>
    <n v="4510"/>
    <n v="0"/>
    <n v="87"/>
    <n v="114"/>
    <s v="FLOW"/>
    <m/>
    <m/>
    <m/>
    <m/>
    <s v="-"/>
    <s v="MH14KR0966"/>
    <s v="HONDA ACTIVA 6G DLX LTD ED"/>
    <d v="2023-02-17T00:00:00"/>
    <n v="36"/>
    <s v="06.07.26"/>
    <s v="VIJAY NIKAM"/>
    <m/>
    <m/>
    <m/>
    <m/>
    <m/>
    <m/>
    <m/>
    <m/>
    <m/>
    <m/>
    <m/>
    <m/>
    <m/>
    <m/>
    <m/>
    <m/>
    <m/>
    <m/>
    <m/>
    <m/>
    <m/>
    <m/>
    <m/>
    <m/>
    <m/>
    <m/>
    <m/>
    <m/>
    <m/>
    <m/>
    <m/>
    <m/>
    <m/>
    <m/>
    <m/>
    <m/>
    <m/>
    <n v="1"/>
    <m/>
    <m/>
    <m/>
    <m/>
    <m/>
    <m/>
    <m/>
    <m/>
    <m/>
    <m/>
    <m/>
    <m/>
    <m/>
    <m/>
    <m/>
    <m/>
    <m/>
    <m/>
    <m/>
    <m/>
    <m/>
    <m/>
    <m/>
    <m/>
    <m/>
    <m/>
    <m/>
    <m/>
    <m/>
    <m/>
    <m/>
    <m/>
    <m/>
    <m/>
    <m/>
    <m/>
    <m/>
    <m/>
    <m/>
    <m/>
    <m/>
    <m/>
    <m/>
    <m/>
    <m/>
    <m/>
    <m/>
    <m/>
    <m/>
    <m/>
    <m/>
    <m/>
    <m/>
    <n v="1"/>
    <m/>
    <m/>
    <n v="2"/>
    <n v="1"/>
    <s v="DUWT0025"/>
    <e v="#N/A"/>
    <s v="Allocated"/>
    <s v="Shifted (NC_SFTD)"/>
    <s v="Visited customer residential address customer is shifted from this address"/>
    <d v="2026-07-01T00:00:00"/>
    <m/>
    <m/>
    <m/>
    <x v="0"/>
    <m/>
    <n v="38"/>
    <n v="3574"/>
    <s v="G2Musc9SGS"/>
    <s v="Allocat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6">
  <r>
    <n v="466697046"/>
    <s v="VAISHNAVI PRDEEP DAKHINKAR"/>
    <s v="ONLINE"/>
    <x v="0"/>
    <n v="9261"/>
    <m/>
    <m/>
    <s v="BANK STABLE 16"/>
    <n v="9106"/>
    <n v="8866"/>
    <n v="9021"/>
    <n v="8711"/>
    <x v="0"/>
    <x v="0"/>
    <x v="0"/>
    <x v="0"/>
    <n v="273457"/>
    <n v="155"/>
    <n v="0"/>
    <n v="3600"/>
    <s v="28.06.26"/>
    <n v="9.4201276011033966E-2"/>
    <n v="1.4402900641388433E-2"/>
    <x v="0"/>
    <s v="PAID"/>
    <s v="MPTP"/>
    <s v="PAID"/>
    <m/>
    <m/>
    <s v="CAVNA"/>
    <m/>
    <s v="-"/>
    <m/>
    <s v="THERGAON"/>
    <m/>
    <m/>
    <m/>
    <n v="8866"/>
    <n v="273457"/>
    <n v="26"/>
    <n v="25"/>
    <s v="STABLE"/>
    <m/>
    <m/>
    <m/>
    <m/>
    <s v="REGULAR"/>
    <s v="MH12YK4311"/>
    <s v="HARLEY X440 S"/>
    <d v="2025-08-14T00:00:00"/>
    <n v="48"/>
    <x v="0"/>
    <x v="0"/>
    <m/>
    <m/>
    <m/>
    <m/>
    <m/>
    <m/>
    <m/>
    <m/>
    <m/>
    <m/>
    <n v="1"/>
    <m/>
    <m/>
    <m/>
    <m/>
    <m/>
    <m/>
    <m/>
    <m/>
    <m/>
    <m/>
    <m/>
    <m/>
    <m/>
    <m/>
    <m/>
    <m/>
    <m/>
    <m/>
    <m/>
    <m/>
    <m/>
    <m/>
    <m/>
    <m/>
    <m/>
    <m/>
    <m/>
    <m/>
    <m/>
    <m/>
    <m/>
    <m/>
    <m/>
    <m/>
    <m/>
    <m/>
    <m/>
    <m/>
    <m/>
    <m/>
    <m/>
    <m/>
    <m/>
    <m/>
    <m/>
    <m/>
    <m/>
    <m/>
    <m/>
    <m/>
    <m/>
    <m/>
    <m/>
    <m/>
    <m/>
    <m/>
    <m/>
    <m/>
    <m/>
    <m/>
    <m/>
    <m/>
    <m/>
    <m/>
    <m/>
    <m/>
    <m/>
    <m/>
    <m/>
    <m/>
    <m/>
    <m/>
    <m/>
    <m/>
    <m/>
    <m/>
    <m/>
    <m/>
    <m/>
    <m/>
    <m/>
    <m/>
    <m/>
    <x v="0"/>
    <x v="0"/>
    <s v="ZBHT0011"/>
    <s v="GP1-nWSGVz"/>
    <s v="Allocated"/>
    <s v="No Such Person (NC_NSP)"/>
    <s v="Visit cm residence address nobody knows cm in this building "/>
    <d v="2026-07-04T00:00:00"/>
    <m/>
    <m/>
    <m/>
    <m/>
    <m/>
    <n v="9021"/>
    <n v="17972"/>
  </r>
  <r>
    <n v="467684618"/>
    <s v="DATTA MANOHAR SURWASE"/>
    <s v="ONLINE"/>
    <x v="1"/>
    <n v="8736"/>
    <m/>
    <m/>
    <m/>
    <n v="8736"/>
    <n v="8286"/>
    <n v="8561"/>
    <n v="8286"/>
    <x v="0"/>
    <x v="0"/>
    <x v="0"/>
    <x v="0"/>
    <n v="232745"/>
    <n v="275"/>
    <n v="0"/>
    <n v="1350"/>
    <s v="STABLE"/>
    <n v="8.0176685859890587E-2"/>
    <n v="1.2258611444504807E-2"/>
    <x v="0"/>
    <s v="PAID"/>
    <s v="PAID"/>
    <s v="PAID"/>
    <m/>
    <m/>
    <s v="CAVA"/>
    <m/>
    <s v="-"/>
    <m/>
    <s v="CHINCHWAD"/>
    <m/>
    <m/>
    <m/>
    <n v="8286"/>
    <n v="232745"/>
    <n v="26"/>
    <n v="25"/>
    <s v="STABLE"/>
    <m/>
    <m/>
    <m/>
    <m/>
    <s v="REGULAR"/>
    <s v="MH14NB8507"/>
    <s v="METEOR 350 STELLAR MATT GREY"/>
    <d v="2026-01-30T00:00:00"/>
    <n v="36"/>
    <x v="0"/>
    <x v="0"/>
    <m/>
    <m/>
    <m/>
    <m/>
    <m/>
    <m/>
    <m/>
    <m/>
    <m/>
    <m/>
    <n v="1"/>
    <m/>
    <m/>
    <m/>
    <m/>
    <m/>
    <m/>
    <m/>
    <m/>
    <m/>
    <m/>
    <m/>
    <m/>
    <m/>
    <m/>
    <m/>
    <m/>
    <m/>
    <m/>
    <m/>
    <m/>
    <m/>
    <m/>
    <m/>
    <m/>
    <m/>
    <m/>
    <m/>
    <m/>
    <m/>
    <m/>
    <m/>
    <m/>
    <m/>
    <m/>
    <m/>
    <m/>
    <m/>
    <m/>
    <m/>
    <m/>
    <m/>
    <m/>
    <m/>
    <m/>
    <m/>
    <m/>
    <m/>
    <m/>
    <m/>
    <m/>
    <m/>
    <m/>
    <m/>
    <m/>
    <m/>
    <m/>
    <m/>
    <m/>
    <m/>
    <m/>
    <m/>
    <m/>
    <m/>
    <m/>
    <m/>
    <m/>
    <m/>
    <m/>
    <m/>
    <m/>
    <m/>
    <m/>
    <m/>
    <m/>
    <m/>
    <m/>
    <m/>
    <m/>
    <m/>
    <m/>
    <m/>
    <m/>
    <m/>
    <x v="0"/>
    <x v="0"/>
    <s v="ZBHT0011"/>
    <s v="B6AkRU-MW8b7"/>
    <s v="Allocated"/>
    <s v="Door Locked (NC_DL)"/>
    <s v="Visit cm residence address door lock cm neighbour sd cm gone to the village "/>
    <d v="2026-07-04T00:00:00"/>
    <m/>
    <m/>
    <m/>
    <m/>
    <m/>
    <n v="8561"/>
    <n v="17022"/>
  </r>
  <r>
    <n v="467186575"/>
    <s v="NISAR BASHIR HAWALDAR"/>
    <m/>
    <x v="2"/>
    <m/>
    <m/>
    <m/>
    <m/>
    <n v="7088"/>
    <n v="6826"/>
    <n v="6912"/>
    <n v="13914"/>
    <x v="0"/>
    <x v="1"/>
    <x v="1"/>
    <x v="1"/>
    <n v="229566"/>
    <n v="86"/>
    <n v="0"/>
    <n v="2688"/>
    <s v="-"/>
    <n v="0.51108206041101001"/>
    <n v="1.2091174439275562E-2"/>
    <x v="1"/>
    <s v="NC"/>
    <s v="-"/>
    <s v="NC"/>
    <s v="Shifted to pune"/>
    <m/>
    <s v="CNAVNA"/>
    <m/>
    <s v="-"/>
    <m/>
    <s v="AMBEGAON"/>
    <m/>
    <m/>
    <m/>
    <n v="9600"/>
    <n v="229566"/>
    <n v="26"/>
    <n v="55"/>
    <s v="FLOW"/>
    <m/>
    <m/>
    <m/>
    <m/>
    <s v="NPA"/>
    <m/>
    <s v="CLASSIC 350 COMMANDO SAND"/>
    <d v="2025-10-29T00:00:00"/>
    <n v="48"/>
    <x v="1"/>
    <x v="1"/>
    <m/>
    <m/>
    <m/>
    <m/>
    <m/>
    <m/>
    <m/>
    <m/>
    <m/>
    <m/>
    <m/>
    <m/>
    <m/>
    <m/>
    <m/>
    <m/>
    <m/>
    <m/>
    <m/>
    <m/>
    <m/>
    <m/>
    <m/>
    <m/>
    <m/>
    <m/>
    <m/>
    <m/>
    <m/>
    <m/>
    <m/>
    <m/>
    <m/>
    <m/>
    <m/>
    <m/>
    <m/>
    <m/>
    <m/>
    <m/>
    <m/>
    <m/>
    <m/>
    <m/>
    <m/>
    <m/>
    <m/>
    <m/>
    <m/>
    <m/>
    <m/>
    <m/>
    <m/>
    <m/>
    <m/>
    <m/>
    <m/>
    <m/>
    <m/>
    <m/>
    <m/>
    <m/>
    <m/>
    <m/>
    <n v="1"/>
    <m/>
    <m/>
    <m/>
    <m/>
    <m/>
    <m/>
    <m/>
    <m/>
    <m/>
    <m/>
    <m/>
    <m/>
    <m/>
    <m/>
    <m/>
    <m/>
    <m/>
    <m/>
    <m/>
    <m/>
    <m/>
    <m/>
    <m/>
    <m/>
    <m/>
    <m/>
    <m/>
    <m/>
    <m/>
    <x v="0"/>
    <x v="0"/>
    <s v="DUWT0029"/>
    <m/>
    <m/>
    <m/>
    <m/>
    <m/>
    <m/>
    <m/>
    <m/>
    <m/>
    <m/>
    <n v="6912"/>
    <n v="13914"/>
  </r>
  <r>
    <n v="465898394"/>
    <s v="MAYUR DWARKANATH GUJAR"/>
    <s v="ONLINE"/>
    <x v="0"/>
    <n v="7900"/>
    <m/>
    <m/>
    <s v="BANK STABLE 16"/>
    <n v="7774"/>
    <n v="7745"/>
    <n v="7852"/>
    <n v="7619"/>
    <x v="0"/>
    <x v="0"/>
    <x v="0"/>
    <x v="2"/>
    <n v="214819"/>
    <n v="107"/>
    <n v="0"/>
    <n v="1350"/>
    <s v="STABLE"/>
    <n v="0.23210836695455569"/>
    <n v="1.1314454239176258E-2"/>
    <x v="0"/>
    <s v="PTP"/>
    <s v="PTP"/>
    <s v="PTP"/>
    <m/>
    <n v="22"/>
    <s v="CAVA"/>
    <m/>
    <s v="-"/>
    <m/>
    <s v="PHUGEWADI"/>
    <m/>
    <m/>
    <m/>
    <n v="7745"/>
    <n v="214819"/>
    <n v="26"/>
    <n v="25"/>
    <s v="STABLE"/>
    <m/>
    <m/>
    <m/>
    <m/>
    <s v="REGULAR"/>
    <s v="MH14MG9420"/>
    <s v="ENFIELD GUERRILLA YELLOW RIBBON"/>
    <d v="2025-04-11T00:00:00"/>
    <n v="48"/>
    <x v="0"/>
    <x v="1"/>
    <m/>
    <m/>
    <m/>
    <m/>
    <m/>
    <m/>
    <m/>
    <m/>
    <m/>
    <m/>
    <n v="1"/>
    <m/>
    <m/>
    <m/>
    <m/>
    <m/>
    <m/>
    <m/>
    <m/>
    <m/>
    <m/>
    <m/>
    <m/>
    <m/>
    <m/>
    <m/>
    <m/>
    <m/>
    <m/>
    <m/>
    <m/>
    <m/>
    <m/>
    <m/>
    <m/>
    <m/>
    <m/>
    <m/>
    <m/>
    <m/>
    <n v="2"/>
    <m/>
    <m/>
    <m/>
    <m/>
    <m/>
    <m/>
    <m/>
    <m/>
    <m/>
    <m/>
    <m/>
    <m/>
    <m/>
    <m/>
    <m/>
    <m/>
    <m/>
    <m/>
    <m/>
    <m/>
    <m/>
    <m/>
    <m/>
    <m/>
    <m/>
    <m/>
    <m/>
    <m/>
    <m/>
    <m/>
    <m/>
    <m/>
    <m/>
    <m/>
    <m/>
    <m/>
    <m/>
    <m/>
    <m/>
    <m/>
    <m/>
    <m/>
    <m/>
    <m/>
    <m/>
    <m/>
    <m/>
    <m/>
    <m/>
    <m/>
    <m/>
    <m/>
    <m/>
    <x v="1"/>
    <x v="0"/>
    <s v="ZBHT0009"/>
    <s v="k27AERQJ17"/>
    <s v="Allocated"/>
    <s v="Left Message (LMCB)"/>
    <s v="Msg to wife "/>
    <d v="2026-07-04T00:00:00"/>
    <m/>
    <m/>
    <m/>
    <m/>
    <m/>
    <n v="7852"/>
    <n v="15519"/>
  </r>
  <r>
    <n v="465866224"/>
    <s v="KARAN DNYANDEV MADKE"/>
    <m/>
    <x v="2"/>
    <m/>
    <m/>
    <m/>
    <m/>
    <n v="7421"/>
    <n v="14816"/>
    <n v="7678"/>
    <n v="22237"/>
    <x v="1"/>
    <x v="1"/>
    <x v="1"/>
    <x v="3"/>
    <n v="209612"/>
    <n v="283"/>
    <n v="0"/>
    <n v="3150"/>
    <s v="-"/>
    <n v="0.45430167740640665"/>
    <n v="3.8973214688950555E-2"/>
    <x v="1"/>
    <s v="RTP"/>
    <s v="-"/>
    <s v="RTP"/>
    <s v="Financail problem"/>
    <m/>
    <m/>
    <m/>
    <s v="-"/>
    <m/>
    <s v="BAVDHAN"/>
    <m/>
    <m/>
    <m/>
    <n v="14816"/>
    <n v="209612"/>
    <n v="57"/>
    <n v="86"/>
    <s v="FLOW"/>
    <m/>
    <m/>
    <m/>
    <m/>
    <s v="REGULAR"/>
    <s v="MH12XZ2846"/>
    <s v="JAWA 42 BOBBER MYSTIC COPPER"/>
    <d v="2025-04-07T00:00:00"/>
    <n v="48"/>
    <x v="0"/>
    <x v="0"/>
    <m/>
    <m/>
    <m/>
    <m/>
    <m/>
    <m/>
    <m/>
    <m/>
    <m/>
    <m/>
    <n v="1"/>
    <m/>
    <m/>
    <m/>
    <m/>
    <m/>
    <m/>
    <m/>
    <m/>
    <m/>
    <m/>
    <m/>
    <n v="1"/>
    <m/>
    <m/>
    <n v="1"/>
    <m/>
    <m/>
    <m/>
    <m/>
    <m/>
    <m/>
    <m/>
    <m/>
    <m/>
    <m/>
    <m/>
    <m/>
    <m/>
    <m/>
    <m/>
    <m/>
    <m/>
    <m/>
    <m/>
    <m/>
    <n v="1"/>
    <m/>
    <m/>
    <m/>
    <m/>
    <m/>
    <m/>
    <m/>
    <m/>
    <m/>
    <m/>
    <m/>
    <m/>
    <m/>
    <m/>
    <m/>
    <m/>
    <m/>
    <m/>
    <m/>
    <m/>
    <m/>
    <m/>
    <m/>
    <m/>
    <m/>
    <m/>
    <m/>
    <m/>
    <m/>
    <m/>
    <m/>
    <m/>
    <m/>
    <m/>
    <m/>
    <n v="5"/>
    <m/>
    <m/>
    <m/>
    <m/>
    <m/>
    <m/>
    <m/>
    <m/>
    <m/>
    <m/>
    <m/>
    <x v="2"/>
    <x v="0"/>
    <s v="DUWT0023"/>
    <s v="A2Nt4R0Gi7"/>
    <s v="Allocated"/>
    <s v="Refuse To Pay (RTP)"/>
    <s v="Customer RTP financial problem "/>
    <d v="2026-07-04T00:00:00"/>
    <m/>
    <m/>
    <m/>
    <m/>
    <m/>
    <n v="7678"/>
    <n v="22237"/>
  </r>
  <r>
    <n v="466752729"/>
    <s v="AKSHAY SURESH NANGDE"/>
    <s v="ONLINE"/>
    <x v="3"/>
    <n v="9500"/>
    <m/>
    <m/>
    <m/>
    <n v="9036"/>
    <n v="8066"/>
    <n v="8248"/>
    <n v="7602"/>
    <x v="0"/>
    <x v="0"/>
    <x v="0"/>
    <x v="4"/>
    <n v="209049"/>
    <n v="182"/>
    <n v="0"/>
    <n v="1800"/>
    <s v="22.06.26"/>
    <n v="0.1784081572303548"/>
    <n v="1.1010550017668631E-2"/>
    <x v="0"/>
    <s v="PTP"/>
    <s v="PTP"/>
    <s v="PTP"/>
    <m/>
    <n v="20"/>
    <s v="CAVA"/>
    <m/>
    <s v="-"/>
    <m/>
    <s v="BHOR"/>
    <m/>
    <m/>
    <m/>
    <n v="8066"/>
    <n v="209049"/>
    <n v="26"/>
    <n v="25"/>
    <s v="STABLE"/>
    <m/>
    <m/>
    <m/>
    <m/>
    <s v="REGULAR"/>
    <s v="MH12YM1095"/>
    <s v="CLASSIC 350 STEALTH BLACK"/>
    <d v="2025-08-25T00:00:00"/>
    <n v="36"/>
    <x v="0"/>
    <x v="1"/>
    <m/>
    <m/>
    <m/>
    <m/>
    <m/>
    <m/>
    <m/>
    <m/>
    <m/>
    <m/>
    <n v="1"/>
    <m/>
    <m/>
    <m/>
    <m/>
    <m/>
    <m/>
    <m/>
    <m/>
    <m/>
    <m/>
    <m/>
    <m/>
    <m/>
    <m/>
    <m/>
    <m/>
    <m/>
    <m/>
    <m/>
    <m/>
    <m/>
    <m/>
    <m/>
    <m/>
    <m/>
    <m/>
    <m/>
    <m/>
    <m/>
    <m/>
    <m/>
    <m/>
    <m/>
    <m/>
    <m/>
    <m/>
    <m/>
    <m/>
    <m/>
    <m/>
    <m/>
    <m/>
    <m/>
    <m/>
    <m/>
    <m/>
    <m/>
    <m/>
    <m/>
    <m/>
    <m/>
    <m/>
    <m/>
    <m/>
    <m/>
    <m/>
    <m/>
    <m/>
    <m/>
    <m/>
    <m/>
    <m/>
    <m/>
    <m/>
    <m/>
    <m/>
    <m/>
    <m/>
    <m/>
    <m/>
    <m/>
    <m/>
    <m/>
    <m/>
    <m/>
    <m/>
    <m/>
    <m/>
    <m/>
    <m/>
    <m/>
    <m/>
    <m/>
    <x v="0"/>
    <x v="0"/>
    <s v="DUWT0011"/>
    <s v="G61ZucWc7m"/>
    <s v="Allocated"/>
    <s v="Promise To Pay (PTP)"/>
    <s v="Customer shop visit promise to pay amt. 11000 ptp date 21.07.2026"/>
    <d v="2026-07-21T00:00:00"/>
    <m/>
    <m/>
    <m/>
    <m/>
    <m/>
    <n v="8248"/>
    <n v="17102"/>
  </r>
  <r>
    <n v="463131407"/>
    <s v="POONAM HARSHAL BHAGWAT"/>
    <s v="ONLINE"/>
    <x v="4"/>
    <n v="10000"/>
    <m/>
    <m/>
    <m/>
    <n v="9542"/>
    <n v="8233"/>
    <n v="8435"/>
    <n v="7775"/>
    <x v="0"/>
    <x v="0"/>
    <x v="0"/>
    <x v="5"/>
    <n v="204835"/>
    <n v="202"/>
    <n v="0"/>
    <n v="4050"/>
    <s v="18.06.26"/>
    <n v="0.24700660576711073"/>
    <n v="1.0788599863520773E-2"/>
    <x v="0"/>
    <s v="PTP"/>
    <s v="PTP"/>
    <s v="PTP"/>
    <m/>
    <n v="25"/>
    <s v="CAVNA"/>
    <m/>
    <s v="-"/>
    <m/>
    <s v="CHAKAN"/>
    <m/>
    <m/>
    <m/>
    <n v="8233"/>
    <n v="204835"/>
    <n v="26"/>
    <n v="25"/>
    <s v="STABLE"/>
    <m/>
    <m/>
    <m/>
    <m/>
    <s v="NPA"/>
    <m/>
    <s v="TVS APACHE RR 310 BS6"/>
    <d v="2024-06-06T00:00:00"/>
    <n v="48"/>
    <x v="0"/>
    <x v="0"/>
    <m/>
    <m/>
    <m/>
    <m/>
    <m/>
    <m/>
    <m/>
    <m/>
    <m/>
    <m/>
    <n v="1"/>
    <m/>
    <m/>
    <m/>
    <m/>
    <m/>
    <m/>
    <m/>
    <m/>
    <m/>
    <m/>
    <m/>
    <m/>
    <m/>
    <m/>
    <m/>
    <m/>
    <m/>
    <m/>
    <m/>
    <m/>
    <m/>
    <m/>
    <m/>
    <m/>
    <m/>
    <m/>
    <m/>
    <m/>
    <m/>
    <m/>
    <m/>
    <m/>
    <m/>
    <m/>
    <m/>
    <m/>
    <m/>
    <m/>
    <m/>
    <m/>
    <m/>
    <m/>
    <m/>
    <m/>
    <m/>
    <m/>
    <m/>
    <m/>
    <m/>
    <m/>
    <m/>
    <m/>
    <m/>
    <m/>
    <m/>
    <m/>
    <m/>
    <m/>
    <m/>
    <m/>
    <m/>
    <m/>
    <m/>
    <m/>
    <m/>
    <m/>
    <m/>
    <m/>
    <m/>
    <m/>
    <m/>
    <m/>
    <m/>
    <m/>
    <m/>
    <m/>
    <m/>
    <m/>
    <m/>
    <m/>
    <m/>
    <m/>
    <m/>
    <x v="0"/>
    <x v="0"/>
    <s v="DUWT0017"/>
    <s v="G69k9gMqpOMc"/>
    <s v="Allocated"/>
    <s v="Outstation (NC_OUTSTN)"/>
    <s v="Customer not meet As per neighbor customer in village "/>
    <d v="2026-07-04T00:00:00"/>
    <m/>
    <m/>
    <m/>
    <m/>
    <m/>
    <n v="8435"/>
    <n v="17775"/>
  </r>
  <r>
    <n v="467444078"/>
    <s v="INDRAJIT RAMBHAU MULE"/>
    <s v="ONLINE"/>
    <x v="5"/>
    <n v="6153"/>
    <m/>
    <m/>
    <m/>
    <n v="6009"/>
    <n v="5959"/>
    <n v="6056"/>
    <n v="5815"/>
    <x v="0"/>
    <x v="0"/>
    <x v="0"/>
    <x v="2"/>
    <n v="196503"/>
    <n v="97"/>
    <n v="0"/>
    <n v="2250"/>
    <s v="22.06.26"/>
    <n v="0.21231823270600395"/>
    <n v="1.0349755847298667E-2"/>
    <x v="0"/>
    <s v="PTP"/>
    <s v="PTP"/>
    <s v="PTP"/>
    <m/>
    <n v="21"/>
    <s v="CAVA"/>
    <m/>
    <s v="-"/>
    <m/>
    <s v="ALANDI DEVACHI "/>
    <m/>
    <m/>
    <m/>
    <n v="5959"/>
    <n v="196503"/>
    <n v="26"/>
    <n v="25"/>
    <s v="STABLE"/>
    <m/>
    <m/>
    <m/>
    <m/>
    <s v="REGULAR"/>
    <s v="MH14MY6501"/>
    <s v="CLASSIC 350 REDDITCH RED"/>
    <d v="2025-12-16T00:00:00"/>
    <n v="48"/>
    <x v="0"/>
    <x v="1"/>
    <m/>
    <m/>
    <m/>
    <m/>
    <m/>
    <m/>
    <m/>
    <m/>
    <m/>
    <m/>
    <m/>
    <m/>
    <m/>
    <m/>
    <m/>
    <m/>
    <m/>
    <m/>
    <m/>
    <m/>
    <m/>
    <m/>
    <m/>
    <m/>
    <m/>
    <m/>
    <m/>
    <m/>
    <m/>
    <m/>
    <m/>
    <n v="1"/>
    <m/>
    <m/>
    <m/>
    <m/>
    <m/>
    <m/>
    <m/>
    <m/>
    <m/>
    <m/>
    <m/>
    <m/>
    <m/>
    <m/>
    <m/>
    <m/>
    <m/>
    <m/>
    <m/>
    <m/>
    <m/>
    <m/>
    <m/>
    <m/>
    <m/>
    <m/>
    <m/>
    <m/>
    <m/>
    <m/>
    <m/>
    <m/>
    <m/>
    <m/>
    <m/>
    <m/>
    <m/>
    <m/>
    <m/>
    <m/>
    <m/>
    <m/>
    <m/>
    <m/>
    <m/>
    <m/>
    <m/>
    <m/>
    <m/>
    <m/>
    <m/>
    <m/>
    <m/>
    <m/>
    <m/>
    <m/>
    <m/>
    <m/>
    <m/>
    <m/>
    <m/>
    <m/>
    <x v="0"/>
    <x v="0"/>
    <s v="ZBHT0009"/>
    <s v="BoD8DEoiw7"/>
    <s v="Allocated"/>
    <e v="#N/A"/>
    <e v="#N/A"/>
    <e v="#N/A"/>
    <m/>
    <m/>
    <m/>
    <m/>
    <m/>
    <n v="6056"/>
    <n v="11968"/>
  </r>
  <r>
    <n v="466275141"/>
    <s v="ANWAR AHMAD SHAIKH"/>
    <m/>
    <x v="2"/>
    <m/>
    <m/>
    <m/>
    <m/>
    <n v="9204"/>
    <n v="16707"/>
    <n v="7709"/>
    <n v="25911"/>
    <x v="1"/>
    <x v="1"/>
    <x v="1"/>
    <x v="6"/>
    <n v="194945"/>
    <n v="206"/>
    <n v="0"/>
    <n v="900"/>
    <s v="FLOW"/>
    <n v="0.29558768531469221"/>
    <n v="3.624617549347111E-2"/>
    <x v="1"/>
    <s v="MPTP"/>
    <s v="MPTP"/>
    <s v="MPTP"/>
    <s v="Shifted"/>
    <m/>
    <s v="CNAVNA"/>
    <m/>
    <s v="-"/>
    <m/>
    <s v="YERWADA"/>
    <m/>
    <m/>
    <m/>
    <n v="16707"/>
    <n v="194945"/>
    <n v="57"/>
    <n v="86"/>
    <s v="FLOW"/>
    <m/>
    <m/>
    <m/>
    <m/>
    <s v="REGULAR"/>
    <s v="MH12YE7827"/>
    <s v="BAJAJ KTM DUKE 250"/>
    <d v="2025-06-05T00:00:00"/>
    <n v="36"/>
    <x v="0"/>
    <x v="1"/>
    <m/>
    <m/>
    <m/>
    <m/>
    <m/>
    <m/>
    <m/>
    <m/>
    <m/>
    <m/>
    <n v="1"/>
    <m/>
    <m/>
    <m/>
    <m/>
    <m/>
    <m/>
    <m/>
    <m/>
    <m/>
    <m/>
    <m/>
    <m/>
    <m/>
    <m/>
    <m/>
    <m/>
    <m/>
    <m/>
    <m/>
    <m/>
    <m/>
    <m/>
    <m/>
    <m/>
    <m/>
    <m/>
    <m/>
    <m/>
    <m/>
    <m/>
    <m/>
    <m/>
    <m/>
    <m/>
    <m/>
    <m/>
    <m/>
    <m/>
    <m/>
    <m/>
    <m/>
    <m/>
    <m/>
    <m/>
    <m/>
    <m/>
    <m/>
    <m/>
    <m/>
    <m/>
    <m/>
    <m/>
    <m/>
    <m/>
    <m/>
    <m/>
    <m/>
    <m/>
    <m/>
    <m/>
    <m/>
    <m/>
    <m/>
    <m/>
    <m/>
    <m/>
    <m/>
    <m/>
    <n v="1"/>
    <m/>
    <m/>
    <m/>
    <m/>
    <m/>
    <m/>
    <m/>
    <m/>
    <m/>
    <m/>
    <m/>
    <m/>
    <m/>
    <m/>
    <x v="3"/>
    <x v="0"/>
    <s v="ZBHT0012"/>
    <s v="GPm82dmwr7m"/>
    <s v="Allocated"/>
    <s v="Shifted (NC_SFTD)"/>
    <s v="Nc"/>
    <d v="2026-07-04T00:00:00"/>
    <m/>
    <m/>
    <m/>
    <m/>
    <m/>
    <n v="7709"/>
    <n v="25911"/>
  </r>
  <r>
    <n v="465107719"/>
    <s v="SANTANU JENA"/>
    <s v="ONLINE"/>
    <x v="6"/>
    <n v="11046"/>
    <m/>
    <m/>
    <m/>
    <n v="11046"/>
    <n v="10785"/>
    <n v="11000"/>
    <n v="10785"/>
    <x v="0"/>
    <x v="0"/>
    <x v="0"/>
    <x v="7"/>
    <n v="192004"/>
    <n v="215"/>
    <n v="0"/>
    <n v="3150"/>
    <s v="12.06.26"/>
    <n v="0.1611761558074899"/>
    <n v="1.0112794826057278E-2"/>
    <x v="0"/>
    <s v="PAID"/>
    <s v="PAID"/>
    <s v="PAID"/>
    <m/>
    <m/>
    <m/>
    <m/>
    <s v="-"/>
    <m/>
    <s v="BHOSARI"/>
    <m/>
    <m/>
    <m/>
    <n v="14150"/>
    <n v="192004"/>
    <n v="26"/>
    <n v="25"/>
    <s v="STABLE"/>
    <m/>
    <m/>
    <m/>
    <m/>
    <s v="REGULAR"/>
    <s v="MH14MB6335"/>
    <s v="CONTINETNAL GT 650 ROCKER RED"/>
    <d v="2025-01-02T00:00:00"/>
    <n v="36"/>
    <x v="1"/>
    <x v="1"/>
    <m/>
    <m/>
    <m/>
    <m/>
    <m/>
    <m/>
    <m/>
    <m/>
    <m/>
    <m/>
    <m/>
    <m/>
    <m/>
    <m/>
    <m/>
    <m/>
    <m/>
    <m/>
    <m/>
    <m/>
    <m/>
    <m/>
    <m/>
    <m/>
    <m/>
    <m/>
    <m/>
    <m/>
    <m/>
    <m/>
    <m/>
    <n v="1"/>
    <m/>
    <m/>
    <m/>
    <m/>
    <m/>
    <m/>
    <m/>
    <m/>
    <m/>
    <m/>
    <m/>
    <m/>
    <m/>
    <m/>
    <m/>
    <m/>
    <m/>
    <m/>
    <m/>
    <m/>
    <m/>
    <m/>
    <m/>
    <m/>
    <m/>
    <m/>
    <m/>
    <m/>
    <m/>
    <m/>
    <m/>
    <m/>
    <m/>
    <m/>
    <m/>
    <m/>
    <m/>
    <m/>
    <m/>
    <m/>
    <m/>
    <m/>
    <m/>
    <m/>
    <m/>
    <m/>
    <m/>
    <m/>
    <m/>
    <m/>
    <m/>
    <m/>
    <m/>
    <m/>
    <m/>
    <m/>
    <m/>
    <m/>
    <m/>
    <m/>
    <m/>
    <m/>
    <x v="0"/>
    <x v="0"/>
    <s v="DUWT0025"/>
    <m/>
    <m/>
    <m/>
    <m/>
    <m/>
    <m/>
    <m/>
    <m/>
    <m/>
    <m/>
    <n v="11000"/>
    <n v="21831"/>
  </r>
  <r>
    <n v="464007891"/>
    <s v="SUBHASH VISHNU PATIL"/>
    <m/>
    <x v="2"/>
    <m/>
    <m/>
    <m/>
    <m/>
    <n v="8899"/>
    <n v="35566.28"/>
    <n v="9834.2799999999988"/>
    <n v="44465.279999999999"/>
    <x v="2"/>
    <x v="1"/>
    <x v="1"/>
    <x v="8"/>
    <n v="188157"/>
    <n v="965"/>
    <n v="0"/>
    <n v="3600"/>
    <s v="FLOW"/>
    <n v="0.79404745260358744"/>
    <n v="7.2488321666261846E-2"/>
    <x v="1"/>
    <s v="OS"/>
    <s v="OS"/>
    <s v="OS"/>
    <s v="Cust at village"/>
    <m/>
    <s v="CNAVNA"/>
    <m/>
    <s v="ELG"/>
    <m/>
    <s v="MAVAL"/>
    <m/>
    <m/>
    <m/>
    <n v="35566.28"/>
    <n v="188157"/>
    <n v="118"/>
    <n v="147"/>
    <s v="FLOW"/>
    <m/>
    <m/>
    <m/>
    <m/>
    <s v="NPA"/>
    <s v="MH14LW0799"/>
    <s v="CLASSIC 350 DARK STEALTH BLACK"/>
    <d v="2024-09-12T00:00:00"/>
    <n v="42"/>
    <x v="0"/>
    <x v="1"/>
    <m/>
    <m/>
    <m/>
    <m/>
    <m/>
    <m/>
    <m/>
    <m/>
    <m/>
    <m/>
    <m/>
    <m/>
    <m/>
    <m/>
    <m/>
    <m/>
    <m/>
    <m/>
    <m/>
    <m/>
    <m/>
    <m/>
    <m/>
    <m/>
    <m/>
    <n v="1"/>
    <m/>
    <m/>
    <m/>
    <m/>
    <m/>
    <m/>
    <m/>
    <m/>
    <m/>
    <m/>
    <m/>
    <m/>
    <m/>
    <m/>
    <m/>
    <m/>
    <m/>
    <m/>
    <m/>
    <m/>
    <m/>
    <m/>
    <m/>
    <m/>
    <m/>
    <m/>
    <m/>
    <m/>
    <m/>
    <m/>
    <m/>
    <m/>
    <m/>
    <m/>
    <m/>
    <m/>
    <m/>
    <m/>
    <m/>
    <m/>
    <m/>
    <m/>
    <m/>
    <m/>
    <m/>
    <m/>
    <m/>
    <m/>
    <m/>
    <m/>
    <m/>
    <m/>
    <m/>
    <m/>
    <m/>
    <m/>
    <m/>
    <m/>
    <m/>
    <m/>
    <m/>
    <m/>
    <m/>
    <m/>
    <m/>
    <m/>
    <m/>
    <m/>
    <x v="0"/>
    <x v="0"/>
    <s v="ZBHT0013"/>
    <s v="BovCaMk6Oez"/>
    <s v="Allocated"/>
    <e v="#N/A"/>
    <e v="#N/A"/>
    <e v="#N/A"/>
    <m/>
    <m/>
    <m/>
    <m/>
    <m/>
    <n v="9834.2799999999988"/>
    <n v="44465.279999999999"/>
  </r>
  <r>
    <n v="466642523"/>
    <s v="DAREKAR PRITAM DATTATRAY"/>
    <m/>
    <x v="2"/>
    <m/>
    <m/>
    <m/>
    <s v="BANK STABLE 03"/>
    <n v="5986"/>
    <n v="17944"/>
    <n v="6472"/>
    <n v="23930"/>
    <x v="3"/>
    <x v="0"/>
    <x v="0"/>
    <x v="9"/>
    <n v="185230"/>
    <n v="500"/>
    <n v="0"/>
    <n v="3600"/>
    <s v="STABLE"/>
    <n v="0.24186647745638729"/>
    <n v="5.9324163360752961E-2"/>
    <x v="0"/>
    <s v="PAID"/>
    <s v="PAID"/>
    <s v="PAID"/>
    <m/>
    <m/>
    <m/>
    <m/>
    <s v="ELG"/>
    <m/>
    <s v="SHIRUR"/>
    <m/>
    <m/>
    <m/>
    <n v="17944"/>
    <n v="185230"/>
    <n v="87"/>
    <n v="86"/>
    <s v="STABLE"/>
    <m/>
    <m/>
    <m/>
    <m/>
    <s v="REGULAR"/>
    <s v="MH12YP0854"/>
    <s v="CLASSIC 350 STEALTH BLACK"/>
    <d v="2025-08-05T00:00:00"/>
    <n v="48"/>
    <x v="0"/>
    <x v="0"/>
    <m/>
    <m/>
    <m/>
    <m/>
    <n v="1"/>
    <m/>
    <m/>
    <m/>
    <m/>
    <m/>
    <m/>
    <m/>
    <m/>
    <m/>
    <m/>
    <m/>
    <m/>
    <m/>
    <m/>
    <m/>
    <m/>
    <m/>
    <m/>
    <m/>
    <m/>
    <m/>
    <m/>
    <m/>
    <m/>
    <m/>
    <m/>
    <m/>
    <m/>
    <m/>
    <m/>
    <m/>
    <m/>
    <m/>
    <m/>
    <m/>
    <m/>
    <m/>
    <m/>
    <m/>
    <m/>
    <m/>
    <m/>
    <m/>
    <m/>
    <m/>
    <m/>
    <m/>
    <m/>
    <m/>
    <m/>
    <m/>
    <m/>
    <m/>
    <m/>
    <m/>
    <m/>
    <m/>
    <m/>
    <m/>
    <m/>
    <m/>
    <m/>
    <m/>
    <m/>
    <m/>
    <m/>
    <m/>
    <m/>
    <m/>
    <m/>
    <m/>
    <m/>
    <m/>
    <m/>
    <m/>
    <m/>
    <m/>
    <m/>
    <m/>
    <m/>
    <m/>
    <m/>
    <m/>
    <m/>
    <m/>
    <m/>
    <m/>
    <m/>
    <m/>
    <x v="0"/>
    <x v="0"/>
    <s v="ZBHT0024"/>
    <s v="G2qYPr601c"/>
    <s v="Allocated"/>
    <s v="Door Locked (NC_DL)"/>
    <s v="Door lock "/>
    <d v="2026-07-02T00:00:00"/>
    <m/>
    <m/>
    <m/>
    <s v="VYMO"/>
    <m/>
    <n v="6472"/>
    <n v="23930"/>
  </r>
  <r>
    <n v="466166742"/>
    <s v="CHAUDHARI SIDDHESHWAR BHIMA"/>
    <m/>
    <x v="2"/>
    <m/>
    <m/>
    <m/>
    <m/>
    <n v="8001"/>
    <n v="40005"/>
    <n v="9101"/>
    <n v="48006"/>
    <x v="4"/>
    <x v="1"/>
    <x v="1"/>
    <x v="7"/>
    <n v="184910"/>
    <n v="1100"/>
    <n v="0"/>
    <n v="3150"/>
    <s v="FLOW"/>
    <n v="0.78785348166390423"/>
    <n v="8.2656033792572331E-2"/>
    <x v="1"/>
    <s v="NC"/>
    <s v="NC"/>
    <s v="NC"/>
    <m/>
    <m/>
    <m/>
    <m/>
    <s v="ELG"/>
    <m/>
    <s v="BHOSARI"/>
    <m/>
    <m/>
    <m/>
    <n v="40005"/>
    <n v="184910"/>
    <n v="146"/>
    <n v="175"/>
    <s v="FLOW"/>
    <m/>
    <m/>
    <m/>
    <m/>
    <s v="NPA"/>
    <s v="MH12YC1819"/>
    <s v="CLASSIC 350 COMMANDO SAND"/>
    <d v="2025-05-20T00:00:00"/>
    <n v="36"/>
    <x v="0"/>
    <x v="1"/>
    <m/>
    <m/>
    <m/>
    <m/>
    <m/>
    <m/>
    <m/>
    <n v="2"/>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7-03T00:00:00"/>
    <m/>
    <m/>
    <m/>
    <s v="DID"/>
    <m/>
    <n v="9101"/>
    <n v="48006"/>
  </r>
  <r>
    <n v="462729658"/>
    <s v="OMKAR RAMCHANDRA KAMBALE"/>
    <s v="ONLINE"/>
    <x v="7"/>
    <n v="8840"/>
    <m/>
    <m/>
    <m/>
    <n v="8715"/>
    <n v="8715"/>
    <n v="8722"/>
    <n v="8590"/>
    <x v="0"/>
    <x v="0"/>
    <x v="0"/>
    <x v="4"/>
    <n v="179388"/>
    <n v="7"/>
    <n v="0"/>
    <n v="450"/>
    <s v="-"/>
    <n v="0.1530946453187477"/>
    <n v="9.4483137760503055E-3"/>
    <x v="2"/>
    <s v="PAID"/>
    <s v="-"/>
    <s v="PAID"/>
    <m/>
    <m/>
    <s v="CAVA"/>
    <m/>
    <s v="-"/>
    <m/>
    <s v="BHOR"/>
    <m/>
    <m/>
    <m/>
    <n v="9172"/>
    <n v="179388"/>
    <n v="26"/>
    <n v="25"/>
    <s v="STABLE"/>
    <m/>
    <m/>
    <m/>
    <m/>
    <s v="REGULAR"/>
    <s v="MH12WT2795"/>
    <s v="BMW G310GS"/>
    <d v="2024-04-29T00:00:00"/>
    <n v="48"/>
    <x v="1"/>
    <x v="1"/>
    <m/>
    <m/>
    <m/>
    <m/>
    <m/>
    <m/>
    <m/>
    <m/>
    <m/>
    <m/>
    <m/>
    <m/>
    <m/>
    <m/>
    <m/>
    <m/>
    <m/>
    <m/>
    <m/>
    <m/>
    <m/>
    <m/>
    <m/>
    <m/>
    <m/>
    <m/>
    <m/>
    <m/>
    <m/>
    <m/>
    <m/>
    <m/>
    <m/>
    <m/>
    <m/>
    <m/>
    <m/>
    <n v="1"/>
    <m/>
    <m/>
    <m/>
    <m/>
    <m/>
    <m/>
    <m/>
    <m/>
    <m/>
    <m/>
    <m/>
    <m/>
    <m/>
    <m/>
    <m/>
    <m/>
    <m/>
    <m/>
    <m/>
    <m/>
    <m/>
    <m/>
    <m/>
    <m/>
    <m/>
    <m/>
    <m/>
    <m/>
    <m/>
    <m/>
    <m/>
    <m/>
    <m/>
    <m/>
    <m/>
    <m/>
    <m/>
    <m/>
    <m/>
    <m/>
    <m/>
    <m/>
    <m/>
    <m/>
    <m/>
    <m/>
    <m/>
    <m/>
    <m/>
    <m/>
    <m/>
    <m/>
    <m/>
    <m/>
    <m/>
    <m/>
    <x v="0"/>
    <x v="0"/>
    <s v="DUWT0011"/>
    <m/>
    <m/>
    <m/>
    <m/>
    <m/>
    <m/>
    <m/>
    <m/>
    <m/>
    <m/>
    <n v="8722"/>
    <n v="17430"/>
  </r>
  <r>
    <n v="465673833"/>
    <s v="GANESH PANDURANG GAVHANE"/>
    <s v="ONLINE"/>
    <x v="8"/>
    <n v="6647"/>
    <m/>
    <m/>
    <m/>
    <n v="6382"/>
    <n v="5781"/>
    <n v="5908"/>
    <n v="5516"/>
    <x v="0"/>
    <x v="0"/>
    <x v="0"/>
    <x v="4"/>
    <n v="173580"/>
    <n v="127"/>
    <n v="0"/>
    <n v="6176"/>
    <s v="26.06.26"/>
    <n v="0.1481379386270443"/>
    <n v="9.1424081055968744E-3"/>
    <x v="0"/>
    <s v="PTP"/>
    <s v="PTP"/>
    <s v="PTP"/>
    <m/>
    <n v="25"/>
    <s v="CAVA"/>
    <m/>
    <s v="-"/>
    <m/>
    <s v="BHOR"/>
    <m/>
    <m/>
    <m/>
    <n v="5781"/>
    <n v="173580"/>
    <n v="26"/>
    <n v="25"/>
    <s v="STABLE"/>
    <m/>
    <m/>
    <m/>
    <m/>
    <s v="REGULAR"/>
    <s v="MH12XV6230"/>
    <s v="CLASSIC 350 GUN GREY"/>
    <d v="2025-03-10T00:00:00"/>
    <n v="48"/>
    <x v="0"/>
    <x v="1"/>
    <m/>
    <m/>
    <m/>
    <m/>
    <m/>
    <m/>
    <m/>
    <m/>
    <m/>
    <m/>
    <m/>
    <m/>
    <m/>
    <m/>
    <m/>
    <m/>
    <n v="1"/>
    <m/>
    <m/>
    <m/>
    <m/>
    <m/>
    <m/>
    <m/>
    <m/>
    <m/>
    <m/>
    <m/>
    <m/>
    <m/>
    <m/>
    <m/>
    <m/>
    <m/>
    <m/>
    <m/>
    <m/>
    <m/>
    <m/>
    <m/>
    <m/>
    <m/>
    <m/>
    <m/>
    <m/>
    <m/>
    <m/>
    <m/>
    <m/>
    <m/>
    <m/>
    <m/>
    <m/>
    <m/>
    <m/>
    <m/>
    <m/>
    <m/>
    <m/>
    <m/>
    <m/>
    <m/>
    <m/>
    <m/>
    <m/>
    <m/>
    <m/>
    <m/>
    <m/>
    <m/>
    <m/>
    <m/>
    <m/>
    <m/>
    <m/>
    <m/>
    <m/>
    <m/>
    <m/>
    <m/>
    <m/>
    <m/>
    <m/>
    <m/>
    <m/>
    <m/>
    <m/>
    <m/>
    <m/>
    <m/>
    <m/>
    <m/>
    <m/>
    <m/>
    <x v="0"/>
    <x v="0"/>
    <s v="DUWT0011"/>
    <s v="AoXGJNwC_NMc"/>
    <s v="Allocated"/>
    <s v="Promise To Pay (PTP)"/>
    <s v="Customer home visit promise to pay amount. 7000 ptp date 20.07.2026"/>
    <d v="2026-07-20T00:00:00"/>
    <m/>
    <m/>
    <m/>
    <m/>
    <m/>
    <n v="5908"/>
    <n v="12163"/>
  </r>
  <r>
    <n v="465520568"/>
    <s v="MAYURESH SANDIP TAMHANE"/>
    <s v="COLLECT"/>
    <x v="9"/>
    <n v="13000"/>
    <m/>
    <m/>
    <m/>
    <n v="6464"/>
    <n v="6419"/>
    <n v="6511"/>
    <n v="-117"/>
    <x v="0"/>
    <x v="2"/>
    <x v="0"/>
    <x v="10"/>
    <n v="171676"/>
    <n v="92"/>
    <n v="0"/>
    <n v="6608"/>
    <s v="30.06.26"/>
    <n v="0.121955038232886"/>
    <n v="9.0421249794702674E-3"/>
    <x v="0"/>
    <s v="PAID"/>
    <s v="NC"/>
    <s v="PTP"/>
    <m/>
    <n v="30"/>
    <s v="CAVNA"/>
    <m/>
    <s v="-"/>
    <m/>
    <s v="RAJURI"/>
    <m/>
    <m/>
    <m/>
    <n v="6419"/>
    <n v="171676"/>
    <n v="26"/>
    <n v="25"/>
    <s v="STABLE"/>
    <m/>
    <m/>
    <m/>
    <m/>
    <s v="REGULAR"/>
    <s v="MH14ME3747"/>
    <s v="BULLET 350 BLACK GOLD"/>
    <d v="2025-02-17T00:00:00"/>
    <n v="48"/>
    <x v="0"/>
    <x v="0"/>
    <m/>
    <m/>
    <m/>
    <m/>
    <m/>
    <m/>
    <m/>
    <m/>
    <m/>
    <m/>
    <m/>
    <m/>
    <m/>
    <m/>
    <m/>
    <m/>
    <n v="1"/>
    <m/>
    <m/>
    <m/>
    <m/>
    <m/>
    <m/>
    <m/>
    <m/>
    <m/>
    <m/>
    <m/>
    <m/>
    <m/>
    <m/>
    <m/>
    <m/>
    <m/>
    <m/>
    <m/>
    <m/>
    <m/>
    <m/>
    <m/>
    <m/>
    <m/>
    <m/>
    <m/>
    <m/>
    <m/>
    <m/>
    <m/>
    <m/>
    <m/>
    <m/>
    <m/>
    <m/>
    <m/>
    <m/>
    <m/>
    <m/>
    <m/>
    <m/>
    <m/>
    <m/>
    <m/>
    <m/>
    <m/>
    <m/>
    <m/>
    <m/>
    <m/>
    <m/>
    <m/>
    <m/>
    <m/>
    <m/>
    <m/>
    <m/>
    <m/>
    <m/>
    <m/>
    <m/>
    <m/>
    <m/>
    <m/>
    <m/>
    <m/>
    <m/>
    <m/>
    <m/>
    <m/>
    <m/>
    <m/>
    <m/>
    <m/>
    <m/>
    <m/>
    <x v="0"/>
    <x v="0"/>
    <s v="ZBHT0021"/>
    <s v="A2JAum06jhOm"/>
    <s v="Allocated"/>
    <s v="Door Locked (NC_DL)"/>
    <s v="Door locked "/>
    <d v="2026-07-06T00:00:00"/>
    <m/>
    <m/>
    <m/>
    <m/>
    <m/>
    <n v="6511"/>
    <n v="12883"/>
  </r>
  <r>
    <n v="463274645"/>
    <s v="GOVIND VILAS THORAT"/>
    <s v="ONLINE"/>
    <x v="10"/>
    <n v="7682"/>
    <m/>
    <m/>
    <m/>
    <n v="7682"/>
    <n v="6782"/>
    <n v="7073"/>
    <n v="6782"/>
    <x v="0"/>
    <x v="0"/>
    <x v="0"/>
    <x v="1"/>
    <n v="169177"/>
    <n v="291"/>
    <n v="0"/>
    <n v="3600"/>
    <s v="08.06.26"/>
    <n v="0.37663822052984081"/>
    <n v="8.9105033764290947E-3"/>
    <x v="0"/>
    <s v="PTP"/>
    <s v="PAID"/>
    <s v="PTP"/>
    <m/>
    <n v="28"/>
    <s v="CAVNA"/>
    <m/>
    <s v="-"/>
    <m/>
    <s v="AMBEGAON"/>
    <m/>
    <m/>
    <m/>
    <n v="10673"/>
    <n v="169177"/>
    <n v="26"/>
    <n v="55"/>
    <s v="FLOW"/>
    <m/>
    <m/>
    <m/>
    <m/>
    <s v="NPA"/>
    <s v="MH14LQ9456"/>
    <s v="CLASSIC SIGNALS 350 MARSH GREY"/>
    <d v="2024-06-21T00:00:00"/>
    <n v="48"/>
    <x v="1"/>
    <x v="1"/>
    <m/>
    <m/>
    <m/>
    <m/>
    <m/>
    <m/>
    <m/>
    <m/>
    <m/>
    <m/>
    <m/>
    <m/>
    <m/>
    <m/>
    <m/>
    <m/>
    <m/>
    <m/>
    <m/>
    <m/>
    <m/>
    <m/>
    <m/>
    <m/>
    <m/>
    <m/>
    <m/>
    <m/>
    <m/>
    <m/>
    <m/>
    <m/>
    <m/>
    <m/>
    <m/>
    <m/>
    <m/>
    <n v="1"/>
    <m/>
    <m/>
    <m/>
    <m/>
    <m/>
    <n v="1"/>
    <m/>
    <m/>
    <m/>
    <m/>
    <m/>
    <m/>
    <m/>
    <m/>
    <m/>
    <m/>
    <m/>
    <m/>
    <m/>
    <m/>
    <m/>
    <m/>
    <m/>
    <m/>
    <m/>
    <m/>
    <m/>
    <m/>
    <m/>
    <m/>
    <m/>
    <m/>
    <m/>
    <m/>
    <m/>
    <m/>
    <m/>
    <m/>
    <m/>
    <m/>
    <m/>
    <m/>
    <m/>
    <m/>
    <n v="1"/>
    <m/>
    <m/>
    <m/>
    <m/>
    <m/>
    <n v="1"/>
    <m/>
    <m/>
    <m/>
    <m/>
    <m/>
    <x v="4"/>
    <x v="0"/>
    <s v="DUWT0029"/>
    <m/>
    <m/>
    <m/>
    <m/>
    <m/>
    <m/>
    <m/>
    <m/>
    <s v="VYMO"/>
    <m/>
    <n v="7073"/>
    <n v="14464"/>
  </r>
  <r>
    <n v="467360608"/>
    <s v="MARUTI ASHOK DEVKATE"/>
    <s v="ONLINE"/>
    <x v="11"/>
    <n v="8249"/>
    <m/>
    <m/>
    <m/>
    <n v="7972"/>
    <n v="7429"/>
    <n v="7567"/>
    <n v="7152"/>
    <x v="0"/>
    <x v="0"/>
    <x v="0"/>
    <x v="8"/>
    <n v="167682"/>
    <n v="138"/>
    <n v="0"/>
    <n v="2250"/>
    <s v="16.06.26"/>
    <n v="0.17297480949246125"/>
    <n v="8.8317621613244329E-3"/>
    <x v="0"/>
    <s v="PAID"/>
    <s v="PAID"/>
    <s v="PAID"/>
    <s v="Vechile with third party "/>
    <m/>
    <s v="CAVNA"/>
    <m/>
    <s v="-"/>
    <m/>
    <s v="TALEGAON DABADE"/>
    <m/>
    <m/>
    <m/>
    <n v="9817"/>
    <n v="167682"/>
    <n v="26"/>
    <n v="25"/>
    <s v="STABLE"/>
    <m/>
    <m/>
    <m/>
    <m/>
    <s v="REGULAR"/>
    <s v="MH12YY2522"/>
    <s v="BAJAJ KTM DUKE 250"/>
    <d v="2025-11-28T00:00:00"/>
    <n v="30"/>
    <x v="1"/>
    <x v="1"/>
    <m/>
    <m/>
    <m/>
    <m/>
    <m/>
    <m/>
    <m/>
    <m/>
    <m/>
    <m/>
    <m/>
    <m/>
    <m/>
    <m/>
    <m/>
    <m/>
    <m/>
    <m/>
    <m/>
    <m/>
    <m/>
    <m/>
    <m/>
    <m/>
    <m/>
    <m/>
    <m/>
    <m/>
    <m/>
    <m/>
    <m/>
    <m/>
    <m/>
    <m/>
    <m/>
    <m/>
    <m/>
    <m/>
    <m/>
    <m/>
    <m/>
    <m/>
    <m/>
    <m/>
    <m/>
    <m/>
    <m/>
    <m/>
    <m/>
    <m/>
    <m/>
    <m/>
    <m/>
    <m/>
    <m/>
    <m/>
    <m/>
    <m/>
    <m/>
    <m/>
    <m/>
    <m/>
    <m/>
    <m/>
    <m/>
    <m/>
    <m/>
    <m/>
    <m/>
    <m/>
    <m/>
    <m/>
    <m/>
    <m/>
    <m/>
    <m/>
    <m/>
    <m/>
    <m/>
    <m/>
    <m/>
    <m/>
    <m/>
    <m/>
    <m/>
    <m/>
    <m/>
    <m/>
    <m/>
    <m/>
    <m/>
    <m/>
    <m/>
    <m/>
    <x v="5"/>
    <x v="1"/>
    <s v="DUWT0027"/>
    <m/>
    <m/>
    <m/>
    <m/>
    <m/>
    <m/>
    <m/>
    <m/>
    <m/>
    <m/>
    <n v="7567"/>
    <n v="15401"/>
  </r>
  <r>
    <n v="464712154"/>
    <s v="SONALI PRAMOD ADAGALE"/>
    <s v="COLLECT"/>
    <x v="12"/>
    <n v="13300"/>
    <m/>
    <m/>
    <m/>
    <n v="6512"/>
    <n v="12975"/>
    <n v="6780"/>
    <n v="6187"/>
    <x v="1"/>
    <x v="2"/>
    <x v="0"/>
    <x v="3"/>
    <n v="167026"/>
    <n v="317"/>
    <n v="0"/>
    <n v="6720"/>
    <s v="FLOW"/>
    <n v="0.36200309128524361"/>
    <n v="3.1055188427364155E-2"/>
    <x v="0"/>
    <s v="PAID"/>
    <s v="MPTP"/>
    <s v="MPTP"/>
    <s v="Shifted"/>
    <m/>
    <m/>
    <m/>
    <s v="-"/>
    <m/>
    <s v="KHADKI"/>
    <m/>
    <m/>
    <m/>
    <n v="12975"/>
    <n v="167026"/>
    <n v="57"/>
    <n v="25"/>
    <s v="STABLE"/>
    <m/>
    <m/>
    <m/>
    <m/>
    <s v="REGULAR"/>
    <s v="MH12XL4258"/>
    <s v="BULLET 350 BLACK GOLD"/>
    <d v="2024-11-18T00:00:00"/>
    <n v="48"/>
    <x v="0"/>
    <x v="0"/>
    <m/>
    <m/>
    <m/>
    <m/>
    <m/>
    <m/>
    <m/>
    <m/>
    <m/>
    <m/>
    <m/>
    <m/>
    <m/>
    <m/>
    <m/>
    <m/>
    <n v="1"/>
    <m/>
    <m/>
    <m/>
    <m/>
    <m/>
    <m/>
    <m/>
    <m/>
    <m/>
    <m/>
    <m/>
    <m/>
    <m/>
    <m/>
    <m/>
    <m/>
    <m/>
    <m/>
    <m/>
    <m/>
    <m/>
    <m/>
    <m/>
    <m/>
    <m/>
    <m/>
    <m/>
    <m/>
    <m/>
    <m/>
    <m/>
    <m/>
    <m/>
    <m/>
    <m/>
    <m/>
    <m/>
    <m/>
    <m/>
    <m/>
    <m/>
    <m/>
    <m/>
    <m/>
    <m/>
    <m/>
    <m/>
    <n v="1"/>
    <m/>
    <m/>
    <n v="2"/>
    <m/>
    <m/>
    <m/>
    <m/>
    <m/>
    <n v="2"/>
    <m/>
    <m/>
    <m/>
    <m/>
    <m/>
    <m/>
    <m/>
    <m/>
    <m/>
    <m/>
    <m/>
    <m/>
    <m/>
    <m/>
    <m/>
    <m/>
    <m/>
    <m/>
    <m/>
    <m/>
    <x v="6"/>
    <x v="0"/>
    <s v="DUWT0023"/>
    <s v="GoBz6zN6iwm"/>
    <s v="Allocated"/>
    <s v="Shifted (NC_SFTD)"/>
    <s v="Customer shifted from the given residence address "/>
    <d v="2026-07-06T00:00:00"/>
    <m/>
    <m/>
    <m/>
    <m/>
    <m/>
    <n v="6780"/>
    <n v="19487"/>
  </r>
  <r>
    <n v="463201680"/>
    <s v="BHAGWAT WAMAN KAMBLE"/>
    <m/>
    <x v="2"/>
    <m/>
    <m/>
    <m/>
    <m/>
    <n v="6870"/>
    <n v="40208"/>
    <n v="8086"/>
    <n v="47078"/>
    <x v="5"/>
    <x v="1"/>
    <x v="1"/>
    <x v="9"/>
    <n v="166455"/>
    <n v="2228"/>
    <n v="0"/>
    <n v="4500"/>
    <s v="-"/>
    <n v="0.28665083317827328"/>
    <n v="7.2757872435235835E-2"/>
    <x v="1"/>
    <s v="NC"/>
    <s v="-"/>
    <s v="NC"/>
    <s v="Shifted"/>
    <m/>
    <s v="CNAVNA"/>
    <m/>
    <s v="-"/>
    <m/>
    <s v="SHIKRAPUR"/>
    <m/>
    <m/>
    <m/>
    <n v="40208"/>
    <n v="166455"/>
    <n v="177"/>
    <n v="206"/>
    <s v="FLOW"/>
    <m/>
    <m/>
    <m/>
    <m/>
    <s v="NPA"/>
    <m/>
    <s v="BULLET 350 THE STANDARD BLACK"/>
    <d v="2024-06-13T00:00:00"/>
    <n v="48"/>
    <x v="0"/>
    <x v="0"/>
    <m/>
    <m/>
    <m/>
    <m/>
    <m/>
    <m/>
    <m/>
    <n v="1"/>
    <m/>
    <m/>
    <m/>
    <m/>
    <m/>
    <m/>
    <m/>
    <m/>
    <m/>
    <m/>
    <m/>
    <m/>
    <m/>
    <m/>
    <m/>
    <m/>
    <m/>
    <m/>
    <m/>
    <m/>
    <m/>
    <m/>
    <m/>
    <m/>
    <m/>
    <m/>
    <m/>
    <m/>
    <m/>
    <m/>
    <m/>
    <m/>
    <m/>
    <m/>
    <m/>
    <m/>
    <m/>
    <m/>
    <m/>
    <m/>
    <m/>
    <m/>
    <m/>
    <m/>
    <m/>
    <m/>
    <m/>
    <m/>
    <m/>
    <m/>
    <m/>
    <m/>
    <m/>
    <m/>
    <m/>
    <m/>
    <m/>
    <m/>
    <m/>
    <m/>
    <m/>
    <m/>
    <m/>
    <m/>
    <m/>
    <m/>
    <m/>
    <m/>
    <m/>
    <m/>
    <m/>
    <m/>
    <m/>
    <m/>
    <m/>
    <m/>
    <m/>
    <m/>
    <m/>
    <m/>
    <m/>
    <m/>
    <m/>
    <m/>
    <m/>
    <m/>
    <x v="0"/>
    <x v="0"/>
    <s v="ZBHT0024"/>
    <s v="G2AjlzC0BZz"/>
    <s v="Allocated"/>
    <s v="Shifted (NC_SFTD)"/>
    <s v="Customer shifted "/>
    <d v="2026-07-03T00:00:00"/>
    <m/>
    <m/>
    <m/>
    <m/>
    <m/>
    <n v="8086"/>
    <n v="47078"/>
  </r>
  <r>
    <n v="465207517"/>
    <s v="BABURAV FAKIRA SHINDE"/>
    <s v="ONLINE"/>
    <x v="13"/>
    <n v="6768"/>
    <m/>
    <m/>
    <m/>
    <n v="6415"/>
    <n v="6401"/>
    <n v="6561"/>
    <n v="6048"/>
    <x v="0"/>
    <x v="0"/>
    <x v="0"/>
    <x v="11"/>
    <n v="165173"/>
    <n v="160"/>
    <n v="0"/>
    <n v="3595"/>
    <s v="29.06.26"/>
    <n v="0.13224992901013283"/>
    <n v="8.69961386119226E-3"/>
    <x v="0"/>
    <s v="PTP"/>
    <s v="PTP"/>
    <s v="PTP"/>
    <m/>
    <n v="31"/>
    <s v="CAVA"/>
    <m/>
    <s v="-"/>
    <m/>
    <s v="RAJGURU NAGAR"/>
    <m/>
    <m/>
    <m/>
    <n v="6401"/>
    <n v="165173"/>
    <n v="26"/>
    <n v="55"/>
    <s v="FLOW"/>
    <m/>
    <m/>
    <m/>
    <m/>
    <s v="REGULAR"/>
    <s v="MH14MB9254"/>
    <s v="CLASSIC 350 MADRAS RED"/>
    <d v="2025-01-13T00:00:00"/>
    <n v="48"/>
    <x v="0"/>
    <x v="0"/>
    <m/>
    <m/>
    <m/>
    <m/>
    <m/>
    <m/>
    <m/>
    <n v="1"/>
    <m/>
    <m/>
    <m/>
    <m/>
    <m/>
    <m/>
    <m/>
    <m/>
    <m/>
    <m/>
    <m/>
    <m/>
    <m/>
    <m/>
    <m/>
    <m/>
    <m/>
    <m/>
    <m/>
    <m/>
    <m/>
    <m/>
    <m/>
    <m/>
    <m/>
    <m/>
    <m/>
    <m/>
    <m/>
    <m/>
    <m/>
    <m/>
    <m/>
    <m/>
    <m/>
    <m/>
    <m/>
    <m/>
    <m/>
    <m/>
    <m/>
    <m/>
    <m/>
    <m/>
    <m/>
    <m/>
    <m/>
    <m/>
    <m/>
    <m/>
    <m/>
    <m/>
    <m/>
    <m/>
    <m/>
    <m/>
    <m/>
    <m/>
    <m/>
    <m/>
    <m/>
    <m/>
    <m/>
    <m/>
    <m/>
    <m/>
    <m/>
    <m/>
    <m/>
    <m/>
    <m/>
    <m/>
    <m/>
    <m/>
    <m/>
    <m/>
    <m/>
    <m/>
    <m/>
    <m/>
    <m/>
    <m/>
    <m/>
    <m/>
    <m/>
    <m/>
    <x v="0"/>
    <x v="0"/>
    <s v="ZBHT0010"/>
    <s v="B6j6yHMWNm"/>
    <s v="Allocated"/>
    <s v="Promise To Pay (PTP)"/>
    <s v="Ptp "/>
    <d v="2026-07-15T00:00:00"/>
    <m/>
    <m/>
    <m/>
    <m/>
    <m/>
    <n v="6561"/>
    <n v="12816"/>
  </r>
  <r>
    <n v="464516849"/>
    <s v="MAYUR MURLIDHAR SABALE"/>
    <s v="BRANCH"/>
    <x v="10"/>
    <n v="7000"/>
    <m/>
    <m/>
    <m/>
    <n v="6580"/>
    <n v="6002"/>
    <n v="6138"/>
    <n v="5582"/>
    <x v="0"/>
    <x v="0"/>
    <x v="0"/>
    <x v="10"/>
    <n v="163782"/>
    <n v="136"/>
    <n v="0"/>
    <n v="4033"/>
    <s v="30.06.26"/>
    <n v="0.11634730580779221"/>
    <n v="8.626350295834008E-3"/>
    <x v="0"/>
    <s v="PTP"/>
    <s v="PTP"/>
    <s v="PTP"/>
    <m/>
    <n v="30"/>
    <s v="CAVA"/>
    <m/>
    <s v="-"/>
    <m/>
    <s v="OTUR"/>
    <m/>
    <m/>
    <m/>
    <n v="6002"/>
    <n v="163782"/>
    <n v="26"/>
    <n v="55"/>
    <s v="FLOW"/>
    <m/>
    <m/>
    <m/>
    <m/>
    <s v="REGULAR"/>
    <s v="MH14LZ1972"/>
    <s v="CLASSIC 350 STEALTH BLACK"/>
    <d v="2024-10-31T00:00:00"/>
    <n v="48"/>
    <x v="0"/>
    <x v="0"/>
    <m/>
    <m/>
    <m/>
    <m/>
    <m/>
    <m/>
    <m/>
    <m/>
    <m/>
    <m/>
    <n v="1"/>
    <m/>
    <m/>
    <m/>
    <m/>
    <m/>
    <m/>
    <m/>
    <m/>
    <m/>
    <m/>
    <m/>
    <m/>
    <m/>
    <m/>
    <m/>
    <m/>
    <m/>
    <m/>
    <m/>
    <m/>
    <m/>
    <m/>
    <m/>
    <m/>
    <m/>
    <m/>
    <m/>
    <m/>
    <m/>
    <m/>
    <m/>
    <m/>
    <m/>
    <m/>
    <m/>
    <m/>
    <m/>
    <m/>
    <m/>
    <m/>
    <m/>
    <m/>
    <m/>
    <m/>
    <m/>
    <m/>
    <m/>
    <m/>
    <m/>
    <m/>
    <m/>
    <m/>
    <m/>
    <m/>
    <m/>
    <m/>
    <m/>
    <m/>
    <m/>
    <m/>
    <m/>
    <m/>
    <m/>
    <m/>
    <m/>
    <m/>
    <m/>
    <m/>
    <m/>
    <m/>
    <m/>
    <m/>
    <m/>
    <m/>
    <m/>
    <m/>
    <m/>
    <m/>
    <m/>
    <m/>
    <m/>
    <m/>
    <m/>
    <x v="0"/>
    <x v="0"/>
    <s v="ZBHT0021"/>
    <s v="B6Yf1KFXPim"/>
    <s v="Allocated"/>
    <s v="Promise To Pay (PTP)"/>
    <s v="Ptp"/>
    <d v="2026-07-29T00:00:00"/>
    <m/>
    <m/>
    <m/>
    <m/>
    <m/>
    <n v="6138"/>
    <n v="12582"/>
  </r>
  <r>
    <n v="463411381"/>
    <s v="MINA BABASAHEB PANDURE"/>
    <m/>
    <x v="2"/>
    <m/>
    <m/>
    <m/>
    <m/>
    <n v="6741"/>
    <n v="26394"/>
    <n v="7690"/>
    <n v="33135"/>
    <x v="2"/>
    <x v="1"/>
    <x v="1"/>
    <x v="0"/>
    <n v="162359"/>
    <n v="1519"/>
    <n v="0"/>
    <n v="6746"/>
    <s v="05.06.26"/>
    <n v="0.54647249428398237"/>
    <n v="6.2549527349036224E-2"/>
    <x v="0"/>
    <s v="PTP"/>
    <s v="PAID"/>
    <s v="PTP"/>
    <m/>
    <n v="28"/>
    <s v="CAVNA"/>
    <m/>
    <s v="ELG"/>
    <m/>
    <s v="CHIKHALI"/>
    <m/>
    <m/>
    <m/>
    <n v="26394"/>
    <n v="162359"/>
    <n v="118"/>
    <n v="147"/>
    <s v="FLOW"/>
    <m/>
    <m/>
    <m/>
    <m/>
    <s v="NPA"/>
    <s v="MH14LR7021"/>
    <s v="CLASSIC 350 DARK STEALTH BLACK"/>
    <d v="2024-07-06T00:00:00"/>
    <n v="48"/>
    <x v="0"/>
    <x v="0"/>
    <m/>
    <m/>
    <m/>
    <m/>
    <m/>
    <m/>
    <m/>
    <m/>
    <m/>
    <m/>
    <m/>
    <m/>
    <m/>
    <m/>
    <m/>
    <m/>
    <m/>
    <m/>
    <m/>
    <n v="1"/>
    <m/>
    <m/>
    <n v="1"/>
    <m/>
    <m/>
    <m/>
    <m/>
    <m/>
    <m/>
    <m/>
    <m/>
    <m/>
    <m/>
    <m/>
    <m/>
    <m/>
    <m/>
    <m/>
    <m/>
    <m/>
    <m/>
    <m/>
    <m/>
    <m/>
    <m/>
    <m/>
    <m/>
    <m/>
    <m/>
    <m/>
    <m/>
    <m/>
    <m/>
    <m/>
    <m/>
    <m/>
    <m/>
    <m/>
    <m/>
    <m/>
    <m/>
    <m/>
    <m/>
    <m/>
    <m/>
    <m/>
    <m/>
    <m/>
    <m/>
    <m/>
    <m/>
    <m/>
    <m/>
    <m/>
    <m/>
    <m/>
    <m/>
    <m/>
    <m/>
    <m/>
    <m/>
    <m/>
    <m/>
    <m/>
    <m/>
    <m/>
    <m/>
    <m/>
    <m/>
    <m/>
    <m/>
    <m/>
    <m/>
    <m/>
    <x v="3"/>
    <x v="0"/>
    <s v="ZBHT0011"/>
    <s v="B2DB_QGCpEg7"/>
    <s v="Allocated"/>
    <s v="Promise To Pay (PTP)"/>
    <s v="Visit cm residence address tw 3rd party cm call 3rd party make the PTP on 15th"/>
    <d v="2026-07-15T00:00:00"/>
    <m/>
    <m/>
    <m/>
    <m/>
    <m/>
    <n v="7690"/>
    <n v="33135"/>
  </r>
  <r>
    <n v="467458518"/>
    <s v="SAGAR DADA KOLPE"/>
    <m/>
    <x v="2"/>
    <m/>
    <m/>
    <m/>
    <m/>
    <n v="6732"/>
    <n v="6732"/>
    <n v="6822"/>
    <n v="13464"/>
    <x v="0"/>
    <x v="1"/>
    <x v="1"/>
    <x v="9"/>
    <n v="161963"/>
    <n v="90"/>
    <n v="0"/>
    <n v="900"/>
    <s v="-"/>
    <n v="0.10178580950726329"/>
    <n v="8.5305440949809113E-3"/>
    <x v="1"/>
    <s v="PTP"/>
    <s v="-"/>
    <s v="PTP"/>
    <m/>
    <n v="31"/>
    <s v="CAVNA"/>
    <m/>
    <s v="-"/>
    <m/>
    <s v="SHIRUR"/>
    <m/>
    <m/>
    <m/>
    <n v="6732"/>
    <n v="161963"/>
    <n v="26"/>
    <n v="55"/>
    <s v="FLOW"/>
    <m/>
    <m/>
    <m/>
    <m/>
    <s v="REGULAR"/>
    <s v="MH12ZD6142"/>
    <s v="KARIZMA XMR"/>
    <d v="2025-12-19T00:00:00"/>
    <n v="36"/>
    <x v="0"/>
    <x v="0"/>
    <m/>
    <m/>
    <m/>
    <m/>
    <m/>
    <m/>
    <m/>
    <m/>
    <m/>
    <m/>
    <n v="1"/>
    <m/>
    <m/>
    <m/>
    <m/>
    <m/>
    <m/>
    <m/>
    <m/>
    <m/>
    <m/>
    <m/>
    <m/>
    <m/>
    <m/>
    <m/>
    <m/>
    <m/>
    <m/>
    <m/>
    <m/>
    <m/>
    <m/>
    <m/>
    <m/>
    <m/>
    <m/>
    <m/>
    <m/>
    <m/>
    <m/>
    <m/>
    <m/>
    <m/>
    <m/>
    <m/>
    <m/>
    <m/>
    <m/>
    <m/>
    <m/>
    <m/>
    <m/>
    <m/>
    <m/>
    <m/>
    <m/>
    <m/>
    <m/>
    <m/>
    <m/>
    <m/>
    <m/>
    <m/>
    <m/>
    <m/>
    <m/>
    <m/>
    <m/>
    <m/>
    <m/>
    <m/>
    <m/>
    <m/>
    <m/>
    <m/>
    <m/>
    <m/>
    <m/>
    <n v="1"/>
    <m/>
    <m/>
    <m/>
    <m/>
    <m/>
    <m/>
    <m/>
    <m/>
    <m/>
    <m/>
    <m/>
    <m/>
    <m/>
    <m/>
    <x v="3"/>
    <x v="0"/>
    <s v="ZBHT0024"/>
    <s v="ko02hHxWt9c"/>
    <s v="Allocated"/>
    <s v="Left Message (LMCB)"/>
    <s v="Meet mother "/>
    <d v="2026-07-04T00:00:00"/>
    <m/>
    <m/>
    <m/>
    <m/>
    <m/>
    <n v="6822"/>
    <n v="13464"/>
  </r>
  <r>
    <n v="464515943"/>
    <s v="OMKAR DADASAHEB PAWAR"/>
    <m/>
    <x v="2"/>
    <m/>
    <m/>
    <m/>
    <s v="BANK STABLE 16"/>
    <n v="6524"/>
    <n v="3152"/>
    <n v="3152"/>
    <n v="9676"/>
    <x v="0"/>
    <x v="0"/>
    <x v="1"/>
    <x v="11"/>
    <n v="161483"/>
    <n v="0"/>
    <n v="0"/>
    <n v="450"/>
    <s v="-"/>
    <n v="0.12929543742829203"/>
    <n v="8.5052626346128583E-3"/>
    <x v="0"/>
    <s v="PAID"/>
    <s v="-"/>
    <s v="PAID"/>
    <m/>
    <m/>
    <s v="CAVNA"/>
    <m/>
    <s v="-"/>
    <m/>
    <s v="SHIWAR"/>
    <m/>
    <m/>
    <m/>
    <n v="3602"/>
    <n v="161483"/>
    <n v="26"/>
    <n v="25"/>
    <s v="STABLE"/>
    <m/>
    <m/>
    <m/>
    <m/>
    <s v="REGULAR"/>
    <s v="MH14LZ2823"/>
    <s v="CLASSIC 350 STEALTH BLACK"/>
    <d v="2024-10-31T00:00:00"/>
    <n v="48"/>
    <x v="1"/>
    <x v="0"/>
    <m/>
    <m/>
    <m/>
    <m/>
    <m/>
    <m/>
    <m/>
    <m/>
    <m/>
    <m/>
    <m/>
    <m/>
    <m/>
    <m/>
    <m/>
    <m/>
    <m/>
    <m/>
    <m/>
    <m/>
    <m/>
    <m/>
    <m/>
    <m/>
    <m/>
    <m/>
    <m/>
    <m/>
    <m/>
    <m/>
    <m/>
    <m/>
    <m/>
    <m/>
    <m/>
    <m/>
    <m/>
    <m/>
    <m/>
    <m/>
    <m/>
    <m/>
    <m/>
    <m/>
    <m/>
    <m/>
    <m/>
    <m/>
    <m/>
    <m/>
    <m/>
    <m/>
    <m/>
    <m/>
    <m/>
    <m/>
    <m/>
    <m/>
    <m/>
    <m/>
    <m/>
    <m/>
    <m/>
    <m/>
    <m/>
    <m/>
    <m/>
    <m/>
    <m/>
    <m/>
    <m/>
    <m/>
    <m/>
    <m/>
    <m/>
    <m/>
    <m/>
    <m/>
    <m/>
    <m/>
    <m/>
    <m/>
    <m/>
    <m/>
    <m/>
    <m/>
    <m/>
    <m/>
    <m/>
    <m/>
    <m/>
    <m/>
    <m/>
    <m/>
    <x v="5"/>
    <x v="1"/>
    <s v="ZBHT0010"/>
    <m/>
    <m/>
    <m/>
    <m/>
    <m/>
    <m/>
    <m/>
    <m/>
    <m/>
    <m/>
    <n v="3152"/>
    <n v="9676"/>
  </r>
  <r>
    <n v="462452555"/>
    <s v="RISHIKESH MANIKRAV KALE"/>
    <s v="ONLINE"/>
    <x v="14"/>
    <n v="8300"/>
    <m/>
    <m/>
    <m/>
    <n v="8055"/>
    <n v="6929"/>
    <n v="7074"/>
    <n v="6684"/>
    <x v="0"/>
    <x v="0"/>
    <x v="0"/>
    <x v="0"/>
    <n v="158795"/>
    <n v="145"/>
    <n v="0"/>
    <n v="6390"/>
    <s v="20.06.26"/>
    <n v="5.4702171179279155E-2"/>
    <n v="8.3636864565517673E-3"/>
    <x v="0"/>
    <s v="MPTP"/>
    <s v="MPTP"/>
    <s v="MPTP"/>
    <m/>
    <n v="22"/>
    <s v="CAVNA"/>
    <m/>
    <s v="-"/>
    <m/>
    <s v="YAMUNA NAGAR"/>
    <m/>
    <m/>
    <m/>
    <n v="13464"/>
    <n v="158795"/>
    <n v="26"/>
    <n v="25"/>
    <s v="STABLE"/>
    <m/>
    <m/>
    <m/>
    <m/>
    <s v="-"/>
    <s v="MH50XO2"/>
    <s v="CONTINENTAL GT650 MISTER CLEAN"/>
    <d v="2024-04-04T00:00:00"/>
    <n v="48"/>
    <x v="2"/>
    <x v="0"/>
    <m/>
    <m/>
    <m/>
    <m/>
    <m/>
    <m/>
    <m/>
    <m/>
    <m/>
    <m/>
    <m/>
    <m/>
    <m/>
    <m/>
    <m/>
    <m/>
    <m/>
    <m/>
    <m/>
    <m/>
    <m/>
    <m/>
    <m/>
    <m/>
    <m/>
    <m/>
    <m/>
    <m/>
    <m/>
    <m/>
    <m/>
    <m/>
    <m/>
    <m/>
    <m/>
    <m/>
    <m/>
    <m/>
    <m/>
    <m/>
    <m/>
    <m/>
    <m/>
    <m/>
    <m/>
    <m/>
    <m/>
    <m/>
    <m/>
    <m/>
    <m/>
    <m/>
    <m/>
    <m/>
    <m/>
    <m/>
    <m/>
    <m/>
    <m/>
    <m/>
    <m/>
    <m/>
    <m/>
    <m/>
    <m/>
    <m/>
    <m/>
    <m/>
    <m/>
    <m/>
    <m/>
    <m/>
    <m/>
    <m/>
    <m/>
    <m/>
    <m/>
    <m/>
    <m/>
    <m/>
    <m/>
    <m/>
    <m/>
    <m/>
    <m/>
    <m/>
    <m/>
    <m/>
    <m/>
    <m/>
    <m/>
    <n v="1"/>
    <m/>
    <m/>
    <x v="0"/>
    <x v="0"/>
    <s v="ZBHT0011"/>
    <e v="#N/A"/>
    <s v="Allocated"/>
    <e v="#N/A"/>
    <e v="#N/A"/>
    <e v="#N/A"/>
    <m/>
    <m/>
    <m/>
    <m/>
    <m/>
    <n v="7074"/>
    <n v="14984"/>
  </r>
  <r>
    <n v="466483159"/>
    <s v="AKASH KALURAM DHOTRE"/>
    <m/>
    <x v="2"/>
    <m/>
    <m/>
    <m/>
    <m/>
    <n v="7218"/>
    <n v="14183"/>
    <n v="7517"/>
    <n v="21401"/>
    <x v="1"/>
    <x v="1"/>
    <x v="1"/>
    <x v="0"/>
    <n v="158691"/>
    <n v="552"/>
    <n v="0"/>
    <n v="4944"/>
    <s v="24.06.26"/>
    <n v="0.28827578559697581"/>
    <n v="2.9505459669314029E-2"/>
    <x v="1"/>
    <s v="BPTP"/>
    <s v="BPTP"/>
    <s v="BPTP"/>
    <s v="Financail problem"/>
    <m/>
    <s v="CAVNA"/>
    <m/>
    <s v="-"/>
    <m/>
    <s v="YAMUNA NAGAR"/>
    <m/>
    <m/>
    <m/>
    <n v="14183"/>
    <n v="158691"/>
    <n v="57"/>
    <n v="86"/>
    <s v="FLOW"/>
    <m/>
    <m/>
    <m/>
    <m/>
    <s v="NPA"/>
    <s v="MH14MM8940"/>
    <s v="BULLET 350 BATTALION BLACK"/>
    <d v="2025-07-09T00:00:00"/>
    <n v="36"/>
    <x v="0"/>
    <x v="0"/>
    <m/>
    <m/>
    <m/>
    <m/>
    <m/>
    <m/>
    <m/>
    <m/>
    <m/>
    <m/>
    <m/>
    <m/>
    <m/>
    <m/>
    <m/>
    <m/>
    <m/>
    <m/>
    <m/>
    <n v="1"/>
    <m/>
    <m/>
    <n v="1"/>
    <m/>
    <m/>
    <m/>
    <m/>
    <m/>
    <n v="1"/>
    <m/>
    <m/>
    <m/>
    <m/>
    <m/>
    <m/>
    <m/>
    <m/>
    <m/>
    <m/>
    <m/>
    <m/>
    <m/>
    <m/>
    <m/>
    <m/>
    <m/>
    <m/>
    <m/>
    <m/>
    <m/>
    <m/>
    <m/>
    <m/>
    <m/>
    <m/>
    <m/>
    <m/>
    <m/>
    <m/>
    <m/>
    <m/>
    <m/>
    <m/>
    <m/>
    <m/>
    <m/>
    <m/>
    <n v="1"/>
    <m/>
    <m/>
    <m/>
    <m/>
    <m/>
    <m/>
    <m/>
    <m/>
    <m/>
    <m/>
    <m/>
    <m/>
    <m/>
    <m/>
    <m/>
    <m/>
    <m/>
    <n v="1"/>
    <m/>
    <m/>
    <n v="2"/>
    <m/>
    <m/>
    <m/>
    <m/>
    <m/>
    <x v="7"/>
    <x v="0"/>
    <s v="ZBHT0011"/>
    <s v="B6cAs5otJwCz"/>
    <s v="Allocated"/>
    <s v="Left Message (LMCB)"/>
    <s v="Visit cm residence address cm is not at home tw is 3rd party lm with mother "/>
    <d v="2026-07-07T00:00:00"/>
    <m/>
    <m/>
    <m/>
    <m/>
    <m/>
    <n v="7517"/>
    <n v="21401"/>
  </r>
  <r>
    <n v="466953270"/>
    <s v="NEEL DEEPAK BENDBHAR"/>
    <s v="ONLINE"/>
    <x v="8"/>
    <n v="5389"/>
    <m/>
    <m/>
    <m/>
    <n v="5286"/>
    <n v="5186"/>
    <n v="5306"/>
    <n v="5083"/>
    <x v="0"/>
    <x v="0"/>
    <x v="0"/>
    <x v="0"/>
    <n v="157947"/>
    <n v="120"/>
    <n v="0"/>
    <n v="2700"/>
    <s v="20.06.26"/>
    <n v="5.4410049631623186E-2"/>
    <n v="8.3190225432348743E-3"/>
    <x v="0"/>
    <s v="PAID"/>
    <s v="PTP"/>
    <s v="PAID"/>
    <m/>
    <m/>
    <s v="CAVA"/>
    <m/>
    <s v="-"/>
    <m/>
    <s v="CHINCHWAD"/>
    <m/>
    <m/>
    <m/>
    <n v="5186"/>
    <n v="157947"/>
    <n v="26"/>
    <n v="25"/>
    <s v="STABLE"/>
    <m/>
    <m/>
    <m/>
    <m/>
    <s v="REGULAR"/>
    <s v="MH14MR4870"/>
    <s v="BULLET 350 BATTALION BLACK"/>
    <d v="2025-09-26T00:00:00"/>
    <n v="48"/>
    <x v="0"/>
    <x v="0"/>
    <m/>
    <m/>
    <m/>
    <m/>
    <m/>
    <m/>
    <m/>
    <m/>
    <m/>
    <m/>
    <n v="1"/>
    <m/>
    <m/>
    <m/>
    <m/>
    <m/>
    <m/>
    <m/>
    <m/>
    <m/>
    <m/>
    <m/>
    <m/>
    <m/>
    <m/>
    <m/>
    <m/>
    <m/>
    <m/>
    <m/>
    <m/>
    <m/>
    <m/>
    <m/>
    <m/>
    <m/>
    <m/>
    <m/>
    <m/>
    <m/>
    <m/>
    <m/>
    <m/>
    <n v="1"/>
    <m/>
    <m/>
    <m/>
    <m/>
    <m/>
    <n v="1"/>
    <m/>
    <m/>
    <m/>
    <m/>
    <m/>
    <m/>
    <m/>
    <m/>
    <m/>
    <m/>
    <m/>
    <m/>
    <m/>
    <m/>
    <m/>
    <m/>
    <m/>
    <m/>
    <m/>
    <m/>
    <m/>
    <m/>
    <m/>
    <m/>
    <m/>
    <m/>
    <m/>
    <m/>
    <m/>
    <m/>
    <m/>
    <m/>
    <m/>
    <m/>
    <m/>
    <m/>
    <m/>
    <m/>
    <m/>
    <m/>
    <m/>
    <m/>
    <m/>
    <m/>
    <x v="1"/>
    <x v="0"/>
    <s v="ZBHT0011"/>
    <s v="koQwLFmOjEc"/>
    <s v="Allocated"/>
    <s v="Promise To Pay (PTP)"/>
    <s v="Visit cm residence address cm make the PTP on 16th"/>
    <d v="2026-07-16T00:00:00"/>
    <m/>
    <m/>
    <m/>
    <m/>
    <m/>
    <n v="5306"/>
    <n v="10472"/>
  </r>
  <r>
    <n v="465042758"/>
    <s v="AKASH DNYANESHWAR OZARKAR"/>
    <s v="ONLINE"/>
    <x v="15"/>
    <n v="6230"/>
    <m/>
    <m/>
    <m/>
    <n v="6230"/>
    <n v="6019"/>
    <n v="6145"/>
    <n v="6019"/>
    <x v="0"/>
    <x v="0"/>
    <x v="0"/>
    <x v="12"/>
    <n v="156919"/>
    <n v="126"/>
    <n v="0"/>
    <n v="1800"/>
    <s v="12.06.26 17.06.26"/>
    <n v="0.227009062901282"/>
    <n v="8.2648780822799622E-3"/>
    <x v="0"/>
    <s v="PTP"/>
    <s v="PTP"/>
    <s v="PTP"/>
    <m/>
    <n v="22"/>
    <s v="CAVA"/>
    <m/>
    <s v="-"/>
    <m/>
    <s v="PIRANGUT"/>
    <m/>
    <m/>
    <m/>
    <n v="6019"/>
    <n v="156919"/>
    <n v="26"/>
    <n v="25"/>
    <s v="STABLE"/>
    <m/>
    <m/>
    <m/>
    <m/>
    <s v="REGULAR"/>
    <s v="MH12XU4443"/>
    <s v="JAWA 42 FJ DUAL AURORA GREEN MATTE"/>
    <d v="2024-12-26T00:00:00"/>
    <n v="48"/>
    <x v="0"/>
    <x v="0"/>
    <m/>
    <m/>
    <m/>
    <m/>
    <m/>
    <m/>
    <m/>
    <m/>
    <m/>
    <m/>
    <m/>
    <m/>
    <m/>
    <m/>
    <m/>
    <m/>
    <m/>
    <m/>
    <m/>
    <n v="1"/>
    <m/>
    <m/>
    <n v="1"/>
    <m/>
    <m/>
    <m/>
    <m/>
    <m/>
    <m/>
    <m/>
    <m/>
    <m/>
    <m/>
    <m/>
    <m/>
    <m/>
    <m/>
    <m/>
    <m/>
    <m/>
    <m/>
    <m/>
    <m/>
    <m/>
    <m/>
    <m/>
    <m/>
    <m/>
    <m/>
    <m/>
    <m/>
    <m/>
    <m/>
    <m/>
    <m/>
    <m/>
    <m/>
    <m/>
    <m/>
    <m/>
    <m/>
    <m/>
    <m/>
    <m/>
    <m/>
    <m/>
    <m/>
    <m/>
    <m/>
    <m/>
    <m/>
    <m/>
    <m/>
    <n v="1"/>
    <m/>
    <m/>
    <m/>
    <m/>
    <m/>
    <m/>
    <m/>
    <m/>
    <m/>
    <m/>
    <m/>
    <m/>
    <m/>
    <m/>
    <m/>
    <m/>
    <m/>
    <m/>
    <m/>
    <m/>
    <x v="1"/>
    <x v="0"/>
    <s v="DUWT0030"/>
    <s v="B6UNMYrGNm"/>
    <s v="Allocated"/>
    <s v="Left Message (LMCB)"/>
    <s v="Left message to father "/>
    <d v="2026-07-07T00:00:00"/>
    <m/>
    <m/>
    <m/>
    <s v="VYMO"/>
    <m/>
    <n v="6145"/>
    <n v="12249"/>
  </r>
  <r>
    <n v="464088878"/>
    <s v="LALITA RAMDAS SURYAVANSHI"/>
    <m/>
    <x v="2"/>
    <m/>
    <m/>
    <m/>
    <m/>
    <n v="6045"/>
    <n v="23264"/>
    <n v="5745"/>
    <n v="29309"/>
    <x v="2"/>
    <x v="1"/>
    <x v="1"/>
    <x v="9"/>
    <n v="155641"/>
    <n v="616"/>
    <n v="0"/>
    <n v="2250"/>
    <s v="FLOW"/>
    <n v="0.42133687783907869"/>
    <n v="5.9961387949736981E-2"/>
    <x v="1"/>
    <s v="RTP"/>
    <s v="RTP"/>
    <s v="RTP"/>
    <s v="Financail problem"/>
    <m/>
    <s v="CAVA"/>
    <m/>
    <s v="ELG"/>
    <m/>
    <s v="SHIKRAPUR"/>
    <m/>
    <m/>
    <m/>
    <n v="23264"/>
    <n v="155641"/>
    <n v="118"/>
    <n v="147"/>
    <s v="FLOW"/>
    <m/>
    <m/>
    <m/>
    <m/>
    <s v="NPA"/>
    <s v="MH12XF0103"/>
    <s v="BULLET 350 THE STANDARD BLACK"/>
    <d v="2024-09-23T00:00:00"/>
    <n v="48"/>
    <x v="0"/>
    <x v="0"/>
    <m/>
    <m/>
    <m/>
    <m/>
    <m/>
    <m/>
    <m/>
    <m/>
    <m/>
    <m/>
    <n v="1"/>
    <m/>
    <m/>
    <m/>
    <m/>
    <m/>
    <m/>
    <m/>
    <m/>
    <m/>
    <m/>
    <m/>
    <m/>
    <m/>
    <m/>
    <m/>
    <m/>
    <m/>
    <m/>
    <m/>
    <m/>
    <m/>
    <m/>
    <m/>
    <m/>
    <m/>
    <m/>
    <m/>
    <m/>
    <m/>
    <m/>
    <m/>
    <m/>
    <m/>
    <m/>
    <m/>
    <m/>
    <m/>
    <m/>
    <m/>
    <m/>
    <m/>
    <m/>
    <m/>
    <m/>
    <m/>
    <m/>
    <m/>
    <m/>
    <m/>
    <m/>
    <m/>
    <m/>
    <m/>
    <m/>
    <m/>
    <m/>
    <m/>
    <m/>
    <m/>
    <m/>
    <m/>
    <m/>
    <m/>
    <m/>
    <m/>
    <m/>
    <m/>
    <m/>
    <m/>
    <m/>
    <m/>
    <m/>
    <m/>
    <m/>
    <m/>
    <m/>
    <m/>
    <m/>
    <m/>
    <m/>
    <m/>
    <m/>
    <m/>
    <x v="0"/>
    <x v="0"/>
    <s v="ZBHT0024"/>
    <s v="k6tcoLJJdVm"/>
    <s v="Allocated"/>
    <s v="Left Message (LMCB)"/>
    <s v="Meet husband "/>
    <d v="2026-07-04T00:00:00"/>
    <m/>
    <m/>
    <m/>
    <m/>
    <m/>
    <n v="5745"/>
    <n v="29309"/>
  </r>
  <r>
    <n v="462353603"/>
    <s v="NACHIKETH M DESAI"/>
    <s v="ONLINE"/>
    <x v="16"/>
    <n v="8000"/>
    <m/>
    <m/>
    <m/>
    <n v="7819"/>
    <n v="6428.44"/>
    <n v="6552.44"/>
    <n v="6247.4399999999987"/>
    <x v="0"/>
    <x v="0"/>
    <x v="0"/>
    <x v="12"/>
    <n v="154352"/>
    <n v="124"/>
    <n v="0"/>
    <n v="3150"/>
    <s v="13.06.26"/>
    <n v="0.22329547650022419"/>
    <n v="8.1296749390199832E-3"/>
    <x v="0"/>
    <s v="MPTP"/>
    <s v="PAID"/>
    <s v="MPTP"/>
    <s v="Shifted"/>
    <n v="16"/>
    <s v="CAVNA"/>
    <m/>
    <s v="-"/>
    <m/>
    <s v="HINJEWADI"/>
    <m/>
    <m/>
    <m/>
    <n v="9702.44"/>
    <n v="154352"/>
    <n v="26"/>
    <n v="25"/>
    <s v="STABLE"/>
    <m/>
    <m/>
    <m/>
    <m/>
    <s v="REGULAR"/>
    <s v="MH14LM2334"/>
    <s v="TRIUMPH SPEED 400"/>
    <d v="2024-03-26T00:00:00"/>
    <n v="48"/>
    <x v="1"/>
    <x v="0"/>
    <m/>
    <m/>
    <m/>
    <m/>
    <m/>
    <m/>
    <m/>
    <m/>
    <m/>
    <m/>
    <m/>
    <m/>
    <m/>
    <m/>
    <m/>
    <m/>
    <m/>
    <m/>
    <m/>
    <m/>
    <m/>
    <m/>
    <m/>
    <m/>
    <m/>
    <m/>
    <m/>
    <m/>
    <m/>
    <m/>
    <m/>
    <m/>
    <m/>
    <m/>
    <n v="1"/>
    <m/>
    <m/>
    <m/>
    <m/>
    <m/>
    <m/>
    <m/>
    <m/>
    <m/>
    <m/>
    <m/>
    <m/>
    <m/>
    <m/>
    <m/>
    <m/>
    <m/>
    <m/>
    <m/>
    <m/>
    <m/>
    <m/>
    <m/>
    <m/>
    <m/>
    <m/>
    <m/>
    <m/>
    <m/>
    <m/>
    <m/>
    <m/>
    <m/>
    <m/>
    <m/>
    <m/>
    <m/>
    <m/>
    <m/>
    <m/>
    <m/>
    <m/>
    <m/>
    <m/>
    <m/>
    <m/>
    <m/>
    <m/>
    <m/>
    <m/>
    <m/>
    <m/>
    <m/>
    <m/>
    <m/>
    <m/>
    <m/>
    <m/>
    <m/>
    <x v="0"/>
    <x v="0"/>
    <s v="DUWT0030"/>
    <m/>
    <m/>
    <m/>
    <m/>
    <m/>
    <m/>
    <m/>
    <m/>
    <m/>
    <m/>
    <n v="6552.44"/>
    <n v="14247.439999999999"/>
  </r>
  <r>
    <n v="461739127"/>
    <s v="SANJAY SUKHDEV PAWAR"/>
    <m/>
    <x v="2"/>
    <m/>
    <m/>
    <m/>
    <m/>
    <n v="7184"/>
    <n v="35916"/>
    <n v="8178"/>
    <n v="43100"/>
    <x v="4"/>
    <x v="1"/>
    <x v="1"/>
    <x v="0"/>
    <n v="153415"/>
    <n v="998"/>
    <n v="0"/>
    <n v="4011"/>
    <s v="FLOW"/>
    <n v="0.49371015546809383"/>
    <n v="6.8577553535706479E-2"/>
    <x v="1"/>
    <s v="RTP"/>
    <s v="NRTP"/>
    <s v="RTP"/>
    <s v="Financail problem"/>
    <m/>
    <s v="CAVNA"/>
    <m/>
    <s v="ELG"/>
    <m/>
    <s v="CHINCHWAD"/>
    <m/>
    <m/>
    <m/>
    <n v="35916"/>
    <n v="153415"/>
    <n v="146"/>
    <n v="175"/>
    <s v="FLOW"/>
    <m/>
    <m/>
    <m/>
    <m/>
    <s v="NPA"/>
    <s v="MH14LH4492"/>
    <s v="CLASSIC 350 DARK STEALTH BLACK"/>
    <d v="2024-01-31T00:00:00"/>
    <n v="48"/>
    <x v="0"/>
    <x v="0"/>
    <m/>
    <m/>
    <m/>
    <m/>
    <m/>
    <m/>
    <m/>
    <m/>
    <m/>
    <m/>
    <m/>
    <m/>
    <m/>
    <m/>
    <m/>
    <m/>
    <m/>
    <m/>
    <m/>
    <n v="1"/>
    <m/>
    <m/>
    <n v="1"/>
    <m/>
    <m/>
    <m/>
    <m/>
    <m/>
    <m/>
    <m/>
    <m/>
    <m/>
    <m/>
    <m/>
    <m/>
    <m/>
    <m/>
    <m/>
    <m/>
    <m/>
    <m/>
    <m/>
    <m/>
    <m/>
    <m/>
    <m/>
    <m/>
    <m/>
    <m/>
    <m/>
    <m/>
    <m/>
    <m/>
    <m/>
    <m/>
    <m/>
    <m/>
    <m/>
    <m/>
    <m/>
    <m/>
    <m/>
    <m/>
    <m/>
    <m/>
    <m/>
    <m/>
    <m/>
    <m/>
    <m/>
    <m/>
    <m/>
    <m/>
    <m/>
    <m/>
    <m/>
    <m/>
    <m/>
    <m/>
    <m/>
    <m/>
    <m/>
    <m/>
    <m/>
    <m/>
    <m/>
    <m/>
    <m/>
    <m/>
    <m/>
    <m/>
    <m/>
    <m/>
    <m/>
    <x v="3"/>
    <x v="0"/>
    <s v="ZBHT0011"/>
    <s v="G28m-6KVOz"/>
    <s v="Allocated"/>
    <s v="Left Message (LMCB)"/>
    <s v="Visit cm residence address tw 3rd party cm is not at home lm with wife "/>
    <d v="2026-07-07T00:00:00"/>
    <m/>
    <m/>
    <m/>
    <m/>
    <m/>
    <n v="8178"/>
    <n v="43100"/>
  </r>
  <r>
    <n v="464976820"/>
    <s v="GHANSHYAM KAMALAKAR KOLAMBE"/>
    <m/>
    <x v="2"/>
    <m/>
    <m/>
    <m/>
    <m/>
    <n v="6173"/>
    <n v="6144.53"/>
    <n v="6285.53"/>
    <n v="12317.529999999999"/>
    <x v="0"/>
    <x v="1"/>
    <x v="1"/>
    <x v="0"/>
    <n v="153064"/>
    <n v="141"/>
    <n v="0"/>
    <n v="1748.32"/>
    <s v="-"/>
    <n v="5.2727939351901405E-2"/>
    <n v="8.0618363536990433E-3"/>
    <x v="1"/>
    <s v="REPO"/>
    <s v="-"/>
    <s v="REPO"/>
    <m/>
    <m/>
    <s v="CAVA"/>
    <m/>
    <s v="-"/>
    <m/>
    <s v="CHINCHWAD"/>
    <m/>
    <m/>
    <m/>
    <n v="8033.85"/>
    <n v="153064"/>
    <n v="26"/>
    <n v="55"/>
    <s v="FLOW"/>
    <m/>
    <m/>
    <m/>
    <m/>
    <s v="-"/>
    <s v="MH14MB0505"/>
    <s v="KARIZMA XMR"/>
    <d v="2024-12-18T00:00:00"/>
    <n v="48"/>
    <x v="2"/>
    <x v="0"/>
    <m/>
    <m/>
    <m/>
    <m/>
    <m/>
    <m/>
    <m/>
    <m/>
    <m/>
    <m/>
    <m/>
    <m/>
    <m/>
    <m/>
    <m/>
    <m/>
    <m/>
    <m/>
    <m/>
    <m/>
    <m/>
    <m/>
    <m/>
    <m/>
    <m/>
    <m/>
    <m/>
    <m/>
    <m/>
    <m/>
    <m/>
    <m/>
    <m/>
    <m/>
    <m/>
    <m/>
    <m/>
    <m/>
    <m/>
    <m/>
    <m/>
    <m/>
    <m/>
    <m/>
    <m/>
    <m/>
    <m/>
    <m/>
    <m/>
    <m/>
    <m/>
    <m/>
    <m/>
    <m/>
    <m/>
    <m/>
    <m/>
    <m/>
    <m/>
    <m/>
    <m/>
    <m/>
    <m/>
    <m/>
    <m/>
    <m/>
    <m/>
    <m/>
    <m/>
    <m/>
    <m/>
    <m/>
    <m/>
    <m/>
    <m/>
    <m/>
    <m/>
    <m/>
    <m/>
    <m/>
    <m/>
    <m/>
    <m/>
    <m/>
    <m/>
    <m/>
    <m/>
    <m/>
    <m/>
    <m/>
    <m/>
    <n v="1"/>
    <m/>
    <m/>
    <x v="0"/>
    <x v="0"/>
    <s v="ZBHT0011"/>
    <e v="#N/A"/>
    <s v="Allocated"/>
    <e v="#N/A"/>
    <e v="#N/A"/>
    <e v="#N/A"/>
    <m/>
    <m/>
    <m/>
    <m/>
    <m/>
    <n v="6285.53"/>
    <n v="12317.529999999999"/>
  </r>
  <r>
    <n v="465084077"/>
    <s v="NEYAZ AHMAD HASHMI"/>
    <m/>
    <x v="2"/>
    <m/>
    <m/>
    <m/>
    <m/>
    <n v="5940"/>
    <n v="5940"/>
    <n v="5946"/>
    <n v="11880"/>
    <x v="0"/>
    <x v="1"/>
    <x v="1"/>
    <x v="7"/>
    <n v="151026"/>
    <n v="6"/>
    <n v="0"/>
    <n v="450"/>
    <s v="-"/>
    <n v="0.12677751560895592"/>
    <n v="7.9544954865530225E-3"/>
    <x v="1"/>
    <s v="NC"/>
    <s v="-"/>
    <s v="NC"/>
    <s v="Add not found"/>
    <m/>
    <s v="CNAVNA"/>
    <m/>
    <s v="-"/>
    <m/>
    <s v="BHOSARI"/>
    <m/>
    <m/>
    <m/>
    <n v="6396"/>
    <n v="151026"/>
    <n v="26"/>
    <n v="55"/>
    <s v="FLOW"/>
    <m/>
    <m/>
    <m/>
    <m/>
    <s v="REGULAR"/>
    <s v="MH14MB8745"/>
    <s v="YAMAHA YZF R15 V3 DARK KNIGHT"/>
    <d v="2024-12-31T00:00:00"/>
    <n v="48"/>
    <x v="1"/>
    <x v="1"/>
    <m/>
    <m/>
    <m/>
    <m/>
    <m/>
    <m/>
    <m/>
    <m/>
    <m/>
    <m/>
    <m/>
    <m/>
    <m/>
    <m/>
    <m/>
    <m/>
    <m/>
    <m/>
    <m/>
    <m/>
    <m/>
    <m/>
    <m/>
    <m/>
    <m/>
    <m/>
    <m/>
    <m/>
    <m/>
    <m/>
    <m/>
    <m/>
    <m/>
    <m/>
    <m/>
    <m/>
    <m/>
    <n v="1"/>
    <m/>
    <m/>
    <m/>
    <m/>
    <m/>
    <n v="1"/>
    <m/>
    <m/>
    <m/>
    <m/>
    <m/>
    <m/>
    <m/>
    <m/>
    <m/>
    <m/>
    <m/>
    <m/>
    <m/>
    <m/>
    <m/>
    <m/>
    <m/>
    <m/>
    <m/>
    <m/>
    <m/>
    <m/>
    <m/>
    <m/>
    <m/>
    <m/>
    <n v="1"/>
    <m/>
    <m/>
    <m/>
    <m/>
    <m/>
    <m/>
    <m/>
    <m/>
    <m/>
    <m/>
    <m/>
    <m/>
    <m/>
    <m/>
    <m/>
    <m/>
    <m/>
    <m/>
    <m/>
    <m/>
    <m/>
    <m/>
    <m/>
    <x v="1"/>
    <x v="0"/>
    <s v="DUWT0025"/>
    <m/>
    <m/>
    <m/>
    <m/>
    <m/>
    <m/>
    <m/>
    <m/>
    <s v="VYMO"/>
    <m/>
    <n v="5946"/>
    <n v="11880"/>
  </r>
  <r>
    <n v="466843453"/>
    <s v="OMKAR SUNIL KUMBHAR"/>
    <s v="ONLINE"/>
    <x v="6"/>
    <n v="6379"/>
    <m/>
    <m/>
    <m/>
    <n v="6379"/>
    <n v="6339.23"/>
    <n v="6470.23"/>
    <n v="6339.23"/>
    <x v="0"/>
    <x v="0"/>
    <x v="0"/>
    <x v="3"/>
    <n v="149507"/>
    <n v="131"/>
    <n v="0"/>
    <n v="3150"/>
    <s v="25.06.26"/>
    <n v="0.15908719424753168"/>
    <n v="7.8744901984299561E-3"/>
    <x v="0"/>
    <s v="MPTP"/>
    <s v="MPTP"/>
    <s v="MPTP"/>
    <s v="Shifted"/>
    <n v="11"/>
    <m/>
    <m/>
    <s v="-"/>
    <m/>
    <s v="PASHAN"/>
    <m/>
    <m/>
    <m/>
    <n v="6339.23"/>
    <n v="149507"/>
    <n v="26"/>
    <n v="25"/>
    <s v="STABLE"/>
    <m/>
    <m/>
    <m/>
    <m/>
    <s v="REGULAR"/>
    <s v="MH12YP2925"/>
    <s v="BULLET 350 BATTALION BLACK"/>
    <d v="2025-09-09T00:00:00"/>
    <n v="36"/>
    <x v="0"/>
    <x v="0"/>
    <m/>
    <m/>
    <m/>
    <m/>
    <m/>
    <m/>
    <m/>
    <m/>
    <m/>
    <m/>
    <n v="1"/>
    <m/>
    <m/>
    <m/>
    <m/>
    <m/>
    <m/>
    <m/>
    <m/>
    <m/>
    <m/>
    <m/>
    <m/>
    <m/>
    <m/>
    <n v="1"/>
    <m/>
    <m/>
    <m/>
    <m/>
    <m/>
    <m/>
    <m/>
    <m/>
    <m/>
    <m/>
    <m/>
    <m/>
    <m/>
    <m/>
    <n v="1"/>
    <m/>
    <m/>
    <m/>
    <m/>
    <m/>
    <m/>
    <m/>
    <m/>
    <m/>
    <m/>
    <m/>
    <m/>
    <m/>
    <m/>
    <m/>
    <m/>
    <m/>
    <m/>
    <m/>
    <m/>
    <m/>
    <m/>
    <m/>
    <m/>
    <m/>
    <m/>
    <m/>
    <m/>
    <m/>
    <m/>
    <m/>
    <m/>
    <m/>
    <m/>
    <m/>
    <m/>
    <m/>
    <m/>
    <m/>
    <m/>
    <m/>
    <m/>
    <m/>
    <m/>
    <m/>
    <m/>
    <m/>
    <m/>
    <m/>
    <m/>
    <m/>
    <m/>
    <m/>
    <x v="1"/>
    <x v="0"/>
    <s v="DUWT0023"/>
    <s v="kPkA3feZ5i7"/>
    <s v="Allocated"/>
    <s v="Shifted (NC_SFTD)"/>
    <s v="Customer shifted from the given residence address "/>
    <d v="2026-07-04T00:00:00"/>
    <m/>
    <m/>
    <m/>
    <m/>
    <m/>
    <n v="6470.23"/>
    <n v="12718.23"/>
  </r>
  <r>
    <n v="462316792"/>
    <s v="SIDDHANT NILKANTH KADAM"/>
    <s v="ONLINE"/>
    <x v="17"/>
    <n v="15000"/>
    <m/>
    <m/>
    <m/>
    <n v="6747"/>
    <n v="25297"/>
    <n v="5847"/>
    <n v="17044"/>
    <x v="2"/>
    <x v="0"/>
    <x v="0"/>
    <x v="4"/>
    <n v="148268"/>
    <n v="791"/>
    <n v="0"/>
    <n v="4050"/>
    <s v="STABLE"/>
    <n v="0.60557840522470052"/>
    <n v="5.7120906885278315E-2"/>
    <x v="0"/>
    <s v="PAID"/>
    <s v="PAID"/>
    <s v="PAID"/>
    <m/>
    <m/>
    <m/>
    <m/>
    <s v="ELG"/>
    <m/>
    <s v="VELHE"/>
    <m/>
    <m/>
    <m/>
    <n v="25297"/>
    <n v="148268"/>
    <n v="118"/>
    <n v="55"/>
    <s v="STABLE"/>
    <m/>
    <m/>
    <m/>
    <m/>
    <s v="NPA"/>
    <s v="MH12WN7216"/>
    <s v="CLASSIC 350 DARK GUNMETAL GREY"/>
    <d v="2024-03-22T00:00:00"/>
    <n v="48"/>
    <x v="0"/>
    <x v="1"/>
    <m/>
    <m/>
    <m/>
    <m/>
    <m/>
    <m/>
    <m/>
    <m/>
    <m/>
    <m/>
    <m/>
    <m/>
    <m/>
    <m/>
    <m/>
    <m/>
    <m/>
    <m/>
    <m/>
    <m/>
    <m/>
    <m/>
    <m/>
    <m/>
    <m/>
    <m/>
    <m/>
    <m/>
    <n v="1"/>
    <m/>
    <m/>
    <m/>
    <m/>
    <m/>
    <m/>
    <m/>
    <m/>
    <m/>
    <m/>
    <m/>
    <m/>
    <m/>
    <m/>
    <m/>
    <m/>
    <m/>
    <m/>
    <m/>
    <m/>
    <m/>
    <m/>
    <m/>
    <m/>
    <m/>
    <m/>
    <m/>
    <m/>
    <m/>
    <m/>
    <m/>
    <m/>
    <m/>
    <m/>
    <m/>
    <m/>
    <m/>
    <m/>
    <m/>
    <m/>
    <m/>
    <m/>
    <m/>
    <m/>
    <m/>
    <m/>
    <m/>
    <m/>
    <m/>
    <m/>
    <m/>
    <m/>
    <m/>
    <m/>
    <m/>
    <m/>
    <m/>
    <m/>
    <m/>
    <m/>
    <m/>
    <m/>
    <m/>
    <m/>
    <m/>
    <x v="0"/>
    <x v="0"/>
    <s v="DUWT0011"/>
    <s v="BoW87gMZEYtz"/>
    <s v="Allocated"/>
    <e v="#N/A"/>
    <e v="#N/A"/>
    <e v="#N/A"/>
    <m/>
    <m/>
    <m/>
    <m/>
    <m/>
    <n v="5847"/>
    <n v="32044"/>
  </r>
  <r>
    <n v="463487908"/>
    <s v="ZAID BABAMIYA PATHAN"/>
    <s v="ONLINE"/>
    <x v="6"/>
    <n v="6853"/>
    <m/>
    <m/>
    <s v="BANK STABLE 09"/>
    <n v="6694"/>
    <n v="6538"/>
    <n v="6694"/>
    <n v="6379"/>
    <x v="0"/>
    <x v="0"/>
    <x v="0"/>
    <x v="0"/>
    <n v="146274"/>
    <n v="156"/>
    <n v="0"/>
    <n v="0"/>
    <s v="30.06.26"/>
    <n v="5.0388900072910851E-2"/>
    <n v="7.7042090289093047E-3"/>
    <x v="0"/>
    <s v="PAID"/>
    <s v="PTP"/>
    <s v="PAID"/>
    <m/>
    <m/>
    <s v="CAVA"/>
    <m/>
    <s v="-"/>
    <m/>
    <s v="CHIKHALI"/>
    <m/>
    <m/>
    <m/>
    <n v="6538"/>
    <n v="146274"/>
    <n v="26"/>
    <n v="25"/>
    <s v="STABLE"/>
    <m/>
    <m/>
    <m/>
    <m/>
    <s v="REGULAR"/>
    <s v="MH14LR5217"/>
    <s v="CLASSIC 350 CHROME BRONZE"/>
    <d v="2024-07-16T00:00:00"/>
    <n v="48"/>
    <x v="0"/>
    <x v="0"/>
    <m/>
    <m/>
    <m/>
    <m/>
    <m/>
    <m/>
    <m/>
    <m/>
    <m/>
    <m/>
    <m/>
    <m/>
    <m/>
    <m/>
    <m/>
    <m/>
    <m/>
    <m/>
    <m/>
    <n v="1"/>
    <m/>
    <m/>
    <n v="1"/>
    <m/>
    <m/>
    <m/>
    <m/>
    <m/>
    <m/>
    <m/>
    <m/>
    <m/>
    <m/>
    <m/>
    <m/>
    <m/>
    <m/>
    <m/>
    <m/>
    <m/>
    <m/>
    <m/>
    <m/>
    <m/>
    <m/>
    <m/>
    <m/>
    <m/>
    <m/>
    <m/>
    <m/>
    <m/>
    <m/>
    <m/>
    <m/>
    <m/>
    <m/>
    <m/>
    <m/>
    <m/>
    <m/>
    <m/>
    <m/>
    <m/>
    <m/>
    <m/>
    <m/>
    <m/>
    <m/>
    <m/>
    <m/>
    <m/>
    <m/>
    <m/>
    <m/>
    <m/>
    <m/>
    <m/>
    <m/>
    <m/>
    <m/>
    <m/>
    <m/>
    <m/>
    <m/>
    <m/>
    <m/>
    <m/>
    <m/>
    <m/>
    <m/>
    <m/>
    <m/>
    <m/>
    <x v="3"/>
    <x v="0"/>
    <s v="ZBHT0011"/>
    <s v="BoBvnfRpYZz"/>
    <s v="Allocated"/>
    <s v="Left Message (LMCB)"/>
    <s v="Visit cm residence address cm is not at home lm with mother "/>
    <d v="2026-07-07T00:00:00"/>
    <m/>
    <m/>
    <m/>
    <m/>
    <m/>
    <n v="6694"/>
    <n v="13232"/>
  </r>
  <r>
    <n v="467430967"/>
    <s v="ANIKET SADASHIV VITKAR"/>
    <s v="ONLINE"/>
    <x v="7"/>
    <n v="4450"/>
    <m/>
    <m/>
    <m/>
    <n v="4423"/>
    <n v="4423"/>
    <n v="4429"/>
    <n v="4396"/>
    <x v="0"/>
    <x v="0"/>
    <x v="0"/>
    <x v="7"/>
    <n v="141712"/>
    <n v="6"/>
    <n v="0"/>
    <n v="0"/>
    <s v="-"/>
    <n v="0.11895895602066107"/>
    <n v="7.4639298159946089E-3"/>
    <x v="0"/>
    <s v="PAID"/>
    <s v="-"/>
    <s v="PAID"/>
    <m/>
    <m/>
    <m/>
    <m/>
    <s v="-"/>
    <m/>
    <s v="BHOSARI"/>
    <m/>
    <m/>
    <m/>
    <n v="4429"/>
    <n v="141712"/>
    <n v="26"/>
    <n v="25"/>
    <s v="STABLE"/>
    <m/>
    <m/>
    <m/>
    <m/>
    <s v="REGULAR"/>
    <s v="MH14MY4679"/>
    <s v="BULLET 350 BATTALION BLACK"/>
    <d v="2025-12-12T00:00:00"/>
    <n v="48"/>
    <x v="1"/>
    <x v="1"/>
    <m/>
    <m/>
    <m/>
    <m/>
    <m/>
    <m/>
    <m/>
    <m/>
    <m/>
    <m/>
    <m/>
    <m/>
    <m/>
    <m/>
    <m/>
    <m/>
    <m/>
    <m/>
    <m/>
    <m/>
    <m/>
    <m/>
    <m/>
    <m/>
    <m/>
    <m/>
    <m/>
    <m/>
    <m/>
    <m/>
    <m/>
    <m/>
    <m/>
    <m/>
    <m/>
    <m/>
    <m/>
    <n v="1"/>
    <m/>
    <m/>
    <m/>
    <m/>
    <m/>
    <m/>
    <m/>
    <m/>
    <m/>
    <m/>
    <m/>
    <m/>
    <m/>
    <m/>
    <m/>
    <m/>
    <m/>
    <m/>
    <m/>
    <m/>
    <m/>
    <m/>
    <m/>
    <m/>
    <m/>
    <m/>
    <m/>
    <m/>
    <m/>
    <m/>
    <m/>
    <m/>
    <m/>
    <m/>
    <m/>
    <m/>
    <m/>
    <m/>
    <m/>
    <m/>
    <m/>
    <m/>
    <m/>
    <m/>
    <m/>
    <m/>
    <m/>
    <m/>
    <m/>
    <m/>
    <m/>
    <m/>
    <m/>
    <m/>
    <m/>
    <m/>
    <x v="0"/>
    <x v="0"/>
    <s v="DUWT0025"/>
    <m/>
    <m/>
    <m/>
    <m/>
    <m/>
    <m/>
    <m/>
    <m/>
    <m/>
    <m/>
    <n v="4429"/>
    <n v="8846"/>
  </r>
  <r>
    <n v="466697094"/>
    <s v="GAURAV SANTOSH LOLGE"/>
    <s v="ONLINE"/>
    <x v="7"/>
    <n v="4591"/>
    <m/>
    <m/>
    <m/>
    <n v="4591"/>
    <n v="4591"/>
    <n v="4616"/>
    <n v="4591"/>
    <x v="0"/>
    <x v="0"/>
    <x v="0"/>
    <x v="0"/>
    <n v="140485"/>
    <n v="25"/>
    <n v="0"/>
    <n v="2382"/>
    <s v="-"/>
    <n v="4.83946882340189E-2"/>
    <n v="7.3993040829287756E-3"/>
    <x v="0"/>
    <s v="PAID"/>
    <s v="-"/>
    <s v="PAID"/>
    <s v="Shifted"/>
    <m/>
    <s v="CAVNA"/>
    <m/>
    <s v="-"/>
    <m/>
    <s v="CHIKHALI"/>
    <m/>
    <m/>
    <m/>
    <n v="6998"/>
    <n v="140485"/>
    <n v="26"/>
    <n v="25"/>
    <s v="STABLE"/>
    <m/>
    <m/>
    <m/>
    <m/>
    <s v="REGULAR"/>
    <s v="MH14MN9383"/>
    <s v="HUNTER 350 DAPPER GREY"/>
    <d v="2025-08-14T00:00:00"/>
    <n v="48"/>
    <x v="1"/>
    <x v="0"/>
    <m/>
    <m/>
    <m/>
    <m/>
    <m/>
    <m/>
    <m/>
    <m/>
    <m/>
    <m/>
    <m/>
    <m/>
    <m/>
    <m/>
    <m/>
    <m/>
    <m/>
    <m/>
    <m/>
    <m/>
    <m/>
    <m/>
    <m/>
    <m/>
    <m/>
    <m/>
    <m/>
    <m/>
    <m/>
    <m/>
    <m/>
    <n v="1"/>
    <m/>
    <m/>
    <m/>
    <m/>
    <m/>
    <m/>
    <m/>
    <m/>
    <m/>
    <m/>
    <m/>
    <m/>
    <m/>
    <m/>
    <m/>
    <m/>
    <m/>
    <m/>
    <m/>
    <m/>
    <m/>
    <m/>
    <m/>
    <m/>
    <m/>
    <m/>
    <m/>
    <m/>
    <m/>
    <m/>
    <m/>
    <m/>
    <m/>
    <m/>
    <m/>
    <m/>
    <m/>
    <m/>
    <m/>
    <m/>
    <m/>
    <m/>
    <m/>
    <m/>
    <m/>
    <m/>
    <m/>
    <m/>
    <m/>
    <m/>
    <m/>
    <m/>
    <m/>
    <m/>
    <m/>
    <m/>
    <m/>
    <m/>
    <m/>
    <m/>
    <m/>
    <m/>
    <x v="0"/>
    <x v="0"/>
    <s v="ZBHT0011"/>
    <m/>
    <m/>
    <m/>
    <m/>
    <m/>
    <m/>
    <m/>
    <m/>
    <m/>
    <m/>
    <n v="4616"/>
    <n v="9182"/>
  </r>
  <r>
    <n v="467319304"/>
    <s v="MANISHA SANJAY HADIMANI"/>
    <s v="ONLINE"/>
    <x v="6"/>
    <n v="5710"/>
    <m/>
    <m/>
    <m/>
    <n v="5610"/>
    <n v="5160"/>
    <n v="5243"/>
    <n v="5060"/>
    <x v="0"/>
    <x v="0"/>
    <x v="0"/>
    <x v="13"/>
    <n v="138255"/>
    <n v="83"/>
    <n v="0"/>
    <n v="1350"/>
    <s v="-"/>
    <n v="0.11914661909500225"/>
    <n v="7.2818506316355332E-3"/>
    <x v="0"/>
    <s v="PAID"/>
    <s v="-"/>
    <s v="PAID"/>
    <m/>
    <m/>
    <m/>
    <m/>
    <s v="-"/>
    <m/>
    <s v="BIBWEWADI"/>
    <m/>
    <m/>
    <m/>
    <n v="6593"/>
    <n v="138255"/>
    <n v="26"/>
    <n v="25"/>
    <s v="STABLE"/>
    <m/>
    <m/>
    <m/>
    <m/>
    <s v="REGULAR"/>
    <s v="MH12YY0845"/>
    <s v="TVS IQUBE ELECTRIC ST 5 KWH"/>
    <d v="2025-11-21T00:00:00"/>
    <n v="36"/>
    <x v="1"/>
    <x v="1"/>
    <m/>
    <m/>
    <m/>
    <m/>
    <m/>
    <m/>
    <m/>
    <m/>
    <m/>
    <m/>
    <m/>
    <m/>
    <m/>
    <m/>
    <m/>
    <m/>
    <m/>
    <m/>
    <m/>
    <m/>
    <m/>
    <m/>
    <m/>
    <m/>
    <m/>
    <m/>
    <m/>
    <m/>
    <m/>
    <m/>
    <m/>
    <n v="1"/>
    <m/>
    <m/>
    <m/>
    <m/>
    <m/>
    <m/>
    <m/>
    <m/>
    <m/>
    <m/>
    <m/>
    <m/>
    <m/>
    <m/>
    <m/>
    <m/>
    <m/>
    <m/>
    <m/>
    <m/>
    <m/>
    <m/>
    <m/>
    <m/>
    <m/>
    <m/>
    <m/>
    <m/>
    <m/>
    <m/>
    <m/>
    <m/>
    <m/>
    <m/>
    <m/>
    <m/>
    <m/>
    <m/>
    <m/>
    <m/>
    <m/>
    <m/>
    <m/>
    <m/>
    <m/>
    <m/>
    <m/>
    <m/>
    <m/>
    <m/>
    <m/>
    <m/>
    <m/>
    <m/>
    <m/>
    <m/>
    <m/>
    <m/>
    <m/>
    <m/>
    <m/>
    <m/>
    <x v="0"/>
    <x v="0"/>
    <s v="DUWT0031"/>
    <m/>
    <m/>
    <m/>
    <m/>
    <m/>
    <m/>
    <m/>
    <m/>
    <m/>
    <m/>
    <n v="5243"/>
    <n v="10770"/>
  </r>
  <r>
    <n v="466736505"/>
    <s v="CHHAYA DNYANESHWAR PAWAR"/>
    <m/>
    <x v="2"/>
    <m/>
    <m/>
    <m/>
    <m/>
    <n v="4343"/>
    <n v="17372"/>
    <n v="4730"/>
    <n v="21715"/>
    <x v="2"/>
    <x v="1"/>
    <x v="1"/>
    <x v="13"/>
    <n v="137457"/>
    <n v="387"/>
    <n v="0"/>
    <n v="1800"/>
    <s v="-"/>
    <n v="0.75594739995934745"/>
    <n v="5.2955921019570654E-2"/>
    <x v="1"/>
    <s v="-"/>
    <s v="-"/>
    <s v="-"/>
    <m/>
    <m/>
    <m/>
    <m/>
    <s v="ELG"/>
    <m/>
    <s v="PARAVTI"/>
    <m/>
    <m/>
    <m/>
    <n v="17372"/>
    <n v="137457"/>
    <n v="118"/>
    <n v="147"/>
    <s v="FLOW"/>
    <m/>
    <m/>
    <m/>
    <m/>
    <s v="NPA"/>
    <s v="MH12YM2056"/>
    <s v="HONDA UNICORN 2B"/>
    <d v="2025-08-21T00:00:00"/>
    <n v="48"/>
    <x v="0"/>
    <x v="1"/>
    <m/>
    <m/>
    <m/>
    <m/>
    <m/>
    <m/>
    <m/>
    <m/>
    <m/>
    <m/>
    <m/>
    <m/>
    <m/>
    <m/>
    <m/>
    <m/>
    <m/>
    <m/>
    <m/>
    <m/>
    <m/>
    <m/>
    <m/>
    <m/>
    <m/>
    <m/>
    <m/>
    <m/>
    <m/>
    <m/>
    <m/>
    <n v="1"/>
    <m/>
    <m/>
    <m/>
    <m/>
    <m/>
    <m/>
    <m/>
    <m/>
    <m/>
    <m/>
    <m/>
    <m/>
    <m/>
    <m/>
    <m/>
    <m/>
    <m/>
    <m/>
    <m/>
    <m/>
    <m/>
    <m/>
    <m/>
    <m/>
    <m/>
    <m/>
    <m/>
    <m/>
    <m/>
    <m/>
    <m/>
    <m/>
    <m/>
    <m/>
    <m/>
    <m/>
    <m/>
    <m/>
    <m/>
    <m/>
    <m/>
    <m/>
    <m/>
    <m/>
    <m/>
    <m/>
    <m/>
    <m/>
    <m/>
    <m/>
    <m/>
    <m/>
    <m/>
    <m/>
    <m/>
    <m/>
    <m/>
    <m/>
    <m/>
    <m/>
    <m/>
    <m/>
    <x v="0"/>
    <x v="0"/>
    <s v="DUWT0031"/>
    <s v="APAXrrP09z"/>
    <s v="Allocated"/>
    <e v="#N/A"/>
    <e v="#N/A"/>
    <e v="#N/A"/>
    <m/>
    <m/>
    <m/>
    <m/>
    <m/>
    <n v="4730"/>
    <n v="21715"/>
  </r>
  <r>
    <n v="463270101"/>
    <s v="VIKASH GUPTA"/>
    <m/>
    <x v="2"/>
    <m/>
    <m/>
    <m/>
    <m/>
    <n v="5392"/>
    <n v="30105.52"/>
    <n v="5755.5200000000041"/>
    <n v="35497.520000000004"/>
    <x v="5"/>
    <x v="1"/>
    <x v="1"/>
    <x v="11"/>
    <n v="132635.51999999999"/>
    <n v="2610"/>
    <n v="0"/>
    <n v="6750"/>
    <s v="STABLE"/>
    <n v="1"/>
    <n v="5.7975298095828728E-2"/>
    <x v="1"/>
    <s v="NC"/>
    <s v="NC"/>
    <s v="NC"/>
    <m/>
    <m/>
    <m/>
    <m/>
    <s v="-"/>
    <m/>
    <s v="VASULI"/>
    <m/>
    <m/>
    <m/>
    <n v="30105.52"/>
    <n v="132635.51999999999"/>
    <n v="177"/>
    <n v="206"/>
    <s v="FLOW"/>
    <m/>
    <m/>
    <m/>
    <m/>
    <s v="NPA"/>
    <m/>
    <s v="HUNTER 350 DAPPER WHITE"/>
    <d v="2024-06-21T00:00:00"/>
    <n v="48"/>
    <x v="0"/>
    <x v="0"/>
    <m/>
    <m/>
    <m/>
    <m/>
    <m/>
    <m/>
    <m/>
    <m/>
    <m/>
    <m/>
    <m/>
    <m/>
    <m/>
    <m/>
    <m/>
    <m/>
    <m/>
    <m/>
    <m/>
    <m/>
    <m/>
    <m/>
    <m/>
    <m/>
    <m/>
    <n v="1"/>
    <m/>
    <m/>
    <m/>
    <m/>
    <m/>
    <m/>
    <m/>
    <m/>
    <m/>
    <m/>
    <m/>
    <m/>
    <m/>
    <m/>
    <m/>
    <m/>
    <m/>
    <m/>
    <m/>
    <m/>
    <m/>
    <m/>
    <m/>
    <m/>
    <m/>
    <m/>
    <m/>
    <m/>
    <m/>
    <m/>
    <m/>
    <m/>
    <m/>
    <m/>
    <m/>
    <m/>
    <m/>
    <m/>
    <m/>
    <m/>
    <m/>
    <m/>
    <m/>
    <m/>
    <m/>
    <m/>
    <m/>
    <m/>
    <m/>
    <m/>
    <m/>
    <m/>
    <m/>
    <m/>
    <m/>
    <m/>
    <m/>
    <m/>
    <m/>
    <m/>
    <m/>
    <m/>
    <m/>
    <m/>
    <m/>
    <m/>
    <m/>
    <m/>
    <x v="0"/>
    <x v="0"/>
    <s v="ZBHT0010"/>
    <s v="G6t8soeCpDMm"/>
    <e v="#N/A"/>
    <e v="#N/A"/>
    <e v="#N/A"/>
    <e v="#N/A"/>
    <m/>
    <m/>
    <m/>
    <m/>
    <m/>
    <n v="5755.5200000000041"/>
    <n v="35497.520000000004"/>
  </r>
  <r>
    <n v="467872639"/>
    <s v="ANURAG BANSI SHINDE"/>
    <m/>
    <x v="2"/>
    <m/>
    <m/>
    <m/>
    <m/>
    <n v="7083"/>
    <n v="6975"/>
    <n v="7141"/>
    <n v="14058"/>
    <x v="0"/>
    <x v="1"/>
    <x v="1"/>
    <x v="0"/>
    <n v="131899"/>
    <n v="166"/>
    <n v="0"/>
    <n v="0"/>
    <s v="06.06.26"/>
    <n v="4.5436957564002275E-2"/>
    <n v="6.9470819605952422E-3"/>
    <x v="1"/>
    <s v="RTP"/>
    <s v="PAID"/>
    <s v="RTP"/>
    <m/>
    <n v="25"/>
    <s v="CAVNA"/>
    <m/>
    <s v="-"/>
    <m/>
    <s v="CHINCHWAD"/>
    <m/>
    <m/>
    <m/>
    <n v="6975"/>
    <n v="131899"/>
    <n v="26"/>
    <n v="55"/>
    <s v="FLOW"/>
    <m/>
    <m/>
    <m/>
    <m/>
    <s v="REGULAR"/>
    <s v="MH14NC7091"/>
    <s v="PIAGGIO VESPA S 125"/>
    <d v="2026-03-06T00:00:00"/>
    <n v="24"/>
    <x v="0"/>
    <x v="0"/>
    <m/>
    <m/>
    <m/>
    <m/>
    <m/>
    <m/>
    <m/>
    <m/>
    <m/>
    <m/>
    <n v="1"/>
    <m/>
    <m/>
    <m/>
    <m/>
    <m/>
    <m/>
    <m/>
    <m/>
    <m/>
    <m/>
    <m/>
    <n v="1"/>
    <m/>
    <m/>
    <m/>
    <m/>
    <m/>
    <m/>
    <m/>
    <m/>
    <m/>
    <m/>
    <m/>
    <m/>
    <m/>
    <m/>
    <m/>
    <m/>
    <m/>
    <m/>
    <m/>
    <m/>
    <m/>
    <m/>
    <m/>
    <m/>
    <m/>
    <m/>
    <n v="1"/>
    <m/>
    <m/>
    <n v="1"/>
    <m/>
    <m/>
    <m/>
    <m/>
    <m/>
    <m/>
    <m/>
    <m/>
    <n v="1"/>
    <m/>
    <m/>
    <m/>
    <m/>
    <m/>
    <m/>
    <m/>
    <m/>
    <m/>
    <m/>
    <m/>
    <n v="2"/>
    <m/>
    <m/>
    <m/>
    <m/>
    <m/>
    <n v="1"/>
    <m/>
    <m/>
    <m/>
    <m/>
    <m/>
    <n v="1"/>
    <m/>
    <m/>
    <n v="3"/>
    <m/>
    <m/>
    <m/>
    <m/>
    <m/>
    <x v="8"/>
    <x v="0"/>
    <s v="ZBHT0011"/>
    <s v="B6uul1Ryibz"/>
    <s v="Allocated"/>
    <s v="Left Message (LMCB)"/>
    <s v="Visit cm residence address cm is not at home lm with sister "/>
    <d v="2026-07-04T00:00:00"/>
    <m/>
    <m/>
    <m/>
    <m/>
    <m/>
    <n v="7141"/>
    <n v="14058"/>
  </r>
  <r>
    <n v="464438678"/>
    <s v="ROHIT SURESH DHOTRE"/>
    <m/>
    <x v="2"/>
    <m/>
    <m/>
    <m/>
    <s v="BANK RB 28"/>
    <n v="5320"/>
    <n v="5320"/>
    <n v="5428"/>
    <n v="10640"/>
    <x v="0"/>
    <x v="2"/>
    <x v="1"/>
    <x v="8"/>
    <n v="130042"/>
    <n v="108"/>
    <n v="0"/>
    <n v="450"/>
    <s v="-"/>
    <n v="0.13414671924248664"/>
    <n v="6.8492743107963399E-3"/>
    <x v="0"/>
    <s v="PAID"/>
    <s v="-"/>
    <s v="MPTP"/>
    <m/>
    <m/>
    <s v="CAVNA"/>
    <m/>
    <s v="-"/>
    <m/>
    <s v="TALEGAON DABHADE"/>
    <m/>
    <m/>
    <m/>
    <n v="5320"/>
    <n v="130042"/>
    <n v="26"/>
    <n v="55"/>
    <s v="FLOW"/>
    <m/>
    <m/>
    <m/>
    <m/>
    <s v="REGULAR"/>
    <s v="MH14LZ0079"/>
    <s v="BULLET 350 THE STANDARD BLACK"/>
    <d v="2024-10-25T00:00:00"/>
    <n v="48"/>
    <x v="0"/>
    <x v="1"/>
    <m/>
    <m/>
    <m/>
    <m/>
    <m/>
    <m/>
    <m/>
    <m/>
    <m/>
    <m/>
    <m/>
    <m/>
    <m/>
    <m/>
    <m/>
    <m/>
    <m/>
    <m/>
    <m/>
    <n v="1"/>
    <m/>
    <m/>
    <n v="1"/>
    <m/>
    <m/>
    <m/>
    <m/>
    <m/>
    <m/>
    <m/>
    <m/>
    <m/>
    <m/>
    <m/>
    <m/>
    <m/>
    <m/>
    <m/>
    <m/>
    <m/>
    <m/>
    <m/>
    <m/>
    <m/>
    <m/>
    <m/>
    <m/>
    <m/>
    <m/>
    <m/>
    <m/>
    <m/>
    <m/>
    <m/>
    <m/>
    <m/>
    <m/>
    <m/>
    <m/>
    <m/>
    <m/>
    <m/>
    <m/>
    <m/>
    <m/>
    <m/>
    <m/>
    <m/>
    <m/>
    <m/>
    <m/>
    <m/>
    <m/>
    <m/>
    <m/>
    <m/>
    <m/>
    <m/>
    <m/>
    <m/>
    <m/>
    <m/>
    <m/>
    <m/>
    <m/>
    <m/>
    <m/>
    <m/>
    <m/>
    <m/>
    <m/>
    <m/>
    <m/>
    <m/>
    <x v="3"/>
    <x v="0"/>
    <s v="ZBHT0013"/>
    <s v="BP9_EVRv2y1"/>
    <s v="Allocated"/>
    <s v="Shifted (NC_SFTD)"/>
    <s v="Shifted "/>
    <d v="2026-07-07T00:00:00"/>
    <m/>
    <m/>
    <m/>
    <s v="VYMO"/>
    <m/>
    <n v="5428"/>
    <n v="10640"/>
  </r>
  <r>
    <n v="466373007"/>
    <s v="LATA SHASHIKANT SHETE"/>
    <s v="COLLECT"/>
    <x v="18"/>
    <n v="25000"/>
    <m/>
    <m/>
    <m/>
    <n v="4189"/>
    <n v="20941"/>
    <n v="5045"/>
    <n v="130"/>
    <x v="4"/>
    <x v="2"/>
    <x v="0"/>
    <x v="10"/>
    <n v="128814"/>
    <n v="860"/>
    <n v="0"/>
    <n v="4950"/>
    <s v="FLOW"/>
    <n v="0.37832503634521347"/>
    <n v="5.7580738396822304E-2"/>
    <x v="2"/>
    <s v="PAID"/>
    <s v="PTP"/>
    <s v="PAID"/>
    <m/>
    <m/>
    <s v="CAVNA"/>
    <m/>
    <s v="ELG"/>
    <m/>
    <s v="NARAYAN GAON"/>
    <m/>
    <m/>
    <m/>
    <n v="20941"/>
    <n v="128814"/>
    <n v="146"/>
    <n v="25"/>
    <s v="STABLE"/>
    <m/>
    <m/>
    <m/>
    <m/>
    <s v="NPA"/>
    <s v="MH14MM4064"/>
    <s v="SUZUKI GIXXER 150 SF 2"/>
    <d v="2025-06-21T00:00:00"/>
    <n v="48"/>
    <x v="0"/>
    <x v="0"/>
    <m/>
    <m/>
    <m/>
    <m/>
    <n v="2"/>
    <m/>
    <m/>
    <m/>
    <m/>
    <m/>
    <m/>
    <m/>
    <m/>
    <m/>
    <m/>
    <m/>
    <m/>
    <m/>
    <m/>
    <m/>
    <m/>
    <m/>
    <m/>
    <m/>
    <m/>
    <m/>
    <m/>
    <m/>
    <m/>
    <m/>
    <m/>
    <m/>
    <m/>
    <m/>
    <m/>
    <m/>
    <m/>
    <m/>
    <m/>
    <m/>
    <m/>
    <m/>
    <m/>
    <m/>
    <m/>
    <m/>
    <m/>
    <m/>
    <m/>
    <m/>
    <m/>
    <m/>
    <m/>
    <m/>
    <m/>
    <m/>
    <m/>
    <m/>
    <m/>
    <m/>
    <m/>
    <m/>
    <m/>
    <m/>
    <m/>
    <m/>
    <m/>
    <m/>
    <m/>
    <m/>
    <m/>
    <m/>
    <m/>
    <m/>
    <m/>
    <m/>
    <m/>
    <m/>
    <m/>
    <m/>
    <m/>
    <m/>
    <m/>
    <m/>
    <m/>
    <m/>
    <m/>
    <m/>
    <m/>
    <m/>
    <m/>
    <m/>
    <m/>
    <m/>
    <x v="3"/>
    <x v="0"/>
    <s v="ZBHT0021"/>
    <s v="G6BkotlN4NJz"/>
    <s v="Allocated"/>
    <s v="Payment (PAID)"/>
    <s v="Payment (PAID)"/>
    <d v="2026-07-02T00:00:00"/>
    <m/>
    <m/>
    <m/>
    <m/>
    <m/>
    <n v="5045"/>
    <n v="25130"/>
  </r>
  <r>
    <n v="467208132"/>
    <s v="SANTOSH ANANDA INGALE"/>
    <s v="ONLINE"/>
    <x v="6"/>
    <n v="4174"/>
    <m/>
    <m/>
    <s v="BANK STABLE 13"/>
    <n v="4174"/>
    <n v="4101"/>
    <n v="4166"/>
    <n v="4101"/>
    <x v="0"/>
    <x v="0"/>
    <x v="0"/>
    <x v="13"/>
    <n v="128145"/>
    <n v="65"/>
    <n v="0"/>
    <n v="1800"/>
    <s v="-"/>
    <n v="0.11043393370170383"/>
    <n v="6.7493598726334342E-3"/>
    <x v="0"/>
    <s v="PAID"/>
    <s v="-"/>
    <s v="PAID"/>
    <m/>
    <m/>
    <m/>
    <m/>
    <s v="-"/>
    <m/>
    <s v="PARVATI PAYTHA"/>
    <m/>
    <m/>
    <m/>
    <n v="4101"/>
    <n v="128145"/>
    <n v="21"/>
    <n v="20"/>
    <s v="STABLE"/>
    <m/>
    <m/>
    <m/>
    <m/>
    <s v="NPA"/>
    <s v="MH12YW1663"/>
    <s v="ATHER 450 APEX PRO PACK"/>
    <d v="2025-10-31T00:00:00"/>
    <n v="48"/>
    <x v="0"/>
    <x v="1"/>
    <m/>
    <m/>
    <m/>
    <m/>
    <m/>
    <m/>
    <m/>
    <m/>
    <m/>
    <m/>
    <m/>
    <m/>
    <m/>
    <m/>
    <m/>
    <m/>
    <m/>
    <m/>
    <m/>
    <m/>
    <m/>
    <m/>
    <m/>
    <m/>
    <m/>
    <m/>
    <m/>
    <m/>
    <m/>
    <m/>
    <m/>
    <m/>
    <m/>
    <m/>
    <m/>
    <m/>
    <m/>
    <m/>
    <m/>
    <m/>
    <n v="1"/>
    <m/>
    <m/>
    <m/>
    <m/>
    <m/>
    <m/>
    <m/>
    <m/>
    <m/>
    <m/>
    <m/>
    <m/>
    <m/>
    <m/>
    <m/>
    <m/>
    <m/>
    <m/>
    <m/>
    <m/>
    <m/>
    <m/>
    <m/>
    <m/>
    <m/>
    <m/>
    <m/>
    <m/>
    <m/>
    <m/>
    <m/>
    <m/>
    <m/>
    <m/>
    <m/>
    <m/>
    <m/>
    <m/>
    <m/>
    <m/>
    <m/>
    <m/>
    <m/>
    <m/>
    <m/>
    <m/>
    <m/>
    <m/>
    <m/>
    <m/>
    <m/>
    <m/>
    <m/>
    <x v="0"/>
    <x v="0"/>
    <s v="DUWT0031"/>
    <s v="k6Q99fe8t7c"/>
    <s v="Allocated"/>
    <e v="#N/A"/>
    <e v="#N/A"/>
    <e v="#N/A"/>
    <m/>
    <m/>
    <m/>
    <m/>
    <m/>
    <n v="4166"/>
    <n v="8275"/>
  </r>
  <r>
    <n v="462010693"/>
    <s v="ALI MOHAMMAD SHAIKH"/>
    <s v="BRANCH"/>
    <x v="10"/>
    <n v="1500"/>
    <m/>
    <m/>
    <m/>
    <n v="6364"/>
    <n v="12363"/>
    <n v="6409"/>
    <n v="17227"/>
    <x v="1"/>
    <x v="0"/>
    <x v="0"/>
    <x v="0"/>
    <n v="127110"/>
    <n v="410"/>
    <n v="0"/>
    <n v="6750"/>
    <s v="27.06.26"/>
    <n v="0.23090619573404664"/>
    <n v="2.3633595973095552E-2"/>
    <x v="0"/>
    <s v="PTP"/>
    <s v="BPTP"/>
    <s v="PTP"/>
    <s v="Financail problem"/>
    <n v="25"/>
    <s v="CAVNA"/>
    <m/>
    <s v="-"/>
    <m/>
    <s v="NIGADI"/>
    <m/>
    <m/>
    <m/>
    <n v="12363"/>
    <n v="127110"/>
    <n v="57"/>
    <n v="86"/>
    <s v="FLOW"/>
    <m/>
    <m/>
    <m/>
    <m/>
    <s v="NPA"/>
    <s v="MH14LK1686"/>
    <s v="BULLET 350 BLACK GOLD"/>
    <d v="2024-02-23T00:00:00"/>
    <n v="48"/>
    <x v="0"/>
    <x v="0"/>
    <m/>
    <m/>
    <m/>
    <m/>
    <m/>
    <m/>
    <m/>
    <m/>
    <m/>
    <m/>
    <m/>
    <m/>
    <m/>
    <m/>
    <m/>
    <m/>
    <m/>
    <m/>
    <m/>
    <n v="1"/>
    <m/>
    <m/>
    <n v="1"/>
    <m/>
    <m/>
    <m/>
    <m/>
    <m/>
    <m/>
    <m/>
    <m/>
    <m/>
    <m/>
    <m/>
    <m/>
    <m/>
    <m/>
    <m/>
    <m/>
    <m/>
    <m/>
    <m/>
    <m/>
    <m/>
    <m/>
    <m/>
    <m/>
    <m/>
    <m/>
    <m/>
    <m/>
    <m/>
    <m/>
    <m/>
    <m/>
    <m/>
    <m/>
    <m/>
    <m/>
    <m/>
    <m/>
    <m/>
    <m/>
    <m/>
    <m/>
    <m/>
    <m/>
    <n v="1"/>
    <m/>
    <m/>
    <m/>
    <m/>
    <m/>
    <n v="2"/>
    <m/>
    <m/>
    <m/>
    <m/>
    <m/>
    <m/>
    <m/>
    <m/>
    <m/>
    <m/>
    <m/>
    <m/>
    <m/>
    <m/>
    <m/>
    <m/>
    <m/>
    <m/>
    <m/>
    <m/>
    <x v="9"/>
    <x v="0"/>
    <s v="ZBHT0011"/>
    <s v="k2tax_usNM7"/>
    <s v="Allocated"/>
    <s v="Promise To Pay (PTP)"/>
    <s v="Visit cm residence address CAVNA Tw 3rd party cm medical problem cm arrange the fund after 20th "/>
    <d v="2026-07-20T00:00:00"/>
    <m/>
    <m/>
    <m/>
    <m/>
    <m/>
    <n v="6409"/>
    <n v="18727"/>
  </r>
  <r>
    <n v="463887172"/>
    <s v="SHRAVANI JANARDAN SHINDE"/>
    <s v="ONLINE"/>
    <x v="19"/>
    <n v="12000"/>
    <m/>
    <m/>
    <s v="CBC COLL"/>
    <n v="5460"/>
    <n v="5460"/>
    <n v="5465"/>
    <n v="-1080"/>
    <x v="0"/>
    <x v="2"/>
    <x v="0"/>
    <x v="13"/>
    <n v="124785"/>
    <n v="5"/>
    <n v="900"/>
    <n v="450"/>
    <s v="-"/>
    <n v="0.10753832312588953"/>
    <n v="6.5723896500570686E-3"/>
    <x v="0"/>
    <s v="PAID"/>
    <s v="-"/>
    <s v="PTP"/>
    <m/>
    <n v="25"/>
    <s v="CAVA"/>
    <m/>
    <s v="-"/>
    <m/>
    <s v="DHAYARI"/>
    <m/>
    <m/>
    <m/>
    <n v="5915"/>
    <n v="124785"/>
    <n v="26"/>
    <n v="0"/>
    <s v="RB"/>
    <m/>
    <m/>
    <m/>
    <m/>
    <s v="REGULAR"/>
    <s v="MH12XC7868"/>
    <s v="BAJAJ PULSAR N250"/>
    <d v="2024-08-29T00:00:00"/>
    <n v="48"/>
    <x v="1"/>
    <x v="1"/>
    <m/>
    <m/>
    <m/>
    <m/>
    <m/>
    <m/>
    <m/>
    <m/>
    <m/>
    <m/>
    <m/>
    <m/>
    <m/>
    <m/>
    <m/>
    <m/>
    <m/>
    <m/>
    <m/>
    <m/>
    <m/>
    <m/>
    <m/>
    <m/>
    <m/>
    <m/>
    <m/>
    <m/>
    <m/>
    <m/>
    <m/>
    <m/>
    <m/>
    <m/>
    <m/>
    <m/>
    <m/>
    <n v="1"/>
    <m/>
    <m/>
    <m/>
    <m/>
    <m/>
    <m/>
    <m/>
    <m/>
    <m/>
    <m/>
    <m/>
    <m/>
    <m/>
    <m/>
    <m/>
    <m/>
    <m/>
    <m/>
    <m/>
    <m/>
    <m/>
    <m/>
    <m/>
    <m/>
    <m/>
    <m/>
    <m/>
    <m/>
    <m/>
    <m/>
    <m/>
    <m/>
    <m/>
    <m/>
    <m/>
    <m/>
    <m/>
    <m/>
    <m/>
    <m/>
    <m/>
    <m/>
    <m/>
    <m/>
    <m/>
    <m/>
    <m/>
    <m/>
    <m/>
    <m/>
    <m/>
    <m/>
    <m/>
    <m/>
    <m/>
    <m/>
    <x v="0"/>
    <x v="0"/>
    <s v="DUWT0031"/>
    <m/>
    <m/>
    <m/>
    <m/>
    <m/>
    <m/>
    <m/>
    <m/>
    <m/>
    <m/>
    <n v="5465"/>
    <n v="10920"/>
  </r>
  <r>
    <n v="466547882"/>
    <s v="RAJESH MAURYA"/>
    <s v="ONLINE"/>
    <x v="11"/>
    <n v="14692"/>
    <m/>
    <m/>
    <s v="CBC COLL"/>
    <n v="5747"/>
    <n v="5747"/>
    <n v="5747"/>
    <n v="-3198"/>
    <x v="0"/>
    <x v="2"/>
    <x v="0"/>
    <x v="0"/>
    <n v="124468"/>
    <n v="0"/>
    <n v="2248"/>
    <n v="2248"/>
    <s v="-"/>
    <n v="4.2877104709484033E-2"/>
    <n v="6.5556933522723342E-3"/>
    <x v="2"/>
    <s v="PAID"/>
    <s v="-"/>
    <s v="PAID"/>
    <s v="Shifted"/>
    <m/>
    <s v="CAVNA"/>
    <m/>
    <s v="-"/>
    <m/>
    <s v="CHIKHALI"/>
    <m/>
    <m/>
    <m/>
    <n v="7995"/>
    <n v="124468"/>
    <n v="26"/>
    <n v="0"/>
    <s v="RB"/>
    <m/>
    <m/>
    <m/>
    <m/>
    <s v="REGULAR"/>
    <s v="MH14MN2875"/>
    <s v="FZS HYBRID DLX"/>
    <d v="2025-07-21T00:00:00"/>
    <n v="36"/>
    <x v="1"/>
    <x v="0"/>
    <m/>
    <m/>
    <m/>
    <m/>
    <m/>
    <m/>
    <m/>
    <m/>
    <m/>
    <m/>
    <m/>
    <m/>
    <m/>
    <m/>
    <m/>
    <m/>
    <m/>
    <m/>
    <m/>
    <m/>
    <m/>
    <m/>
    <m/>
    <m/>
    <m/>
    <m/>
    <m/>
    <m/>
    <m/>
    <m/>
    <m/>
    <n v="1"/>
    <m/>
    <m/>
    <m/>
    <m/>
    <m/>
    <m/>
    <m/>
    <m/>
    <m/>
    <m/>
    <m/>
    <m/>
    <m/>
    <m/>
    <m/>
    <m/>
    <m/>
    <m/>
    <m/>
    <m/>
    <m/>
    <m/>
    <m/>
    <m/>
    <m/>
    <m/>
    <m/>
    <m/>
    <m/>
    <m/>
    <m/>
    <m/>
    <m/>
    <m/>
    <m/>
    <m/>
    <m/>
    <m/>
    <m/>
    <m/>
    <m/>
    <m/>
    <m/>
    <m/>
    <m/>
    <m/>
    <m/>
    <m/>
    <m/>
    <m/>
    <m/>
    <m/>
    <m/>
    <m/>
    <m/>
    <m/>
    <m/>
    <m/>
    <m/>
    <m/>
    <m/>
    <m/>
    <x v="0"/>
    <x v="0"/>
    <s v="ZBHT0011"/>
    <m/>
    <m/>
    <m/>
    <m/>
    <m/>
    <m/>
    <m/>
    <m/>
    <m/>
    <m/>
    <n v="5747"/>
    <n v="11494"/>
  </r>
  <r>
    <n v="464403745"/>
    <s v="ANKIT RAJKUMAR JAISWAL"/>
    <s v="ONLINE"/>
    <x v="14"/>
    <n v="7866"/>
    <m/>
    <m/>
    <m/>
    <n v="7718"/>
    <n v="7584"/>
    <n v="7729"/>
    <n v="7436"/>
    <x v="0"/>
    <x v="0"/>
    <x v="0"/>
    <x v="0"/>
    <n v="124412"/>
    <n v="145"/>
    <n v="0"/>
    <n v="4950"/>
    <s v="20.06.26"/>
    <n v="4.2857813663884116E-2"/>
    <n v="6.5527438485627277E-3"/>
    <x v="0"/>
    <s v="PTP"/>
    <s v="PTP"/>
    <s v="PTP"/>
    <m/>
    <n v="22"/>
    <s v="CAVA"/>
    <m/>
    <s v="-"/>
    <m/>
    <s v="CHINCHWAD"/>
    <m/>
    <m/>
    <m/>
    <n v="12679"/>
    <n v="124412"/>
    <n v="26"/>
    <n v="25"/>
    <s v="STABLE"/>
    <m/>
    <m/>
    <m/>
    <m/>
    <m/>
    <s v="MH14LZ1613"/>
    <s v="CLASSIC 350 DARK GUNMETAL GREY"/>
    <d v="2024-10-22T00:00:00"/>
    <n v="36"/>
    <x v="1"/>
    <x v="0"/>
    <m/>
    <m/>
    <m/>
    <m/>
    <m/>
    <m/>
    <m/>
    <m/>
    <m/>
    <m/>
    <m/>
    <m/>
    <m/>
    <m/>
    <m/>
    <m/>
    <m/>
    <m/>
    <m/>
    <m/>
    <m/>
    <m/>
    <m/>
    <m/>
    <m/>
    <m/>
    <m/>
    <m/>
    <m/>
    <m/>
    <m/>
    <m/>
    <m/>
    <m/>
    <m/>
    <m/>
    <m/>
    <m/>
    <m/>
    <m/>
    <m/>
    <m/>
    <m/>
    <m/>
    <m/>
    <m/>
    <m/>
    <m/>
    <m/>
    <m/>
    <m/>
    <m/>
    <m/>
    <m/>
    <m/>
    <m/>
    <m/>
    <m/>
    <m/>
    <m/>
    <m/>
    <m/>
    <m/>
    <m/>
    <m/>
    <m/>
    <m/>
    <m/>
    <m/>
    <m/>
    <m/>
    <m/>
    <m/>
    <m/>
    <m/>
    <m/>
    <m/>
    <m/>
    <m/>
    <m/>
    <m/>
    <m/>
    <m/>
    <m/>
    <m/>
    <m/>
    <m/>
    <m/>
    <m/>
    <m/>
    <m/>
    <n v="1"/>
    <m/>
    <m/>
    <x v="0"/>
    <x v="0"/>
    <s v="ZBHT0011"/>
    <m/>
    <m/>
    <m/>
    <m/>
    <m/>
    <m/>
    <m/>
    <m/>
    <m/>
    <m/>
    <n v="7729"/>
    <n v="15302"/>
  </r>
  <r>
    <n v="461753486"/>
    <s v="BALASAHEB RAMCHANDRA ZANJE"/>
    <m/>
    <x v="2"/>
    <m/>
    <m/>
    <m/>
    <m/>
    <n v="6119"/>
    <n v="24476"/>
    <n v="6673"/>
    <n v="30595"/>
    <x v="2"/>
    <x v="1"/>
    <x v="1"/>
    <x v="9"/>
    <n v="124058"/>
    <n v="554"/>
    <n v="0"/>
    <n v="1800"/>
    <s v="FLOW"/>
    <n v="0.33583830989880831"/>
    <n v="4.7793896635645303E-2"/>
    <x v="1"/>
    <s v="RTP"/>
    <s v="RTP"/>
    <s v="RTP"/>
    <s v="Financail problem"/>
    <m/>
    <s v="CAVNA"/>
    <m/>
    <s v="ELG"/>
    <m/>
    <s v="KHALSA"/>
    <m/>
    <m/>
    <m/>
    <n v="24476"/>
    <n v="124058"/>
    <n v="118"/>
    <n v="147"/>
    <s v="FLOW"/>
    <m/>
    <m/>
    <m/>
    <m/>
    <s v="NPA"/>
    <s v="MH12WL6614"/>
    <s v="BULLET 350 THE STANDARD MAROON"/>
    <d v="2024-02-01T00:00:00"/>
    <n v="48"/>
    <x v="0"/>
    <x v="0"/>
    <m/>
    <m/>
    <m/>
    <m/>
    <m/>
    <m/>
    <m/>
    <m/>
    <m/>
    <m/>
    <m/>
    <m/>
    <m/>
    <m/>
    <m/>
    <m/>
    <m/>
    <m/>
    <m/>
    <n v="1"/>
    <m/>
    <m/>
    <n v="1"/>
    <m/>
    <m/>
    <m/>
    <m/>
    <m/>
    <m/>
    <m/>
    <m/>
    <m/>
    <m/>
    <m/>
    <m/>
    <m/>
    <m/>
    <m/>
    <m/>
    <m/>
    <m/>
    <m/>
    <m/>
    <m/>
    <m/>
    <m/>
    <m/>
    <m/>
    <m/>
    <m/>
    <m/>
    <m/>
    <m/>
    <m/>
    <m/>
    <m/>
    <m/>
    <m/>
    <m/>
    <m/>
    <m/>
    <m/>
    <m/>
    <m/>
    <m/>
    <m/>
    <m/>
    <m/>
    <m/>
    <m/>
    <m/>
    <m/>
    <m/>
    <m/>
    <m/>
    <m/>
    <m/>
    <m/>
    <m/>
    <m/>
    <m/>
    <m/>
    <m/>
    <m/>
    <m/>
    <m/>
    <m/>
    <m/>
    <m/>
    <m/>
    <m/>
    <m/>
    <m/>
    <m/>
    <x v="3"/>
    <x v="0"/>
    <s v="ZBHT0024"/>
    <s v="AokKx1Wzcz"/>
    <s v="Allocated"/>
    <s v="Left Message (LMCB)"/>
    <s v="Meet wife "/>
    <d v="2026-07-07T00:00:00"/>
    <m/>
    <m/>
    <m/>
    <m/>
    <m/>
    <n v="6673"/>
    <n v="30595"/>
  </r>
  <r>
    <n v="462935606"/>
    <s v="ADITYA MARUTI KHAWALE"/>
    <m/>
    <x v="2"/>
    <m/>
    <m/>
    <m/>
    <m/>
    <n v="5635"/>
    <n v="16905"/>
    <n v="5852"/>
    <n v="22540"/>
    <x v="3"/>
    <x v="1"/>
    <x v="1"/>
    <x v="0"/>
    <n v="123906"/>
    <n v="217"/>
    <n v="0"/>
    <n v="1350"/>
    <s v="FLOW"/>
    <n v="0.38660700913583945"/>
    <n v="3.9683743375141481E-2"/>
    <x v="1"/>
    <s v="NC"/>
    <s v="NC"/>
    <s v="NC"/>
    <s v="Shifetd"/>
    <m/>
    <s v="CNAVNA"/>
    <m/>
    <s v="ELG"/>
    <m/>
    <s v="CHINCHWAD"/>
    <m/>
    <m/>
    <m/>
    <n v="16905"/>
    <n v="123906"/>
    <n v="87"/>
    <n v="116"/>
    <s v="FLOW"/>
    <m/>
    <m/>
    <m/>
    <m/>
    <s v="REGULAR"/>
    <s v="MH14LN8288"/>
    <s v="BULLET 350 BLACK GOLD"/>
    <d v="2024-05-18T00:00:00"/>
    <n v="48"/>
    <x v="0"/>
    <x v="0"/>
    <m/>
    <m/>
    <m/>
    <m/>
    <n v="1"/>
    <m/>
    <m/>
    <m/>
    <m/>
    <m/>
    <m/>
    <m/>
    <m/>
    <m/>
    <m/>
    <m/>
    <m/>
    <m/>
    <m/>
    <m/>
    <m/>
    <m/>
    <m/>
    <m/>
    <m/>
    <m/>
    <m/>
    <m/>
    <m/>
    <m/>
    <m/>
    <m/>
    <m/>
    <m/>
    <m/>
    <m/>
    <m/>
    <m/>
    <m/>
    <m/>
    <m/>
    <m/>
    <m/>
    <m/>
    <m/>
    <m/>
    <m/>
    <m/>
    <m/>
    <m/>
    <m/>
    <m/>
    <m/>
    <m/>
    <m/>
    <m/>
    <m/>
    <m/>
    <m/>
    <m/>
    <m/>
    <m/>
    <m/>
    <m/>
    <m/>
    <m/>
    <m/>
    <m/>
    <m/>
    <m/>
    <m/>
    <m/>
    <m/>
    <m/>
    <m/>
    <m/>
    <m/>
    <m/>
    <m/>
    <m/>
    <m/>
    <m/>
    <m/>
    <m/>
    <m/>
    <m/>
    <m/>
    <m/>
    <m/>
    <m/>
    <m/>
    <m/>
    <m/>
    <m/>
    <x v="0"/>
    <x v="0"/>
    <s v="ZBHT0011"/>
    <s v="k6fvFRFsSz"/>
    <s v="Allocated"/>
    <s v="Shifted (NC_SFTD)"/>
    <s v="Visit cm residence address cm shifted "/>
    <d v="2026-07-02T00:00:00"/>
    <m/>
    <m/>
    <m/>
    <s v="VYMO"/>
    <m/>
    <n v="5852"/>
    <n v="22540"/>
  </r>
  <r>
    <n v="464026981"/>
    <s v="MANISHA AKSHAY CHOUDHARI"/>
    <s v="ONLINE"/>
    <x v="20"/>
    <n v="8800"/>
    <m/>
    <m/>
    <m/>
    <n v="8648"/>
    <n v="7957"/>
    <n v="8109"/>
    <n v="7805"/>
    <x v="0"/>
    <x v="0"/>
    <x v="0"/>
    <x v="0"/>
    <n v="123872"/>
    <n v="152"/>
    <n v="0"/>
    <n v="6557"/>
    <s v="-"/>
    <n v="4.2671792867027721E-2"/>
    <n v="6.5243022056486692E-3"/>
    <x v="0"/>
    <s v="NC"/>
    <s v="-"/>
    <s v="NC"/>
    <s v="Add not found"/>
    <m/>
    <s v="CNAVNA"/>
    <m/>
    <s v="-"/>
    <m/>
    <s v="KALEWADI"/>
    <m/>
    <m/>
    <m/>
    <n v="7957"/>
    <n v="123872"/>
    <n v="26"/>
    <n v="25"/>
    <s v="STABLE"/>
    <m/>
    <m/>
    <m/>
    <m/>
    <s v="NPA"/>
    <s v="MH14LV4525"/>
    <s v="CLASSIC 350 DARK STEALTH BLACK"/>
    <d v="2024-09-14T00:00:00"/>
    <n v="36"/>
    <x v="0"/>
    <x v="0"/>
    <m/>
    <m/>
    <m/>
    <m/>
    <m/>
    <m/>
    <m/>
    <n v="1"/>
    <m/>
    <m/>
    <m/>
    <m/>
    <m/>
    <m/>
    <m/>
    <m/>
    <m/>
    <m/>
    <m/>
    <m/>
    <m/>
    <m/>
    <m/>
    <m/>
    <m/>
    <m/>
    <m/>
    <m/>
    <n v="1"/>
    <m/>
    <m/>
    <m/>
    <m/>
    <m/>
    <m/>
    <m/>
    <m/>
    <n v="1"/>
    <m/>
    <m/>
    <m/>
    <m/>
    <m/>
    <m/>
    <m/>
    <m/>
    <m/>
    <m/>
    <m/>
    <m/>
    <m/>
    <m/>
    <m/>
    <m/>
    <m/>
    <m/>
    <m/>
    <m/>
    <n v="1"/>
    <m/>
    <m/>
    <m/>
    <m/>
    <m/>
    <m/>
    <m/>
    <m/>
    <m/>
    <m/>
    <m/>
    <m/>
    <m/>
    <m/>
    <m/>
    <m/>
    <m/>
    <m/>
    <m/>
    <m/>
    <m/>
    <m/>
    <m/>
    <m/>
    <m/>
    <m/>
    <m/>
    <m/>
    <m/>
    <m/>
    <m/>
    <m/>
    <m/>
    <m/>
    <m/>
    <x v="4"/>
    <x v="0"/>
    <s v="ZBHT0011"/>
    <s v="k2gfqEz8yZc"/>
    <s v="Allocated"/>
    <s v="Address Not Found (NC_ANF)"/>
    <s v="Visit cm residence address cm address not found short address "/>
    <d v="2026-07-03T00:00:00"/>
    <m/>
    <m/>
    <m/>
    <m/>
    <m/>
    <n v="8109"/>
    <n v="16605"/>
  </r>
  <r>
    <n v="462722443"/>
    <s v="ROHIT ARUN KORKE"/>
    <s v="ONLINE"/>
    <x v="6"/>
    <n v="6200"/>
    <m/>
    <m/>
    <m/>
    <n v="6049"/>
    <n v="5497"/>
    <n v="5582"/>
    <n v="5346"/>
    <x v="0"/>
    <x v="0"/>
    <x v="0"/>
    <x v="6"/>
    <n v="123652"/>
    <n v="85"/>
    <n v="0"/>
    <n v="3600"/>
    <s v="11.06.26"/>
    <n v="8.4337909014338727E-2"/>
    <n v="6.5127148696466457E-3"/>
    <x v="0"/>
    <s v="PAID"/>
    <s v="PAID"/>
    <s v="PAID"/>
    <m/>
    <m/>
    <s v="CAVA"/>
    <m/>
    <s v="-"/>
    <m/>
    <s v="YERWADA"/>
    <m/>
    <m/>
    <m/>
    <n v="9182"/>
    <n v="123652"/>
    <n v="26"/>
    <n v="25"/>
    <s v="STABLE"/>
    <m/>
    <m/>
    <m/>
    <m/>
    <s v="REGULAR"/>
    <s v="MH12WT9992"/>
    <s v="CLASSIC 350 DARK STEALTH BLACK"/>
    <d v="2024-04-29T00:00:00"/>
    <n v="48"/>
    <x v="1"/>
    <x v="1"/>
    <m/>
    <m/>
    <m/>
    <m/>
    <m/>
    <m/>
    <m/>
    <m/>
    <m/>
    <m/>
    <m/>
    <m/>
    <m/>
    <m/>
    <m/>
    <m/>
    <m/>
    <m/>
    <m/>
    <m/>
    <m/>
    <m/>
    <m/>
    <m/>
    <m/>
    <m/>
    <m/>
    <m/>
    <m/>
    <m/>
    <m/>
    <m/>
    <m/>
    <m/>
    <m/>
    <m/>
    <m/>
    <n v="1"/>
    <m/>
    <m/>
    <m/>
    <m/>
    <m/>
    <m/>
    <m/>
    <m/>
    <m/>
    <m/>
    <m/>
    <m/>
    <m/>
    <m/>
    <m/>
    <m/>
    <m/>
    <m/>
    <m/>
    <m/>
    <m/>
    <m/>
    <m/>
    <m/>
    <m/>
    <m/>
    <m/>
    <m/>
    <m/>
    <m/>
    <m/>
    <m/>
    <m/>
    <m/>
    <m/>
    <m/>
    <m/>
    <m/>
    <m/>
    <m/>
    <m/>
    <m/>
    <m/>
    <m/>
    <m/>
    <m/>
    <m/>
    <m/>
    <m/>
    <m/>
    <m/>
    <m/>
    <m/>
    <m/>
    <m/>
    <m/>
    <x v="0"/>
    <x v="0"/>
    <s v="ZBHT0012"/>
    <m/>
    <m/>
    <m/>
    <m/>
    <m/>
    <m/>
    <m/>
    <m/>
    <m/>
    <m/>
    <n v="5582"/>
    <n v="11546"/>
  </r>
  <r>
    <n v="464874675"/>
    <s v="SAVITA MAHADEO GARUD"/>
    <s v="ONLINE"/>
    <x v="21"/>
    <n v="5107"/>
    <m/>
    <m/>
    <m/>
    <n v="5027"/>
    <n v="5026"/>
    <n v="5102"/>
    <n v="4946"/>
    <x v="0"/>
    <x v="0"/>
    <x v="0"/>
    <x v="14"/>
    <n v="123531"/>
    <n v="76"/>
    <n v="0"/>
    <n v="1800"/>
    <s v="10.06.26 13.06.26"/>
    <n v="0.27995947838620633"/>
    <n v="6.5063418348455318E-3"/>
    <x v="0"/>
    <s v="PAID"/>
    <s v="PAID"/>
    <s v="PAID"/>
    <m/>
    <m/>
    <m/>
    <m/>
    <s v="-"/>
    <m/>
    <s v="TALEGAON DABADE"/>
    <m/>
    <m/>
    <m/>
    <n v="6902"/>
    <n v="123531"/>
    <n v="26"/>
    <n v="25"/>
    <s v="STABLE"/>
    <m/>
    <m/>
    <m/>
    <m/>
    <s v="REGULAR"/>
    <s v="MH14ME8150"/>
    <s v="PIAGGIO VESPA SXL 149 ABS RACING 60"/>
    <d v="2024-12-06T00:00:00"/>
    <n v="48"/>
    <x v="1"/>
    <x v="1"/>
    <m/>
    <m/>
    <m/>
    <m/>
    <m/>
    <m/>
    <m/>
    <m/>
    <m/>
    <m/>
    <m/>
    <m/>
    <m/>
    <m/>
    <m/>
    <m/>
    <m/>
    <m/>
    <m/>
    <m/>
    <m/>
    <m/>
    <m/>
    <m/>
    <m/>
    <m/>
    <m/>
    <m/>
    <m/>
    <m/>
    <m/>
    <m/>
    <m/>
    <m/>
    <m/>
    <m/>
    <m/>
    <m/>
    <m/>
    <m/>
    <m/>
    <m/>
    <m/>
    <n v="2"/>
    <m/>
    <m/>
    <m/>
    <m/>
    <m/>
    <m/>
    <m/>
    <m/>
    <m/>
    <m/>
    <m/>
    <m/>
    <m/>
    <m/>
    <m/>
    <m/>
    <m/>
    <m/>
    <m/>
    <m/>
    <m/>
    <m/>
    <m/>
    <m/>
    <m/>
    <m/>
    <m/>
    <m/>
    <m/>
    <m/>
    <m/>
    <m/>
    <m/>
    <m/>
    <m/>
    <m/>
    <m/>
    <m/>
    <m/>
    <m/>
    <m/>
    <m/>
    <m/>
    <m/>
    <m/>
    <m/>
    <m/>
    <n v="1"/>
    <m/>
    <m/>
    <x v="1"/>
    <x v="0"/>
    <s v="DUWT0027"/>
    <m/>
    <m/>
    <m/>
    <m/>
    <m/>
    <m/>
    <m/>
    <m/>
    <m/>
    <m/>
    <n v="5102"/>
    <n v="10053"/>
  </r>
  <r>
    <n v="467352097"/>
    <s v="VARSHA MANGESH KALE"/>
    <s v="ONLINE"/>
    <x v="22"/>
    <n v="6000"/>
    <m/>
    <m/>
    <m/>
    <n v="5980"/>
    <n v="2942"/>
    <n v="3034"/>
    <n v="2922"/>
    <x v="0"/>
    <x v="0"/>
    <x v="0"/>
    <x v="9"/>
    <n v="119886"/>
    <n v="92"/>
    <n v="0"/>
    <n v="1348"/>
    <s v="09.06.26"/>
    <n v="7.5342476729794869E-2"/>
    <n v="6.3143607451756354E-3"/>
    <x v="0"/>
    <s v="PTP"/>
    <s v="PAID"/>
    <s v="PTP"/>
    <m/>
    <n v="26"/>
    <s v="CAVA"/>
    <m/>
    <s v="-"/>
    <m/>
    <s v="SHIRUR"/>
    <m/>
    <m/>
    <m/>
    <n v="4382"/>
    <n v="119886"/>
    <n v="26"/>
    <n v="25"/>
    <s v="STABLE"/>
    <m/>
    <m/>
    <m/>
    <m/>
    <s v="REGULAR"/>
    <s v="MH12YZ5028"/>
    <s v="APACHE RTR 160 4V U626"/>
    <d v="2025-11-27T00:00:00"/>
    <n v="30"/>
    <x v="1"/>
    <x v="0"/>
    <m/>
    <m/>
    <m/>
    <m/>
    <m/>
    <m/>
    <m/>
    <m/>
    <m/>
    <m/>
    <m/>
    <m/>
    <m/>
    <m/>
    <m/>
    <m/>
    <m/>
    <m/>
    <m/>
    <m/>
    <m/>
    <m/>
    <m/>
    <m/>
    <m/>
    <m/>
    <m/>
    <m/>
    <m/>
    <m/>
    <m/>
    <n v="1"/>
    <m/>
    <m/>
    <m/>
    <m/>
    <m/>
    <m/>
    <m/>
    <m/>
    <m/>
    <m/>
    <m/>
    <m/>
    <m/>
    <m/>
    <m/>
    <m/>
    <m/>
    <m/>
    <m/>
    <m/>
    <m/>
    <m/>
    <m/>
    <m/>
    <m/>
    <m/>
    <m/>
    <m/>
    <m/>
    <m/>
    <m/>
    <m/>
    <m/>
    <m/>
    <m/>
    <m/>
    <m/>
    <m/>
    <m/>
    <m/>
    <m/>
    <m/>
    <m/>
    <m/>
    <m/>
    <m/>
    <m/>
    <m/>
    <m/>
    <m/>
    <m/>
    <m/>
    <m/>
    <m/>
    <m/>
    <m/>
    <m/>
    <m/>
    <m/>
    <m/>
    <m/>
    <m/>
    <x v="0"/>
    <x v="0"/>
    <s v="ZBHT0024"/>
    <m/>
    <m/>
    <m/>
    <m/>
    <m/>
    <m/>
    <m/>
    <m/>
    <m/>
    <m/>
    <n v="3034"/>
    <n v="8922"/>
  </r>
  <r>
    <n v="466423164"/>
    <s v="RAHUL AMKAPRASAD VARUN"/>
    <m/>
    <x v="2"/>
    <m/>
    <m/>
    <m/>
    <m/>
    <n v="5419"/>
    <n v="10792"/>
    <n v="5638"/>
    <n v="16211"/>
    <x v="1"/>
    <x v="1"/>
    <x v="1"/>
    <x v="0"/>
    <n v="117677"/>
    <n v="265"/>
    <n v="0"/>
    <n v="4050"/>
    <s v="30.06.26"/>
    <n v="0.21377034376048623"/>
    <n v="2.1879715784170917E-2"/>
    <x v="0"/>
    <s v="PTP"/>
    <s v="OS"/>
    <s v="PTP"/>
    <m/>
    <n v="27"/>
    <s v="CAVNA"/>
    <m/>
    <s v="-"/>
    <m/>
    <s v="AKURDI"/>
    <m/>
    <m/>
    <m/>
    <n v="10792"/>
    <n v="117677"/>
    <n v="57"/>
    <n v="86"/>
    <s v="FLOW"/>
    <m/>
    <m/>
    <m/>
    <m/>
    <s v="NPA"/>
    <s v="MH14MM8793"/>
    <s v="BAJAJ PULSAR 220 F UG"/>
    <d v="2025-06-29T00:00:00"/>
    <n v="36"/>
    <x v="0"/>
    <x v="0"/>
    <m/>
    <m/>
    <m/>
    <m/>
    <m/>
    <m/>
    <m/>
    <m/>
    <m/>
    <m/>
    <n v="1"/>
    <m/>
    <m/>
    <m/>
    <m/>
    <m/>
    <m/>
    <m/>
    <m/>
    <m/>
    <m/>
    <m/>
    <m/>
    <m/>
    <m/>
    <m/>
    <m/>
    <m/>
    <m/>
    <m/>
    <m/>
    <m/>
    <m/>
    <m/>
    <m/>
    <m/>
    <m/>
    <m/>
    <m/>
    <m/>
    <m/>
    <m/>
    <m/>
    <n v="1"/>
    <m/>
    <m/>
    <m/>
    <m/>
    <m/>
    <m/>
    <m/>
    <m/>
    <m/>
    <m/>
    <m/>
    <m/>
    <m/>
    <m/>
    <n v="1"/>
    <m/>
    <m/>
    <m/>
    <m/>
    <m/>
    <m/>
    <m/>
    <m/>
    <n v="1"/>
    <m/>
    <m/>
    <m/>
    <m/>
    <m/>
    <n v="2"/>
    <m/>
    <m/>
    <m/>
    <m/>
    <m/>
    <m/>
    <m/>
    <m/>
    <m/>
    <m/>
    <m/>
    <n v="1"/>
    <m/>
    <m/>
    <n v="2"/>
    <m/>
    <m/>
    <m/>
    <m/>
    <m/>
    <x v="2"/>
    <x v="0"/>
    <s v="ZBHT0011"/>
    <s v="B2v5j_qkn4z"/>
    <s v="Allocated"/>
    <s v="Left Message (LMCB)"/>
    <s v="Visit cm residence address cm gone to the village lm with relative 6"/>
    <d v="2026-07-04T00:00:00"/>
    <m/>
    <m/>
    <m/>
    <s v="VYMO"/>
    <m/>
    <n v="5638"/>
    <n v="16211"/>
  </r>
  <r>
    <n v="464450501"/>
    <s v="NAMDEV SHANKAR PAWAR"/>
    <m/>
    <x v="2"/>
    <m/>
    <m/>
    <m/>
    <m/>
    <n v="6669"/>
    <n v="19849"/>
    <n v="7382"/>
    <n v="26518"/>
    <x v="3"/>
    <x v="1"/>
    <x v="1"/>
    <x v="2"/>
    <n v="116410"/>
    <n v="871"/>
    <n v="0"/>
    <n v="6742"/>
    <s v="18.06.26"/>
    <n v="0.33835661578160248"/>
    <n v="3.7282977146386939E-2"/>
    <x v="0"/>
    <s v="PTP"/>
    <s v="BPTP"/>
    <s v="PTP"/>
    <m/>
    <n v="18"/>
    <s v="CAVA"/>
    <m/>
    <s v="ELG"/>
    <m/>
    <s v="MOSHI"/>
    <m/>
    <m/>
    <m/>
    <n v="19849"/>
    <n v="116410"/>
    <n v="87"/>
    <n v="116"/>
    <s v="FLOW"/>
    <m/>
    <m/>
    <m/>
    <m/>
    <s v="NPA"/>
    <s v="MH14LZ0307"/>
    <s v="BAJAJ KTM DUKE 200 ABS"/>
    <d v="2024-10-26T00:00:00"/>
    <n v="36"/>
    <x v="0"/>
    <x v="1"/>
    <m/>
    <m/>
    <m/>
    <m/>
    <m/>
    <m/>
    <m/>
    <m/>
    <m/>
    <m/>
    <m/>
    <m/>
    <m/>
    <m/>
    <m/>
    <m/>
    <m/>
    <m/>
    <m/>
    <m/>
    <m/>
    <m/>
    <m/>
    <m/>
    <m/>
    <n v="1"/>
    <m/>
    <m/>
    <m/>
    <m/>
    <m/>
    <m/>
    <m/>
    <m/>
    <m/>
    <m/>
    <m/>
    <m/>
    <m/>
    <m/>
    <m/>
    <m/>
    <m/>
    <m/>
    <m/>
    <m/>
    <m/>
    <m/>
    <m/>
    <m/>
    <m/>
    <m/>
    <m/>
    <m/>
    <m/>
    <m/>
    <m/>
    <m/>
    <m/>
    <m/>
    <m/>
    <m/>
    <m/>
    <m/>
    <m/>
    <m/>
    <m/>
    <m/>
    <m/>
    <m/>
    <m/>
    <m/>
    <m/>
    <m/>
    <m/>
    <m/>
    <m/>
    <m/>
    <m/>
    <m/>
    <m/>
    <m/>
    <m/>
    <m/>
    <m/>
    <m/>
    <m/>
    <m/>
    <m/>
    <m/>
    <m/>
    <m/>
    <m/>
    <m/>
    <x v="0"/>
    <x v="0"/>
    <s v="ZBHT0009"/>
    <s v="GPJBWCgJQuom"/>
    <s v="Allocated"/>
    <e v="#N/A"/>
    <e v="#N/A"/>
    <e v="#N/A"/>
    <m/>
    <m/>
    <m/>
    <m/>
    <m/>
    <n v="7382"/>
    <n v="26518"/>
  </r>
  <r>
    <n v="462692295"/>
    <s v="PETENINUO PFITHU"/>
    <m/>
    <x v="2"/>
    <m/>
    <m/>
    <m/>
    <m/>
    <n v="5068"/>
    <n v="25266"/>
    <n v="5987"/>
    <n v="30334"/>
    <x v="4"/>
    <x v="1"/>
    <x v="1"/>
    <x v="12"/>
    <n v="116146"/>
    <n v="993"/>
    <n v="0"/>
    <n v="3150"/>
    <s v="FLOW"/>
    <n v="0.52791243960444156"/>
    <n v="5.1918055815651433E-2"/>
    <x v="1"/>
    <s v="NC"/>
    <s v="NC"/>
    <s v="NC"/>
    <s v="Shifted"/>
    <m/>
    <s v="CNAVNA"/>
    <m/>
    <s v="ELG"/>
    <m/>
    <s v="WAKAD"/>
    <m/>
    <m/>
    <m/>
    <n v="25266"/>
    <n v="116146"/>
    <n v="146"/>
    <n v="175"/>
    <s v="FLOW"/>
    <m/>
    <m/>
    <m/>
    <m/>
    <s v="NPA"/>
    <s v="MH14LN2332"/>
    <s v="SUZUKI GIXXER 150 SF"/>
    <d v="2024-04-25T00:00:00"/>
    <n v="48"/>
    <x v="0"/>
    <x v="0"/>
    <m/>
    <m/>
    <m/>
    <m/>
    <m/>
    <m/>
    <m/>
    <n v="1"/>
    <m/>
    <m/>
    <m/>
    <m/>
    <m/>
    <m/>
    <m/>
    <m/>
    <m/>
    <m/>
    <m/>
    <m/>
    <m/>
    <m/>
    <m/>
    <m/>
    <m/>
    <m/>
    <m/>
    <m/>
    <m/>
    <m/>
    <m/>
    <m/>
    <m/>
    <m/>
    <m/>
    <m/>
    <m/>
    <m/>
    <m/>
    <m/>
    <m/>
    <m/>
    <m/>
    <n v="2"/>
    <m/>
    <m/>
    <m/>
    <m/>
    <m/>
    <m/>
    <m/>
    <m/>
    <m/>
    <m/>
    <m/>
    <m/>
    <m/>
    <m/>
    <m/>
    <m/>
    <m/>
    <m/>
    <m/>
    <m/>
    <m/>
    <m/>
    <m/>
    <m/>
    <m/>
    <m/>
    <m/>
    <m/>
    <m/>
    <m/>
    <m/>
    <m/>
    <m/>
    <m/>
    <m/>
    <m/>
    <m/>
    <m/>
    <m/>
    <m/>
    <m/>
    <m/>
    <m/>
    <m/>
    <m/>
    <m/>
    <m/>
    <m/>
    <m/>
    <m/>
    <x v="1"/>
    <x v="0"/>
    <s v="DUWT0030"/>
    <s v="G2TtfJBEOz"/>
    <s v="Allocated"/>
    <s v="Shifted (NC_SFTD)"/>
    <s v="We had visited to customer but customer shifted "/>
    <d v="2026-07-03T00:00:00"/>
    <m/>
    <m/>
    <m/>
    <m/>
    <m/>
    <n v="5987"/>
    <n v="30334"/>
  </r>
  <r>
    <n v="462452784"/>
    <s v="SHANKAR RAMCHANDRA GONATE"/>
    <s v="ONLINE"/>
    <x v="5"/>
    <n v="6200"/>
    <m/>
    <m/>
    <m/>
    <n v="5834"/>
    <n v="5262.6"/>
    <n v="5364.6"/>
    <n v="4896.6000000000004"/>
    <x v="0"/>
    <x v="0"/>
    <x v="0"/>
    <x v="8"/>
    <n v="115499"/>
    <n v="102"/>
    <n v="0"/>
    <n v="4175.8100000000004"/>
    <s v="20.06.26"/>
    <n v="0.11914467576466038"/>
    <n v="6.0832987313534587E-3"/>
    <x v="0"/>
    <s v="PTP"/>
    <s v="PTP"/>
    <s v="PTP"/>
    <m/>
    <n v="20"/>
    <s v="CAVA"/>
    <m/>
    <s v="-"/>
    <m/>
    <s v="JOVN"/>
    <m/>
    <m/>
    <m/>
    <n v="5262.6"/>
    <n v="115499"/>
    <n v="26"/>
    <n v="25"/>
    <s v="STABLE"/>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x v="0"/>
    <x v="0"/>
    <s v="ZBHT0013"/>
    <s v="AocUMVcK4z"/>
    <s v="Allocated"/>
    <s v="Promise To Pay (PTP)"/>
    <s v="Ptp"/>
    <d v="2026-07-15T00:00:00"/>
    <m/>
    <m/>
    <m/>
    <m/>
    <m/>
    <n v="5364.6"/>
    <n v="11096.6"/>
  </r>
  <r>
    <n v="466451184"/>
    <s v="KIRAN SHANTARAM DAUNDKAR"/>
    <m/>
    <x v="2"/>
    <m/>
    <m/>
    <m/>
    <m/>
    <n v="4588"/>
    <n v="4555"/>
    <n v="4589"/>
    <n v="9143"/>
    <x v="0"/>
    <x v="1"/>
    <x v="1"/>
    <x v="11"/>
    <n v="114498"/>
    <n v="34"/>
    <n v="0"/>
    <n v="900"/>
    <s v="-"/>
    <n v="9.1675711961411291E-2"/>
    <n v="6.03057635254425E-3"/>
    <x v="0"/>
    <s v="PTP"/>
    <s v="-"/>
    <s v="PTP"/>
    <m/>
    <n v="31"/>
    <s v="CAVA"/>
    <m/>
    <s v="-"/>
    <m/>
    <s v="AKURDI"/>
    <m/>
    <m/>
    <m/>
    <n v="4555"/>
    <n v="114498"/>
    <n v="26"/>
    <n v="55"/>
    <s v="FLOW"/>
    <m/>
    <m/>
    <m/>
    <m/>
    <s v="REGULAR"/>
    <s v="MH14MN0336"/>
    <s v="TVS RONIN DS"/>
    <d v="2025-07-03T00:00:00"/>
    <n v="42"/>
    <x v="0"/>
    <x v="0"/>
    <m/>
    <m/>
    <m/>
    <m/>
    <m/>
    <m/>
    <m/>
    <m/>
    <m/>
    <m/>
    <m/>
    <m/>
    <m/>
    <m/>
    <m/>
    <m/>
    <m/>
    <m/>
    <m/>
    <m/>
    <m/>
    <m/>
    <m/>
    <m/>
    <m/>
    <m/>
    <m/>
    <m/>
    <m/>
    <m/>
    <m/>
    <m/>
    <m/>
    <m/>
    <m/>
    <m/>
    <m/>
    <m/>
    <m/>
    <m/>
    <m/>
    <m/>
    <m/>
    <m/>
    <m/>
    <m/>
    <m/>
    <m/>
    <m/>
    <m/>
    <m/>
    <m/>
    <m/>
    <m/>
    <m/>
    <m/>
    <m/>
    <m/>
    <m/>
    <m/>
    <m/>
    <m/>
    <m/>
    <m/>
    <m/>
    <m/>
    <m/>
    <m/>
    <m/>
    <m/>
    <m/>
    <m/>
    <m/>
    <m/>
    <m/>
    <m/>
    <m/>
    <m/>
    <m/>
    <m/>
    <m/>
    <m/>
    <m/>
    <m/>
    <m/>
    <m/>
    <m/>
    <m/>
    <m/>
    <m/>
    <m/>
    <m/>
    <m/>
    <m/>
    <x v="5"/>
    <x v="1"/>
    <s v="ZBHT0010"/>
    <s v="GoAcJHhBNNz"/>
    <s v="Allocated"/>
    <e v="#N/A"/>
    <e v="#N/A"/>
    <e v="#N/A"/>
    <m/>
    <m/>
    <m/>
    <m/>
    <m/>
    <n v="4589"/>
    <n v="9143"/>
  </r>
  <r>
    <n v="460938565"/>
    <s v="GANESH NARAYAN JADHAV"/>
    <s v="ONLINE"/>
    <x v="16"/>
    <n v="6800"/>
    <m/>
    <m/>
    <m/>
    <n v="6709"/>
    <n v="5714"/>
    <n v="5791"/>
    <n v="5623"/>
    <x v="0"/>
    <x v="0"/>
    <x v="0"/>
    <x v="15"/>
    <n v="114416"/>
    <n v="77"/>
    <n v="0"/>
    <n v="6750"/>
    <s v="-"/>
    <n v="0.13685202287745374"/>
    <n v="6.0262574363980411E-3"/>
    <x v="0"/>
    <s v="PAID"/>
    <s v="-"/>
    <s v="PAID"/>
    <m/>
    <m/>
    <s v="CAVNA"/>
    <m/>
    <s v="-"/>
    <m/>
    <s v="KALEWADI"/>
    <m/>
    <m/>
    <m/>
    <n v="5714"/>
    <n v="114416"/>
    <n v="26"/>
    <n v="25"/>
    <s v="STABLE"/>
    <m/>
    <m/>
    <m/>
    <m/>
    <m/>
    <s v="MH14LF4937"/>
    <s v="BULLET 350 BLACK GOLD"/>
    <d v="2023-11-30T00:00:00"/>
    <n v="48"/>
    <x v="1"/>
    <x v="0"/>
    <m/>
    <m/>
    <m/>
    <m/>
    <m/>
    <m/>
    <m/>
    <m/>
    <m/>
    <m/>
    <m/>
    <m/>
    <m/>
    <m/>
    <m/>
    <m/>
    <m/>
    <m/>
    <m/>
    <m/>
    <m/>
    <m/>
    <m/>
    <m/>
    <m/>
    <m/>
    <m/>
    <m/>
    <m/>
    <m/>
    <m/>
    <m/>
    <m/>
    <m/>
    <m/>
    <m/>
    <m/>
    <m/>
    <m/>
    <m/>
    <m/>
    <m/>
    <m/>
    <m/>
    <m/>
    <m/>
    <m/>
    <m/>
    <m/>
    <m/>
    <m/>
    <m/>
    <m/>
    <m/>
    <m/>
    <m/>
    <m/>
    <m/>
    <m/>
    <m/>
    <m/>
    <m/>
    <m/>
    <m/>
    <m/>
    <m/>
    <m/>
    <m/>
    <m/>
    <m/>
    <m/>
    <m/>
    <m/>
    <m/>
    <m/>
    <m/>
    <m/>
    <m/>
    <m/>
    <m/>
    <m/>
    <m/>
    <m/>
    <m/>
    <m/>
    <m/>
    <m/>
    <m/>
    <m/>
    <m/>
    <m/>
    <n v="1"/>
    <m/>
    <m/>
    <x v="0"/>
    <x v="0"/>
    <s v="ZBHT0015"/>
    <m/>
    <m/>
    <m/>
    <m/>
    <m/>
    <m/>
    <m/>
    <m/>
    <m/>
    <m/>
    <n v="5791"/>
    <n v="12423"/>
  </r>
  <r>
    <n v="463860514"/>
    <s v="MANASI SANTOSH SHINDE"/>
    <s v="ONLINE"/>
    <x v="0"/>
    <n v="5151"/>
    <m/>
    <m/>
    <m/>
    <n v="5026"/>
    <n v="4659.29"/>
    <n v="4784.29"/>
    <n v="4534.2900000000009"/>
    <x v="0"/>
    <x v="0"/>
    <x v="0"/>
    <x v="0"/>
    <n v="112957"/>
    <n v="125"/>
    <n v="0"/>
    <n v="6728"/>
    <s v="17.06.26"/>
    <n v="3.8911761389828617E-2"/>
    <n v="5.949412330820982E-3"/>
    <x v="0"/>
    <s v="PAID"/>
    <s v="MPTP"/>
    <s v="PAID"/>
    <m/>
    <m/>
    <s v="CAVNA"/>
    <m/>
    <s v="-"/>
    <m/>
    <s v="CHINCHWAD"/>
    <m/>
    <m/>
    <m/>
    <n v="4659.29"/>
    <n v="112957"/>
    <n v="26"/>
    <n v="25"/>
    <s v="STABLE"/>
    <m/>
    <m/>
    <m/>
    <m/>
    <s v="REGULAR"/>
    <m/>
    <s v="PIAGGIO VESPA SXL 149 ABS RACING 60"/>
    <d v="2024-08-26T00:00:00"/>
    <n v="48"/>
    <x v="0"/>
    <x v="0"/>
    <m/>
    <m/>
    <m/>
    <m/>
    <m/>
    <m/>
    <m/>
    <m/>
    <m/>
    <m/>
    <n v="1"/>
    <m/>
    <m/>
    <m/>
    <m/>
    <m/>
    <m/>
    <m/>
    <m/>
    <m/>
    <m/>
    <m/>
    <m/>
    <m/>
    <m/>
    <m/>
    <m/>
    <m/>
    <m/>
    <m/>
    <m/>
    <m/>
    <m/>
    <m/>
    <m/>
    <m/>
    <m/>
    <m/>
    <m/>
    <m/>
    <m/>
    <m/>
    <m/>
    <m/>
    <m/>
    <m/>
    <n v="1"/>
    <m/>
    <m/>
    <m/>
    <m/>
    <m/>
    <m/>
    <m/>
    <m/>
    <m/>
    <m/>
    <m/>
    <m/>
    <m/>
    <m/>
    <m/>
    <m/>
    <m/>
    <m/>
    <m/>
    <m/>
    <m/>
    <m/>
    <m/>
    <m/>
    <m/>
    <m/>
    <m/>
    <m/>
    <m/>
    <m/>
    <m/>
    <m/>
    <m/>
    <m/>
    <m/>
    <m/>
    <m/>
    <m/>
    <m/>
    <m/>
    <m/>
    <m/>
    <m/>
    <m/>
    <m/>
    <m/>
    <m/>
    <x v="3"/>
    <x v="0"/>
    <s v="ZBHT0011"/>
    <s v="AoEbI5eFP5m"/>
    <s v="Allocated"/>
    <s v="Left Message (LMCB)"/>
    <s v="Visit cm residence address cm not living this address lm with cm relative member "/>
    <d v="2026-07-04T00:00:00"/>
    <m/>
    <m/>
    <m/>
    <m/>
    <m/>
    <n v="4784.29"/>
    <n v="9685.2900000000009"/>
  </r>
  <r>
    <n v="466677362"/>
    <s v="VINAYAK SATHE"/>
    <m/>
    <x v="2"/>
    <m/>
    <m/>
    <m/>
    <m/>
    <n v="4313"/>
    <n v="25878"/>
    <n v="5195"/>
    <n v="30191"/>
    <x v="5"/>
    <x v="1"/>
    <x v="1"/>
    <x v="8"/>
    <n v="112838"/>
    <n v="882"/>
    <n v="0"/>
    <n v="3600"/>
    <s v="FLOW"/>
    <n v="0.5033749111249165"/>
    <n v="4.9321755488553311E-2"/>
    <x v="0"/>
    <s v="NC"/>
    <s v="NC"/>
    <s v="NC"/>
    <s v="Add not found"/>
    <m/>
    <s v="CAVNA"/>
    <m/>
    <s v="ELG"/>
    <m/>
    <s v="LONAVALA"/>
    <m/>
    <m/>
    <m/>
    <n v="25878"/>
    <n v="112838"/>
    <n v="177"/>
    <n v="206"/>
    <s v="FLOW"/>
    <m/>
    <m/>
    <m/>
    <m/>
    <s v="NPA"/>
    <s v="MH14MP4519"/>
    <s v="HONDA SP 125 DLX 2B"/>
    <d v="2025-08-11T00:00:00"/>
    <n v="36"/>
    <x v="0"/>
    <x v="1"/>
    <m/>
    <m/>
    <m/>
    <m/>
    <m/>
    <m/>
    <m/>
    <m/>
    <m/>
    <m/>
    <m/>
    <m/>
    <m/>
    <m/>
    <m/>
    <m/>
    <m/>
    <m/>
    <m/>
    <m/>
    <m/>
    <m/>
    <m/>
    <m/>
    <m/>
    <m/>
    <m/>
    <m/>
    <m/>
    <m/>
    <m/>
    <m/>
    <m/>
    <m/>
    <m/>
    <m/>
    <m/>
    <n v="1"/>
    <m/>
    <m/>
    <m/>
    <m/>
    <m/>
    <m/>
    <m/>
    <m/>
    <m/>
    <m/>
    <m/>
    <m/>
    <m/>
    <m/>
    <m/>
    <m/>
    <m/>
    <m/>
    <m/>
    <m/>
    <m/>
    <m/>
    <m/>
    <m/>
    <m/>
    <m/>
    <m/>
    <m/>
    <m/>
    <m/>
    <m/>
    <m/>
    <m/>
    <m/>
    <m/>
    <m/>
    <m/>
    <m/>
    <m/>
    <m/>
    <m/>
    <m/>
    <m/>
    <m/>
    <m/>
    <m/>
    <m/>
    <m/>
    <m/>
    <m/>
    <m/>
    <m/>
    <m/>
    <m/>
    <m/>
    <m/>
    <x v="0"/>
    <x v="0"/>
    <s v="ZBHT0013"/>
    <s v="A6W1UcFBa7"/>
    <s v="Allocated"/>
    <e v="#N/A"/>
    <e v="#N/A"/>
    <e v="#N/A"/>
    <m/>
    <m/>
    <m/>
    <m/>
    <m/>
    <n v="5195"/>
    <n v="30191"/>
  </r>
  <r>
    <n v="461374988"/>
    <s v="ROHAN RAHUL MANE"/>
    <s v="ONLINE"/>
    <x v="22"/>
    <n v="6483"/>
    <m/>
    <m/>
    <m/>
    <n v="6324"/>
    <n v="5671.61"/>
    <n v="5743.61"/>
    <n v="5512.6100000000006"/>
    <x v="0"/>
    <x v="0"/>
    <x v="0"/>
    <x v="3"/>
    <n v="111761"/>
    <n v="72"/>
    <n v="0"/>
    <n v="6750"/>
    <s v="FLOW"/>
    <n v="0.11892248467495425"/>
    <n v="5.8864193587372521E-3"/>
    <x v="0"/>
    <s v="PTP"/>
    <s v="PAID"/>
    <s v="PTP"/>
    <m/>
    <n v="28"/>
    <s v="CAVA"/>
    <m/>
    <s v="-"/>
    <m/>
    <s v="RANJE HILLS"/>
    <m/>
    <m/>
    <m/>
    <n v="12493.61"/>
    <n v="111761"/>
    <n v="26"/>
    <n v="25"/>
    <s v="STABLE"/>
    <m/>
    <m/>
    <m/>
    <m/>
    <s v="REGULAR"/>
    <s v="MH12WH9533"/>
    <s v="CLASSIC 350 DARK STEALTH BLACK"/>
    <d v="2024-01-04T00:00:00"/>
    <n v="48"/>
    <x v="1"/>
    <x v="0"/>
    <m/>
    <m/>
    <m/>
    <m/>
    <m/>
    <m/>
    <m/>
    <m/>
    <m/>
    <m/>
    <m/>
    <m/>
    <m/>
    <m/>
    <m/>
    <m/>
    <m/>
    <m/>
    <m/>
    <m/>
    <m/>
    <m/>
    <m/>
    <m/>
    <m/>
    <m/>
    <m/>
    <m/>
    <m/>
    <m/>
    <m/>
    <n v="1"/>
    <m/>
    <m/>
    <m/>
    <m/>
    <m/>
    <m/>
    <m/>
    <m/>
    <n v="1"/>
    <m/>
    <m/>
    <m/>
    <m/>
    <m/>
    <m/>
    <m/>
    <m/>
    <m/>
    <m/>
    <m/>
    <m/>
    <m/>
    <m/>
    <m/>
    <m/>
    <m/>
    <m/>
    <m/>
    <m/>
    <m/>
    <m/>
    <m/>
    <m/>
    <m/>
    <m/>
    <m/>
    <m/>
    <m/>
    <m/>
    <m/>
    <m/>
    <m/>
    <m/>
    <m/>
    <m/>
    <m/>
    <m/>
    <m/>
    <m/>
    <m/>
    <m/>
    <m/>
    <m/>
    <m/>
    <m/>
    <m/>
    <m/>
    <m/>
    <m/>
    <m/>
    <m/>
    <m/>
    <x v="3"/>
    <x v="0"/>
    <s v="DUWT0023"/>
    <m/>
    <m/>
    <m/>
    <m/>
    <m/>
    <m/>
    <m/>
    <m/>
    <m/>
    <m/>
    <n v="5743.61"/>
    <n v="11995.61"/>
  </r>
  <r>
    <n v="464922563"/>
    <s v="SHUBHAM TUKARAM INGALE"/>
    <s v="ONLINE"/>
    <x v="23"/>
    <n v="12348"/>
    <m/>
    <m/>
    <m/>
    <n v="5975"/>
    <n v="17712"/>
    <n v="6160"/>
    <n v="11339"/>
    <x v="3"/>
    <x v="0"/>
    <x v="0"/>
    <x v="14"/>
    <n v="110472"/>
    <n v="398"/>
    <n v="0"/>
    <n v="5201"/>
    <s v="FLOW"/>
    <n v="0.53480243602528976"/>
    <n v="3.538119621437727E-2"/>
    <x v="0"/>
    <s v="PAID"/>
    <s v="RTP"/>
    <s v="PAID"/>
    <m/>
    <m/>
    <m/>
    <m/>
    <s v="ELG"/>
    <m/>
    <s v="KIVALE"/>
    <m/>
    <m/>
    <m/>
    <n v="17712"/>
    <n v="110472"/>
    <n v="87"/>
    <n v="55"/>
    <s v="STABLE"/>
    <m/>
    <m/>
    <m/>
    <m/>
    <s v="REGULAR"/>
    <s v="MH14MB1401"/>
    <s v="BULLET BATTALION 350 BLACK"/>
    <d v="2024-12-11T00:00:00"/>
    <n v="36"/>
    <x v="0"/>
    <x v="1"/>
    <m/>
    <m/>
    <m/>
    <m/>
    <m/>
    <m/>
    <m/>
    <m/>
    <m/>
    <m/>
    <n v="2"/>
    <m/>
    <m/>
    <m/>
    <m/>
    <m/>
    <m/>
    <m/>
    <m/>
    <m/>
    <m/>
    <m/>
    <m/>
    <m/>
    <m/>
    <m/>
    <m/>
    <m/>
    <m/>
    <m/>
    <m/>
    <m/>
    <m/>
    <m/>
    <m/>
    <m/>
    <m/>
    <n v="1"/>
    <m/>
    <m/>
    <m/>
    <m/>
    <m/>
    <m/>
    <m/>
    <m/>
    <m/>
    <m/>
    <m/>
    <m/>
    <m/>
    <m/>
    <m/>
    <m/>
    <m/>
    <m/>
    <m/>
    <m/>
    <n v="1"/>
    <m/>
    <m/>
    <m/>
    <m/>
    <m/>
    <m/>
    <m/>
    <m/>
    <m/>
    <m/>
    <m/>
    <m/>
    <m/>
    <m/>
    <m/>
    <m/>
    <m/>
    <m/>
    <m/>
    <m/>
    <m/>
    <m/>
    <m/>
    <m/>
    <m/>
    <m/>
    <m/>
    <m/>
    <m/>
    <m/>
    <m/>
    <m/>
    <m/>
    <m/>
    <m/>
    <x v="4"/>
    <x v="0"/>
    <s v="DUWT0027"/>
    <s v="GPTDIIXwbEc"/>
    <s v="Allocated"/>
    <s v="Left Message (LMCB)"/>
    <s v="Visited to Customers residence address and Left massage with his Father "/>
    <d v="2026-07-04T00:00:00"/>
    <m/>
    <m/>
    <m/>
    <m/>
    <m/>
    <n v="6160"/>
    <n v="23687"/>
  </r>
  <r>
    <n v="464924404"/>
    <s v="MAHENDRA ARJUN THIGALE"/>
    <s v="COLLECT"/>
    <x v="20"/>
    <n v="5500"/>
    <m/>
    <m/>
    <m/>
    <n v="5328"/>
    <n v="3255.54"/>
    <n v="3310.54"/>
    <n v="3083.5400000000009"/>
    <x v="0"/>
    <x v="0"/>
    <x v="0"/>
    <x v="11"/>
    <n v="110229.54"/>
    <n v="55"/>
    <n v="0"/>
    <n v="900"/>
    <s v="27.06.26"/>
    <n v="8.8258061788667602E-2"/>
    <n v="5.805757806038799E-3"/>
    <x v="0"/>
    <s v="PTP"/>
    <s v="PTP"/>
    <s v="PTP"/>
    <m/>
    <n v="22"/>
    <s v="CAVA"/>
    <m/>
    <s v="-"/>
    <m/>
    <s v="RAJGURU NAGAR"/>
    <m/>
    <m/>
    <m/>
    <n v="4210.54"/>
    <n v="110229.54"/>
    <n v="26"/>
    <n v="25"/>
    <s v="STABLE"/>
    <m/>
    <m/>
    <m/>
    <m/>
    <s v="REGULAR"/>
    <s v="MH14MB2032"/>
    <s v="BAJAJ PULSAR 220 F"/>
    <d v="2024-12-11T00:00:00"/>
    <n v="42"/>
    <x v="1"/>
    <x v="0"/>
    <m/>
    <m/>
    <m/>
    <m/>
    <m/>
    <m/>
    <m/>
    <m/>
    <m/>
    <m/>
    <m/>
    <m/>
    <m/>
    <m/>
    <m/>
    <m/>
    <m/>
    <m/>
    <m/>
    <m/>
    <m/>
    <m/>
    <m/>
    <m/>
    <m/>
    <m/>
    <m/>
    <m/>
    <m/>
    <m/>
    <m/>
    <m/>
    <m/>
    <m/>
    <m/>
    <m/>
    <m/>
    <m/>
    <m/>
    <m/>
    <m/>
    <m/>
    <m/>
    <m/>
    <m/>
    <m/>
    <m/>
    <m/>
    <m/>
    <m/>
    <m/>
    <m/>
    <m/>
    <m/>
    <m/>
    <m/>
    <m/>
    <m/>
    <m/>
    <m/>
    <m/>
    <m/>
    <m/>
    <m/>
    <m/>
    <m/>
    <m/>
    <m/>
    <m/>
    <m/>
    <m/>
    <m/>
    <m/>
    <m/>
    <m/>
    <m/>
    <m/>
    <m/>
    <m/>
    <n v="2"/>
    <m/>
    <m/>
    <m/>
    <m/>
    <m/>
    <m/>
    <m/>
    <m/>
    <m/>
    <m/>
    <m/>
    <m/>
    <m/>
    <m/>
    <x v="3"/>
    <x v="0"/>
    <s v="ZBHT0010"/>
    <m/>
    <m/>
    <m/>
    <m/>
    <m/>
    <m/>
    <m/>
    <m/>
    <m/>
    <m/>
    <n v="3310.54"/>
    <n v="8583.5400000000009"/>
  </r>
  <r>
    <n v="467216426"/>
    <s v="MUNIRA MAJID BAIG"/>
    <m/>
    <x v="2"/>
    <m/>
    <m/>
    <m/>
    <m/>
    <n v="4111"/>
    <n v="24666"/>
    <n v="5080"/>
    <n v="28777"/>
    <x v="5"/>
    <x v="1"/>
    <x v="1"/>
    <x v="16"/>
    <n v="110053"/>
    <n v="969"/>
    <n v="0"/>
    <n v="2700"/>
    <s v="-"/>
    <n v="0.74981365884101936"/>
    <n v="4.8104425430987412E-2"/>
    <x v="1"/>
    <s v="NC"/>
    <s v="-"/>
    <s v="NC"/>
    <s v="Add not found"/>
    <m/>
    <s v="CNAVNA"/>
    <m/>
    <s v="ELG"/>
    <m/>
    <s v="CAMP"/>
    <m/>
    <m/>
    <m/>
    <n v="24666"/>
    <n v="110053"/>
    <n v="172"/>
    <n v="201"/>
    <s v="FLOW"/>
    <m/>
    <m/>
    <m/>
    <m/>
    <s v="NPA"/>
    <s v="MH12YV8111"/>
    <s v="SUZUKI BURGMAN STREET EX"/>
    <d v="2025-11-01T00:00:00"/>
    <n v="36"/>
    <x v="0"/>
    <x v="1"/>
    <m/>
    <m/>
    <m/>
    <m/>
    <m/>
    <m/>
    <m/>
    <m/>
    <m/>
    <m/>
    <m/>
    <m/>
    <m/>
    <m/>
    <m/>
    <m/>
    <n v="1"/>
    <m/>
    <m/>
    <m/>
    <m/>
    <m/>
    <m/>
    <m/>
    <m/>
    <m/>
    <m/>
    <m/>
    <m/>
    <m/>
    <m/>
    <m/>
    <m/>
    <m/>
    <m/>
    <m/>
    <m/>
    <m/>
    <m/>
    <m/>
    <m/>
    <m/>
    <m/>
    <m/>
    <m/>
    <m/>
    <m/>
    <m/>
    <m/>
    <m/>
    <m/>
    <m/>
    <m/>
    <m/>
    <m/>
    <m/>
    <m/>
    <m/>
    <m/>
    <m/>
    <m/>
    <m/>
    <m/>
    <m/>
    <m/>
    <m/>
    <m/>
    <m/>
    <m/>
    <m/>
    <m/>
    <m/>
    <m/>
    <m/>
    <m/>
    <m/>
    <m/>
    <m/>
    <m/>
    <m/>
    <m/>
    <m/>
    <m/>
    <m/>
    <m/>
    <m/>
    <m/>
    <m/>
    <m/>
    <m/>
    <m/>
    <m/>
    <m/>
    <m/>
    <x v="0"/>
    <x v="0"/>
    <s v="DUWT0014"/>
    <s v="BopRQhsL1E7"/>
    <s v="Allocated"/>
    <s v="Address Not Found (NC_ANF)"/>
    <s v="Short address "/>
    <d v="2026-07-06T00:00:00"/>
    <m/>
    <m/>
    <m/>
    <m/>
    <m/>
    <n v="5080"/>
    <n v="28777"/>
  </r>
  <r>
    <n v="463352388"/>
    <s v="ASHUTOSH KUMAR JHA"/>
    <m/>
    <x v="2"/>
    <m/>
    <m/>
    <m/>
    <m/>
    <n v="7290"/>
    <n v="27426.83"/>
    <n v="6940.8300000000017"/>
    <n v="34716.83"/>
    <x v="2"/>
    <x v="1"/>
    <x v="1"/>
    <x v="12"/>
    <n v="108923.83"/>
    <n v="1384"/>
    <n v="0"/>
    <n v="5850"/>
    <s v="FLOW"/>
    <n v="0.94921031911848197"/>
    <n v="4.1963390286628842E-2"/>
    <x v="1"/>
    <s v="NC"/>
    <s v="NC"/>
    <s v="NC"/>
    <s v="Shifted"/>
    <m/>
    <s v="CNAVNA"/>
    <m/>
    <s v="ELG"/>
    <m/>
    <s v="MAAN"/>
    <m/>
    <m/>
    <m/>
    <n v="27426.83"/>
    <n v="108923.83"/>
    <n v="118"/>
    <n v="147"/>
    <s v="FLOW"/>
    <m/>
    <m/>
    <m/>
    <m/>
    <s v="NPA"/>
    <s v="MH14LR2633"/>
    <s v="CB350 RS MONOTONE"/>
    <d v="2024-06-30T00:00:00"/>
    <n v="36"/>
    <x v="0"/>
    <x v="0"/>
    <m/>
    <m/>
    <m/>
    <m/>
    <m/>
    <m/>
    <m/>
    <m/>
    <m/>
    <m/>
    <m/>
    <m/>
    <m/>
    <m/>
    <m/>
    <m/>
    <m/>
    <m/>
    <m/>
    <n v="1"/>
    <m/>
    <m/>
    <n v="1"/>
    <m/>
    <m/>
    <m/>
    <m/>
    <m/>
    <m/>
    <m/>
    <m/>
    <m/>
    <m/>
    <m/>
    <m/>
    <m/>
    <m/>
    <m/>
    <m/>
    <m/>
    <m/>
    <m/>
    <m/>
    <m/>
    <m/>
    <m/>
    <m/>
    <m/>
    <m/>
    <m/>
    <m/>
    <m/>
    <m/>
    <m/>
    <m/>
    <m/>
    <m/>
    <m/>
    <m/>
    <m/>
    <m/>
    <m/>
    <m/>
    <m/>
    <m/>
    <m/>
    <m/>
    <m/>
    <m/>
    <m/>
    <m/>
    <m/>
    <m/>
    <m/>
    <m/>
    <m/>
    <m/>
    <m/>
    <m/>
    <m/>
    <m/>
    <m/>
    <m/>
    <m/>
    <m/>
    <m/>
    <m/>
    <m/>
    <m/>
    <m/>
    <m/>
    <m/>
    <m/>
    <m/>
    <x v="3"/>
    <x v="0"/>
    <s v="DUWT0030"/>
    <s v="GPCvVQhCsNJc"/>
    <e v="#N/A"/>
    <s v="Shifted (NC_SFTD)"/>
    <s v="We had visited to customer but customer shifted "/>
    <d v="2026-07-07T00:00:00"/>
    <m/>
    <m/>
    <m/>
    <m/>
    <m/>
    <n v="6940.8300000000017"/>
    <n v="34716.83"/>
  </r>
  <r>
    <n v="460026902"/>
    <s v="ANANAD VAIJINATH KALVATKAR"/>
    <s v="ONLINE"/>
    <x v="24"/>
    <n v="7000"/>
    <m/>
    <m/>
    <m/>
    <n v="6829"/>
    <n v="12806.14"/>
    <n v="6288.1399999999994"/>
    <n v="12635.14"/>
    <x v="1"/>
    <x v="0"/>
    <x v="0"/>
    <x v="14"/>
    <n v="108653.97"/>
    <n v="311"/>
    <n v="0"/>
    <n v="6300"/>
    <s v="FLOW"/>
    <n v="0.3120480315270438"/>
    <n v="2.020206142595268E-2"/>
    <x v="0"/>
    <s v="PAID"/>
    <s v="PTP"/>
    <s v="PAID"/>
    <m/>
    <m/>
    <m/>
    <m/>
    <s v="-"/>
    <m/>
    <s v="SADUMBARE"/>
    <m/>
    <m/>
    <m/>
    <n v="12806.14"/>
    <n v="108653.97"/>
    <n v="57"/>
    <n v="55"/>
    <s v="STABLE"/>
    <m/>
    <m/>
    <m/>
    <m/>
    <s v="REGULAR"/>
    <s v="MH14LC3427"/>
    <s v="RE CLASSIC 350 EFI REDDITCH RED"/>
    <d v="2023-10-07T00:00:00"/>
    <n v="48"/>
    <x v="0"/>
    <x v="1"/>
    <m/>
    <m/>
    <m/>
    <m/>
    <m/>
    <m/>
    <m/>
    <m/>
    <m/>
    <m/>
    <n v="2"/>
    <m/>
    <m/>
    <m/>
    <m/>
    <m/>
    <m/>
    <m/>
    <m/>
    <m/>
    <m/>
    <m/>
    <m/>
    <m/>
    <m/>
    <m/>
    <m/>
    <m/>
    <n v="1"/>
    <m/>
    <m/>
    <m/>
    <m/>
    <m/>
    <m/>
    <m/>
    <m/>
    <m/>
    <m/>
    <m/>
    <m/>
    <m/>
    <m/>
    <n v="1"/>
    <m/>
    <m/>
    <m/>
    <m/>
    <m/>
    <m/>
    <m/>
    <m/>
    <m/>
    <m/>
    <m/>
    <m/>
    <m/>
    <m/>
    <m/>
    <m/>
    <m/>
    <m/>
    <m/>
    <m/>
    <m/>
    <m/>
    <m/>
    <m/>
    <m/>
    <m/>
    <m/>
    <m/>
    <m/>
    <m/>
    <m/>
    <m/>
    <m/>
    <m/>
    <m/>
    <m/>
    <m/>
    <m/>
    <m/>
    <m/>
    <m/>
    <m/>
    <m/>
    <m/>
    <m/>
    <m/>
    <m/>
    <m/>
    <m/>
    <m/>
    <x v="4"/>
    <x v="0"/>
    <s v="DUWT0027"/>
    <s v="BoWAh79wsEgm"/>
    <s v="Allocated"/>
    <s v="Payment (PAID)"/>
    <s v="Visited to customer at other place Customer Paid Rs. 7000/- by online payment mode "/>
    <d v="2026-07-04T00:00:00"/>
    <m/>
    <m/>
    <m/>
    <m/>
    <m/>
    <n v="6288.1399999999994"/>
    <n v="19635.14"/>
  </r>
  <r>
    <n v="464556066"/>
    <s v="LATABAI VITTHAL KUSEKAR"/>
    <m/>
    <x v="2"/>
    <m/>
    <m/>
    <m/>
    <m/>
    <n v="4189"/>
    <n v="12567"/>
    <n v="4405"/>
    <n v="16756"/>
    <x v="3"/>
    <x v="1"/>
    <x v="1"/>
    <x v="9"/>
    <n v="108553"/>
    <n v="216"/>
    <n v="0"/>
    <n v="1350"/>
    <s v="FLOW"/>
    <n v="0.14174448916116833"/>
    <n v="3.4766592373264682E-2"/>
    <x v="1"/>
    <s v="NC"/>
    <s v="NC"/>
    <s v="NC"/>
    <s v="Add not found"/>
    <m/>
    <m/>
    <m/>
    <s v="ELG"/>
    <m/>
    <s v="ANDHAL GAON"/>
    <m/>
    <m/>
    <m/>
    <n v="12567"/>
    <n v="108553"/>
    <n v="87"/>
    <n v="116"/>
    <s v="FLOW"/>
    <m/>
    <m/>
    <m/>
    <m/>
    <s v="REGULAR"/>
    <s v="MH12XL0586"/>
    <s v="APACHE 200 4V 2CH R MODE"/>
    <d v="2024-11-04T00:00:00"/>
    <n v="48"/>
    <x v="0"/>
    <x v="0"/>
    <m/>
    <n v="1"/>
    <m/>
    <m/>
    <m/>
    <m/>
    <m/>
    <m/>
    <m/>
    <m/>
    <m/>
    <m/>
    <m/>
    <m/>
    <m/>
    <m/>
    <m/>
    <m/>
    <m/>
    <m/>
    <m/>
    <m/>
    <m/>
    <m/>
    <m/>
    <m/>
    <m/>
    <m/>
    <m/>
    <m/>
    <m/>
    <m/>
    <m/>
    <m/>
    <m/>
    <m/>
    <m/>
    <m/>
    <m/>
    <m/>
    <m/>
    <m/>
    <m/>
    <m/>
    <m/>
    <m/>
    <m/>
    <m/>
    <m/>
    <m/>
    <m/>
    <m/>
    <m/>
    <m/>
    <m/>
    <m/>
    <m/>
    <m/>
    <m/>
    <m/>
    <m/>
    <m/>
    <m/>
    <m/>
    <m/>
    <m/>
    <m/>
    <m/>
    <m/>
    <m/>
    <m/>
    <m/>
    <m/>
    <m/>
    <m/>
    <m/>
    <m/>
    <m/>
    <m/>
    <m/>
    <m/>
    <m/>
    <m/>
    <m/>
    <m/>
    <m/>
    <m/>
    <m/>
    <m/>
    <m/>
    <m/>
    <m/>
    <m/>
    <m/>
    <x v="0"/>
    <x v="0"/>
    <s v="ZBHT0024"/>
    <s v="A63E2q3ZIrm"/>
    <s v="Allocated"/>
    <s v="Door Locked (NC_DL)"/>
    <s v="Door lock "/>
    <d v="2026-07-01T00:00:00"/>
    <m/>
    <m/>
    <m/>
    <s v="VYMO"/>
    <m/>
    <n v="4405"/>
    <n v="16756"/>
  </r>
  <r>
    <n v="460466165"/>
    <s v="RITHIK MOHAN GAWALI"/>
    <m/>
    <x v="2"/>
    <m/>
    <m/>
    <m/>
    <m/>
    <n v="5868"/>
    <n v="20136"/>
    <n v="3279"/>
    <n v="26004"/>
    <x v="2"/>
    <x v="1"/>
    <x v="1"/>
    <x v="3"/>
    <n v="107312"/>
    <n v="747"/>
    <n v="0"/>
    <n v="6300"/>
    <s v="02.06.26"/>
    <n v="0.78588235638745452"/>
    <n v="4.134242560547783E-2"/>
    <x v="0"/>
    <s v="PTP"/>
    <s v="PAID"/>
    <s v="PTP"/>
    <m/>
    <n v="30"/>
    <m/>
    <m/>
    <s v="ELG"/>
    <m/>
    <s v="KHADAKI"/>
    <m/>
    <m/>
    <m/>
    <n v="20136"/>
    <n v="107312"/>
    <n v="118"/>
    <n v="147"/>
    <s v="FLOW"/>
    <m/>
    <m/>
    <m/>
    <m/>
    <s v="NPA"/>
    <s v="MH12WC4429"/>
    <s v="CLASSIC 350 CHROME RED"/>
    <d v="2023-11-04T00:00:00"/>
    <n v="48"/>
    <x v="0"/>
    <x v="0"/>
    <m/>
    <m/>
    <m/>
    <m/>
    <m/>
    <m/>
    <m/>
    <m/>
    <m/>
    <m/>
    <m/>
    <m/>
    <m/>
    <m/>
    <m/>
    <m/>
    <n v="1"/>
    <m/>
    <m/>
    <m/>
    <m/>
    <m/>
    <m/>
    <m/>
    <m/>
    <m/>
    <m/>
    <m/>
    <m/>
    <m/>
    <m/>
    <m/>
    <m/>
    <m/>
    <m/>
    <m/>
    <m/>
    <m/>
    <m/>
    <m/>
    <m/>
    <m/>
    <m/>
    <m/>
    <m/>
    <m/>
    <m/>
    <m/>
    <m/>
    <m/>
    <m/>
    <m/>
    <m/>
    <m/>
    <m/>
    <m/>
    <m/>
    <m/>
    <m/>
    <m/>
    <m/>
    <m/>
    <m/>
    <m/>
    <m/>
    <m/>
    <m/>
    <m/>
    <m/>
    <m/>
    <m/>
    <m/>
    <m/>
    <m/>
    <m/>
    <m/>
    <m/>
    <m/>
    <m/>
    <m/>
    <m/>
    <m/>
    <m/>
    <m/>
    <m/>
    <m/>
    <m/>
    <m/>
    <m/>
    <m/>
    <m/>
    <m/>
    <m/>
    <m/>
    <x v="0"/>
    <x v="0"/>
    <s v="DUWT0023"/>
    <s v="k6bj5dz_OIc"/>
    <s v="Allocated"/>
    <s v="Left Message (LMCB)"/>
    <s v="Customer not available Lm with relatives "/>
    <d v="2026-07-06T00:00:00"/>
    <m/>
    <m/>
    <m/>
    <m/>
    <m/>
    <n v="3279"/>
    <n v="26004"/>
  </r>
  <r>
    <n v="460272739"/>
    <s v="VILAS NAMDEV GAIKWAD"/>
    <s v="COLLECT"/>
    <x v="22"/>
    <n v="6730"/>
    <m/>
    <m/>
    <m/>
    <n v="6595"/>
    <n v="6588"/>
    <n v="6719"/>
    <n v="6453"/>
    <x v="0"/>
    <x v="0"/>
    <x v="0"/>
    <x v="16"/>
    <n v="107118"/>
    <n v="131"/>
    <n v="0"/>
    <n v="5400"/>
    <s v="29.06.26"/>
    <n v="0.2320847366033886"/>
    <n v="5.6418738993854476E-3"/>
    <x v="0"/>
    <s v="PTP"/>
    <s v="PTP"/>
    <s v="PTP"/>
    <m/>
    <n v="30"/>
    <s v="CAVA"/>
    <m/>
    <s v="-"/>
    <m/>
    <s v="JANWADI"/>
    <m/>
    <m/>
    <m/>
    <n v="6588"/>
    <n v="107118"/>
    <n v="26"/>
    <n v="55"/>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n v="2"/>
    <m/>
    <m/>
    <m/>
    <m/>
    <m/>
    <m/>
    <m/>
    <m/>
    <x v="1"/>
    <x v="0"/>
    <s v="DUWT0014"/>
    <s v="G6Htj8M3pDJc"/>
    <s v="Allocated"/>
    <s v="Promise To Pay (PTP)"/>
    <s v="Customer meet at residence given ptp "/>
    <d v="2026-07-29T00:00:00"/>
    <m/>
    <m/>
    <m/>
    <m/>
    <m/>
    <n v="6719"/>
    <n v="13183"/>
  </r>
  <r>
    <n v="460986849"/>
    <s v="SHUBHAM SANTOSH ZENDE"/>
    <s v="ONLINE"/>
    <x v="19"/>
    <n v="6659"/>
    <m/>
    <m/>
    <m/>
    <n v="6377"/>
    <n v="5574"/>
    <n v="5711"/>
    <n v="5292"/>
    <x v="0"/>
    <x v="0"/>
    <x v="0"/>
    <x v="11"/>
    <n v="106421"/>
    <n v="137"/>
    <n v="0"/>
    <n v="3150"/>
    <s v="27.06.26"/>
    <n v="8.5208658165604217E-2"/>
    <n v="5.6051631121426717E-3"/>
    <x v="0"/>
    <s v="PTP"/>
    <s v="PTP"/>
    <s v="PTP"/>
    <m/>
    <n v="28"/>
    <s v="CAVA"/>
    <m/>
    <s v="-"/>
    <m/>
    <s v="PEER"/>
    <m/>
    <m/>
    <m/>
    <n v="5574"/>
    <n v="106421"/>
    <n v="26"/>
    <n v="25"/>
    <s v="STABLE"/>
    <m/>
    <m/>
    <m/>
    <m/>
    <s v="REGULAR"/>
    <s v="MH14LG0053"/>
    <s v="BULLET 350 THE STANDARD BLACK"/>
    <d v="2023-12-04T00:00:00"/>
    <n v="48"/>
    <x v="0"/>
    <x v="0"/>
    <m/>
    <m/>
    <m/>
    <m/>
    <m/>
    <m/>
    <m/>
    <m/>
    <m/>
    <m/>
    <m/>
    <m/>
    <m/>
    <m/>
    <m/>
    <m/>
    <m/>
    <m/>
    <m/>
    <m/>
    <m/>
    <m/>
    <m/>
    <m/>
    <m/>
    <m/>
    <m/>
    <m/>
    <m/>
    <m/>
    <m/>
    <m/>
    <m/>
    <m/>
    <m/>
    <m/>
    <m/>
    <m/>
    <m/>
    <m/>
    <m/>
    <m/>
    <m/>
    <m/>
    <m/>
    <m/>
    <m/>
    <m/>
    <m/>
    <m/>
    <m/>
    <m/>
    <m/>
    <m/>
    <m/>
    <m/>
    <m/>
    <m/>
    <m/>
    <m/>
    <m/>
    <m/>
    <m/>
    <m/>
    <m/>
    <m/>
    <m/>
    <m/>
    <m/>
    <m/>
    <m/>
    <m/>
    <m/>
    <m/>
    <m/>
    <m/>
    <m/>
    <m/>
    <m/>
    <m/>
    <m/>
    <m/>
    <m/>
    <m/>
    <m/>
    <m/>
    <m/>
    <m/>
    <m/>
    <m/>
    <m/>
    <n v="1"/>
    <m/>
    <m/>
    <x v="0"/>
    <x v="0"/>
    <s v="ZBHT0010"/>
    <s v="kPkjyH-t_5c"/>
    <s v="Allocated"/>
    <s v="Promise To Pay (PTP)"/>
    <s v="Ptp "/>
    <d v="2026-07-25T00:00:00"/>
    <m/>
    <m/>
    <m/>
    <m/>
    <m/>
    <n v="5711"/>
    <n v="11951"/>
  </r>
  <r>
    <n v="468181316"/>
    <s v="GRACE JOHN PAPANI"/>
    <s v="COLLECT"/>
    <x v="14"/>
    <n v="6820"/>
    <m/>
    <m/>
    <m/>
    <n v="6763"/>
    <n v="6709"/>
    <n v="6709"/>
    <n v="6652"/>
    <x v="0"/>
    <x v="0"/>
    <x v="0"/>
    <x v="6"/>
    <n v="105597"/>
    <n v="0"/>
    <n v="0"/>
    <n v="450"/>
    <s v="-"/>
    <n v="7.2023341136310995E-2"/>
    <n v="5.5617632718441817E-3"/>
    <x v="0"/>
    <s v="MPTP"/>
    <s v="-"/>
    <s v="MPTP"/>
    <s v="Entry restricted"/>
    <n v="24"/>
    <s v="CNAVNA"/>
    <m/>
    <s v="-"/>
    <m/>
    <s v="KOREGAON PARK"/>
    <m/>
    <m/>
    <m/>
    <n v="7159"/>
    <n v="105597"/>
    <n v="25"/>
    <n v="24"/>
    <s v="STABLE"/>
    <m/>
    <m/>
    <m/>
    <m/>
    <m/>
    <s v="MH12ZQ8945"/>
    <s v="HONDA ACTIVA DLX 2B"/>
    <d v="2026-05-06T00:00:00"/>
    <n v="18"/>
    <x v="1"/>
    <x v="1"/>
    <m/>
    <m/>
    <m/>
    <m/>
    <m/>
    <m/>
    <m/>
    <m/>
    <m/>
    <m/>
    <m/>
    <m/>
    <m/>
    <m/>
    <m/>
    <m/>
    <m/>
    <m/>
    <m/>
    <m/>
    <m/>
    <m/>
    <m/>
    <m/>
    <m/>
    <m/>
    <m/>
    <m/>
    <m/>
    <m/>
    <m/>
    <m/>
    <m/>
    <m/>
    <m/>
    <m/>
    <m/>
    <m/>
    <m/>
    <m/>
    <m/>
    <m/>
    <m/>
    <m/>
    <m/>
    <m/>
    <m/>
    <m/>
    <m/>
    <m/>
    <m/>
    <m/>
    <m/>
    <m/>
    <m/>
    <m/>
    <m/>
    <m/>
    <m/>
    <m/>
    <m/>
    <m/>
    <m/>
    <m/>
    <m/>
    <m/>
    <m/>
    <m/>
    <m/>
    <m/>
    <m/>
    <m/>
    <m/>
    <m/>
    <m/>
    <m/>
    <m/>
    <m/>
    <m/>
    <m/>
    <m/>
    <m/>
    <m/>
    <m/>
    <m/>
    <m/>
    <m/>
    <m/>
    <m/>
    <m/>
    <m/>
    <n v="1"/>
    <m/>
    <m/>
    <x v="0"/>
    <x v="0"/>
    <s v="ZBHT0012"/>
    <m/>
    <m/>
    <m/>
    <m/>
    <m/>
    <m/>
    <m/>
    <m/>
    <m/>
    <m/>
    <n v="6709"/>
    <n v="13472"/>
  </r>
  <r>
    <n v="466828544"/>
    <s v="SURAJ PRAKASH HIWALE"/>
    <m/>
    <x v="2"/>
    <m/>
    <m/>
    <m/>
    <m/>
    <n v="4837"/>
    <n v="29022"/>
    <n v="6163"/>
    <n v="33859"/>
    <x v="5"/>
    <x v="1"/>
    <x v="1"/>
    <x v="9"/>
    <n v="105045"/>
    <n v="1326"/>
    <n v="0"/>
    <n v="3599"/>
    <s v="FLOW"/>
    <n v="0.18089716002049633"/>
    <n v="4.5915416839141805E-2"/>
    <x v="1"/>
    <s v="RTP"/>
    <s v="RTP"/>
    <s v="RTP"/>
    <s v="Financail problem"/>
    <m/>
    <s v="CAVNA"/>
    <m/>
    <s v="ELG"/>
    <m/>
    <s v="SHIKRAPUR"/>
    <m/>
    <m/>
    <m/>
    <n v="29022"/>
    <n v="105045"/>
    <n v="177"/>
    <n v="206"/>
    <s v="FLOW"/>
    <m/>
    <m/>
    <m/>
    <m/>
    <s v="NPA"/>
    <s v="MH12YM8650"/>
    <s v="HONDA ACTIVA DLX 2B"/>
    <d v="2025-09-06T00:00:00"/>
    <n v="30"/>
    <x v="0"/>
    <x v="0"/>
    <m/>
    <m/>
    <m/>
    <m/>
    <m/>
    <m/>
    <m/>
    <n v="1"/>
    <m/>
    <m/>
    <m/>
    <m/>
    <m/>
    <m/>
    <m/>
    <m/>
    <m/>
    <m/>
    <m/>
    <m/>
    <m/>
    <m/>
    <m/>
    <m/>
    <m/>
    <m/>
    <m/>
    <m/>
    <m/>
    <m/>
    <m/>
    <m/>
    <m/>
    <m/>
    <m/>
    <m/>
    <m/>
    <m/>
    <m/>
    <m/>
    <m/>
    <m/>
    <m/>
    <m/>
    <m/>
    <m/>
    <m/>
    <m/>
    <m/>
    <m/>
    <m/>
    <m/>
    <m/>
    <m/>
    <m/>
    <m/>
    <m/>
    <m/>
    <m/>
    <m/>
    <m/>
    <m/>
    <m/>
    <m/>
    <m/>
    <m/>
    <m/>
    <m/>
    <m/>
    <m/>
    <m/>
    <m/>
    <m/>
    <m/>
    <m/>
    <m/>
    <m/>
    <m/>
    <m/>
    <m/>
    <m/>
    <m/>
    <m/>
    <m/>
    <m/>
    <m/>
    <m/>
    <m/>
    <m/>
    <m/>
    <m/>
    <m/>
    <m/>
    <m/>
    <x v="0"/>
    <x v="0"/>
    <s v="ZBHT0024"/>
    <s v="AoQdZJ3knpc"/>
    <s v="Allocated"/>
    <s v="Left Message (LMCB)"/>
    <s v="Meet mother "/>
    <d v="2026-07-03T00:00:00"/>
    <m/>
    <m/>
    <m/>
    <m/>
    <m/>
    <n v="6163"/>
    <n v="33859"/>
  </r>
  <r>
    <n v="467457662"/>
    <s v="MITHIL MANJU SHETTY"/>
    <m/>
    <x v="2"/>
    <m/>
    <m/>
    <m/>
    <m/>
    <n v="3882"/>
    <n v="22295"/>
    <n v="3773"/>
    <n v="26177"/>
    <x v="5"/>
    <x v="1"/>
    <x v="1"/>
    <x v="14"/>
    <n v="104460"/>
    <n v="888"/>
    <n v="0"/>
    <n v="2700"/>
    <s v="FLOW"/>
    <n v="0.41861527549020788"/>
    <n v="4.5659711961699774E-2"/>
    <x v="1"/>
    <s v="NC"/>
    <s v="NC"/>
    <s v="NC"/>
    <s v="Shifted"/>
    <m/>
    <s v="CNAVNA"/>
    <m/>
    <s v="ELG"/>
    <m/>
    <s v="DEHU ROAD"/>
    <m/>
    <m/>
    <m/>
    <n v="22295"/>
    <n v="104460"/>
    <n v="177"/>
    <n v="206"/>
    <s v="FLOW"/>
    <m/>
    <m/>
    <m/>
    <m/>
    <s v="NPA"/>
    <s v="MH14NA2912"/>
    <s v="HONDA ACTIVA STD 2B"/>
    <d v="2025-12-18T00:00:00"/>
    <n v="36"/>
    <x v="0"/>
    <x v="1"/>
    <m/>
    <m/>
    <m/>
    <m/>
    <m/>
    <m/>
    <m/>
    <m/>
    <m/>
    <m/>
    <n v="1"/>
    <m/>
    <m/>
    <m/>
    <m/>
    <m/>
    <m/>
    <m/>
    <m/>
    <m/>
    <m/>
    <m/>
    <m/>
    <m/>
    <m/>
    <m/>
    <m/>
    <m/>
    <m/>
    <m/>
    <m/>
    <m/>
    <m/>
    <m/>
    <m/>
    <m/>
    <m/>
    <n v="1"/>
    <m/>
    <m/>
    <m/>
    <m/>
    <m/>
    <m/>
    <m/>
    <m/>
    <m/>
    <m/>
    <m/>
    <m/>
    <m/>
    <m/>
    <m/>
    <m/>
    <m/>
    <m/>
    <m/>
    <m/>
    <m/>
    <m/>
    <m/>
    <m/>
    <m/>
    <m/>
    <n v="1"/>
    <m/>
    <m/>
    <m/>
    <m/>
    <m/>
    <m/>
    <m/>
    <m/>
    <m/>
    <m/>
    <m/>
    <m/>
    <m/>
    <m/>
    <m/>
    <m/>
    <m/>
    <m/>
    <m/>
    <m/>
    <m/>
    <m/>
    <m/>
    <m/>
    <m/>
    <m/>
    <m/>
    <m/>
    <m/>
    <x v="1"/>
    <x v="0"/>
    <s v="DUWT0027"/>
    <s v="k6K2bcTwSNz"/>
    <s v="Allocated"/>
    <s v="Shifted (NC_SFTD)"/>
    <s v="Visited to Customers residence address but Customer Shifted from his residence address "/>
    <d v="2026-07-04T00:00:00"/>
    <m/>
    <m/>
    <m/>
    <m/>
    <m/>
    <n v="3773"/>
    <n v="26177"/>
  </r>
  <r>
    <n v="461222559"/>
    <s v="RAMESHWAR KUMAR SAH"/>
    <s v="ONLINE"/>
    <x v="20"/>
    <n v="3047"/>
    <m/>
    <m/>
    <m/>
    <n v="5981"/>
    <n v="5946"/>
    <n v="6016"/>
    <n v="8880"/>
    <x v="0"/>
    <x v="0"/>
    <x v="0"/>
    <x v="0"/>
    <n v="103752"/>
    <n v="70"/>
    <n v="0"/>
    <n v="6502.7"/>
    <s v="-"/>
    <n v="3.5740795769341416E-2"/>
    <n v="5.4645876585544817E-3"/>
    <x v="0"/>
    <s v="PTP"/>
    <s v="-"/>
    <s v="PTP"/>
    <m/>
    <n v="25"/>
    <s v="CAVA"/>
    <m/>
    <s v="-"/>
    <m/>
    <s v="CHINCHWAD"/>
    <m/>
    <m/>
    <m/>
    <n v="12518.7"/>
    <n v="103752"/>
    <n v="26"/>
    <n v="25"/>
    <s v="STABLE"/>
    <m/>
    <m/>
    <m/>
    <m/>
    <s v="REGULAR"/>
    <s v="MH14LG7650"/>
    <s v="HUNTER 350 REBEL BLACK"/>
    <d v="2023-12-23T00:00:00"/>
    <n v="48"/>
    <x v="1"/>
    <x v="0"/>
    <m/>
    <m/>
    <m/>
    <m/>
    <m/>
    <m/>
    <m/>
    <m/>
    <m/>
    <m/>
    <m/>
    <m/>
    <m/>
    <m/>
    <m/>
    <m/>
    <m/>
    <m/>
    <m/>
    <m/>
    <m/>
    <m/>
    <m/>
    <m/>
    <m/>
    <m/>
    <m/>
    <m/>
    <m/>
    <m/>
    <m/>
    <n v="1"/>
    <m/>
    <m/>
    <m/>
    <m/>
    <m/>
    <m/>
    <m/>
    <m/>
    <m/>
    <m/>
    <m/>
    <m/>
    <m/>
    <m/>
    <m/>
    <m/>
    <m/>
    <m/>
    <m/>
    <m/>
    <m/>
    <m/>
    <m/>
    <m/>
    <m/>
    <m/>
    <n v="2"/>
    <m/>
    <m/>
    <m/>
    <m/>
    <m/>
    <m/>
    <m/>
    <m/>
    <n v="1"/>
    <m/>
    <m/>
    <m/>
    <m/>
    <m/>
    <n v="2"/>
    <m/>
    <m/>
    <m/>
    <m/>
    <m/>
    <m/>
    <m/>
    <m/>
    <m/>
    <m/>
    <m/>
    <m/>
    <m/>
    <m/>
    <m/>
    <m/>
    <m/>
    <m/>
    <m/>
    <m/>
    <x v="6"/>
    <x v="0"/>
    <s v="ZBHT0011"/>
    <m/>
    <m/>
    <m/>
    <m/>
    <m/>
    <m/>
    <m/>
    <m/>
    <m/>
    <m/>
    <n v="6016"/>
    <n v="11927"/>
  </r>
  <r>
    <n v="463651166"/>
    <s v="EHSAN ANSARI"/>
    <s v="ONLINE"/>
    <x v="12"/>
    <n v="7692"/>
    <m/>
    <m/>
    <m/>
    <n v="7589"/>
    <n v="6413"/>
    <n v="6520"/>
    <n v="6310"/>
    <x v="0"/>
    <x v="0"/>
    <x v="0"/>
    <x v="6"/>
    <n v="103705"/>
    <n v="107"/>
    <n v="0"/>
    <n v="4500"/>
    <s v="13.06.26"/>
    <n v="7.0732886280302762E-2"/>
    <n v="5.4621121822267761E-3"/>
    <x v="0"/>
    <s v="MPTP"/>
    <s v="MPTP"/>
    <s v="MPTP"/>
    <s v="Entry restricted"/>
    <n v="20"/>
    <s v="CAVNA"/>
    <m/>
    <s v="-"/>
    <m/>
    <s v="PORWAL ROAD"/>
    <m/>
    <m/>
    <m/>
    <n v="11020"/>
    <n v="103705"/>
    <n v="26"/>
    <n v="25"/>
    <s v="STABLE"/>
    <m/>
    <m/>
    <m/>
    <m/>
    <s v="REGULAR"/>
    <s v="MH12XB4004"/>
    <s v="BULLET 350 BLACK GOLD"/>
    <d v="2024-08-03T00:00:00"/>
    <n v="36"/>
    <x v="1"/>
    <x v="1"/>
    <m/>
    <m/>
    <m/>
    <m/>
    <m/>
    <m/>
    <m/>
    <m/>
    <m/>
    <m/>
    <m/>
    <m/>
    <m/>
    <m/>
    <m/>
    <m/>
    <m/>
    <m/>
    <m/>
    <m/>
    <m/>
    <m/>
    <m/>
    <m/>
    <m/>
    <m/>
    <m/>
    <m/>
    <m/>
    <m/>
    <m/>
    <m/>
    <m/>
    <m/>
    <m/>
    <m/>
    <m/>
    <n v="1"/>
    <m/>
    <m/>
    <m/>
    <m/>
    <m/>
    <m/>
    <m/>
    <m/>
    <m/>
    <m/>
    <m/>
    <m/>
    <m/>
    <m/>
    <m/>
    <m/>
    <m/>
    <m/>
    <m/>
    <m/>
    <m/>
    <m/>
    <m/>
    <m/>
    <m/>
    <m/>
    <m/>
    <m/>
    <m/>
    <m/>
    <m/>
    <m/>
    <m/>
    <m/>
    <m/>
    <m/>
    <m/>
    <m/>
    <m/>
    <m/>
    <m/>
    <m/>
    <m/>
    <m/>
    <m/>
    <m/>
    <m/>
    <m/>
    <m/>
    <m/>
    <m/>
    <m/>
    <m/>
    <m/>
    <m/>
    <m/>
    <x v="0"/>
    <x v="0"/>
    <s v="ZBHT0012"/>
    <m/>
    <m/>
    <m/>
    <m/>
    <m/>
    <m/>
    <m/>
    <m/>
    <s v="VYMO"/>
    <m/>
    <n v="6520"/>
    <n v="14002"/>
  </r>
  <r>
    <n v="464281287"/>
    <s v="PRINKAL SUMIT KALDHONE"/>
    <s v="ONLINE"/>
    <x v="6"/>
    <n v="4550"/>
    <m/>
    <m/>
    <m/>
    <n v="4443"/>
    <n v="1463.61"/>
    <n v="1525.61"/>
    <n v="1356.6099999999997"/>
    <x v="0"/>
    <x v="0"/>
    <x v="0"/>
    <x v="0"/>
    <n v="103581.61"/>
    <n v="62"/>
    <n v="0"/>
    <n v="2250"/>
    <s v="-"/>
    <n v="3.5682099318274083E-2"/>
    <n v="5.4556132668209141E-3"/>
    <x v="0"/>
    <s v="PAID"/>
    <s v="-"/>
    <s v="PAID"/>
    <m/>
    <m/>
    <s v="CAVA"/>
    <m/>
    <s v="-"/>
    <m/>
    <s v="AKURDI"/>
    <m/>
    <m/>
    <m/>
    <n v="3775.61"/>
    <n v="103581.61"/>
    <n v="26"/>
    <n v="25"/>
    <s v="STABLE"/>
    <m/>
    <m/>
    <m/>
    <m/>
    <s v="REGULAR"/>
    <s v="MH11DR9867"/>
    <s v="HONDA SP 160 DOUBLE DISC"/>
    <d v="2024-10-10T00:00:00"/>
    <n v="48"/>
    <x v="1"/>
    <x v="0"/>
    <m/>
    <m/>
    <m/>
    <m/>
    <m/>
    <m/>
    <m/>
    <m/>
    <m/>
    <m/>
    <m/>
    <m/>
    <m/>
    <m/>
    <m/>
    <m/>
    <m/>
    <m/>
    <m/>
    <m/>
    <m/>
    <m/>
    <m/>
    <m/>
    <m/>
    <m/>
    <m/>
    <m/>
    <m/>
    <m/>
    <m/>
    <n v="1"/>
    <m/>
    <m/>
    <m/>
    <m/>
    <m/>
    <m/>
    <m/>
    <m/>
    <m/>
    <m/>
    <m/>
    <m/>
    <m/>
    <m/>
    <m/>
    <m/>
    <m/>
    <m/>
    <m/>
    <m/>
    <m/>
    <m/>
    <m/>
    <m/>
    <m/>
    <m/>
    <m/>
    <m/>
    <m/>
    <m/>
    <m/>
    <m/>
    <m/>
    <m/>
    <m/>
    <m/>
    <m/>
    <m/>
    <m/>
    <m/>
    <m/>
    <m/>
    <m/>
    <m/>
    <m/>
    <m/>
    <m/>
    <m/>
    <m/>
    <m/>
    <m/>
    <m/>
    <m/>
    <m/>
    <m/>
    <m/>
    <m/>
    <m/>
    <m/>
    <m/>
    <m/>
    <m/>
    <x v="0"/>
    <x v="0"/>
    <s v="ZBHT0011"/>
    <m/>
    <m/>
    <m/>
    <m/>
    <m/>
    <m/>
    <m/>
    <m/>
    <m/>
    <m/>
    <n v="1525.61"/>
    <n v="5906.61"/>
  </r>
  <r>
    <n v="467318125"/>
    <s v="BAPUSAHEB AANANTA VETAL"/>
    <s v="ONLINE"/>
    <x v="10"/>
    <n v="4200"/>
    <m/>
    <m/>
    <m/>
    <n v="4160"/>
    <n v="4109.75"/>
    <n v="4115.75"/>
    <n v="4069.75"/>
    <x v="0"/>
    <x v="0"/>
    <x v="0"/>
    <x v="7"/>
    <n v="102833"/>
    <n v="6"/>
    <n v="0"/>
    <n v="450"/>
    <s v="-"/>
    <n v="8.6322303859042562E-2"/>
    <n v="5.4161841958914811E-3"/>
    <x v="0"/>
    <s v="PTP"/>
    <s v="-"/>
    <s v="PTP"/>
    <s v="Financail problem"/>
    <m/>
    <s v="CAVNA"/>
    <m/>
    <s v="-"/>
    <m/>
    <s v="BHOSARI"/>
    <m/>
    <m/>
    <m/>
    <n v="4565.75"/>
    <n v="102833"/>
    <n v="26"/>
    <n v="55"/>
    <s v="FLOW"/>
    <m/>
    <m/>
    <m/>
    <m/>
    <s v="REGULAR"/>
    <s v="MH14MX8537"/>
    <s v="HONDA ACTIVA DLX 2B"/>
    <d v="2025-11-21T00:00:00"/>
    <n v="36"/>
    <x v="1"/>
    <x v="1"/>
    <m/>
    <m/>
    <m/>
    <m/>
    <m/>
    <m/>
    <m/>
    <m/>
    <m/>
    <m/>
    <m/>
    <m/>
    <m/>
    <m/>
    <m/>
    <m/>
    <m/>
    <m/>
    <m/>
    <m/>
    <m/>
    <m/>
    <m/>
    <m/>
    <m/>
    <m/>
    <m/>
    <m/>
    <m/>
    <m/>
    <m/>
    <m/>
    <m/>
    <m/>
    <m/>
    <m/>
    <m/>
    <n v="1"/>
    <m/>
    <m/>
    <m/>
    <m/>
    <m/>
    <m/>
    <m/>
    <m/>
    <m/>
    <m/>
    <m/>
    <m/>
    <m/>
    <m/>
    <m/>
    <m/>
    <m/>
    <m/>
    <m/>
    <m/>
    <m/>
    <m/>
    <m/>
    <m/>
    <m/>
    <m/>
    <m/>
    <m/>
    <m/>
    <m/>
    <m/>
    <m/>
    <n v="1"/>
    <m/>
    <m/>
    <m/>
    <m/>
    <m/>
    <m/>
    <m/>
    <m/>
    <m/>
    <m/>
    <m/>
    <m/>
    <m/>
    <m/>
    <m/>
    <m/>
    <m/>
    <m/>
    <m/>
    <m/>
    <m/>
    <m/>
    <m/>
    <x v="3"/>
    <x v="0"/>
    <s v="DUWT0025"/>
    <m/>
    <m/>
    <m/>
    <m/>
    <m/>
    <m/>
    <m/>
    <m/>
    <m/>
    <m/>
    <n v="4115.75"/>
    <n v="8269.75"/>
  </r>
  <r>
    <n v="458321906"/>
    <s v="JAYPAL RAGHU KAMBLE"/>
    <s v="ONLINE"/>
    <x v="18"/>
    <n v="7810"/>
    <m/>
    <m/>
    <m/>
    <n v="7527"/>
    <n v="22581"/>
    <n v="8371"/>
    <n v="22298"/>
    <x v="3"/>
    <x v="0"/>
    <x v="0"/>
    <x v="0"/>
    <n v="102203"/>
    <n v="844"/>
    <n v="0"/>
    <n v="3150"/>
    <s v="02.06.26"/>
    <n v="0.31889009535220408"/>
    <n v="3.2732858975106811E-2"/>
    <x v="0"/>
    <s v="PAID"/>
    <s v="PAID"/>
    <s v="PAID"/>
    <s v="Add not found"/>
    <m/>
    <s v="CAVNA"/>
    <m/>
    <s v="ELG"/>
    <m/>
    <s v="CHIKHALI"/>
    <m/>
    <m/>
    <m/>
    <n v="22581"/>
    <n v="102203"/>
    <n v="87"/>
    <n v="86"/>
    <s v="STABLE"/>
    <m/>
    <m/>
    <m/>
    <m/>
    <s v="REGULAR"/>
    <s v="MH14KV8147"/>
    <s v="CLASSIC SIGNALS 350 DESERT SAND"/>
    <d v="2023-05-30T00:00:00"/>
    <n v="48"/>
    <x v="0"/>
    <x v="0"/>
    <m/>
    <m/>
    <m/>
    <m/>
    <n v="1"/>
    <m/>
    <m/>
    <m/>
    <m/>
    <m/>
    <m/>
    <m/>
    <m/>
    <m/>
    <m/>
    <m/>
    <m/>
    <m/>
    <m/>
    <m/>
    <m/>
    <m/>
    <m/>
    <m/>
    <m/>
    <m/>
    <m/>
    <m/>
    <m/>
    <m/>
    <m/>
    <m/>
    <m/>
    <m/>
    <m/>
    <m/>
    <m/>
    <m/>
    <m/>
    <m/>
    <m/>
    <m/>
    <m/>
    <m/>
    <m/>
    <m/>
    <m/>
    <m/>
    <m/>
    <m/>
    <m/>
    <m/>
    <m/>
    <m/>
    <m/>
    <m/>
    <m/>
    <m/>
    <m/>
    <m/>
    <m/>
    <m/>
    <m/>
    <m/>
    <m/>
    <m/>
    <m/>
    <m/>
    <m/>
    <m/>
    <m/>
    <m/>
    <m/>
    <m/>
    <m/>
    <m/>
    <m/>
    <m/>
    <m/>
    <m/>
    <m/>
    <m/>
    <m/>
    <m/>
    <m/>
    <m/>
    <m/>
    <m/>
    <m/>
    <m/>
    <m/>
    <m/>
    <m/>
    <m/>
    <x v="0"/>
    <x v="0"/>
    <s v="ZBHT0011"/>
    <s v="B2OE7AQvZ7"/>
    <s v="Allocated"/>
    <s v="Address Not Found (NC_ANF)"/>
    <s v="Visit cm residence address cm address not found "/>
    <d v="2026-07-02T00:00:00"/>
    <m/>
    <m/>
    <m/>
    <m/>
    <m/>
    <n v="8371"/>
    <n v="30108"/>
  </r>
  <r>
    <n v="467633570"/>
    <s v="PRAJAKTA HANUMANT GAYAKWAD"/>
    <s v="COLLECT"/>
    <x v="18"/>
    <n v="6400"/>
    <m/>
    <m/>
    <m/>
    <n v="3185"/>
    <n v="6305"/>
    <n v="3274"/>
    <n v="3090"/>
    <x v="1"/>
    <x v="0"/>
    <x v="0"/>
    <x v="10"/>
    <n v="100905"/>
    <n v="154"/>
    <n v="0"/>
    <n v="1350"/>
    <s v="FLOW"/>
    <n v="0.16261714179515335"/>
    <n v="1.8761293381049537E-2"/>
    <x v="0"/>
    <s v="PAID"/>
    <s v="EXP"/>
    <s v="PAID"/>
    <m/>
    <m/>
    <s v="CNAVNA"/>
    <m/>
    <s v="-"/>
    <m/>
    <s v="JUNNAR"/>
    <m/>
    <m/>
    <m/>
    <n v="6305"/>
    <n v="100905"/>
    <n v="57"/>
    <n v="55"/>
    <s v="STABLE"/>
    <m/>
    <m/>
    <m/>
    <m/>
    <s v="REGULAR"/>
    <s v="MH14NB8306"/>
    <s v="TVS RAIDER DISC CONNECTED"/>
    <d v="2026-01-22T00:00:00"/>
    <n v="48"/>
    <x v="0"/>
    <x v="0"/>
    <m/>
    <m/>
    <m/>
    <m/>
    <n v="2"/>
    <m/>
    <m/>
    <m/>
    <m/>
    <m/>
    <m/>
    <m/>
    <m/>
    <m/>
    <m/>
    <m/>
    <m/>
    <m/>
    <m/>
    <m/>
    <m/>
    <m/>
    <m/>
    <m/>
    <m/>
    <m/>
    <m/>
    <m/>
    <m/>
    <m/>
    <m/>
    <m/>
    <m/>
    <m/>
    <m/>
    <m/>
    <m/>
    <m/>
    <m/>
    <m/>
    <m/>
    <m/>
    <m/>
    <m/>
    <m/>
    <m/>
    <m/>
    <m/>
    <m/>
    <m/>
    <m/>
    <m/>
    <m/>
    <m/>
    <m/>
    <m/>
    <m/>
    <m/>
    <m/>
    <m/>
    <m/>
    <m/>
    <m/>
    <m/>
    <m/>
    <m/>
    <m/>
    <m/>
    <m/>
    <m/>
    <m/>
    <m/>
    <m/>
    <m/>
    <m/>
    <m/>
    <m/>
    <m/>
    <m/>
    <m/>
    <m/>
    <m/>
    <m/>
    <m/>
    <m/>
    <m/>
    <m/>
    <m/>
    <m/>
    <m/>
    <m/>
    <m/>
    <m/>
    <m/>
    <x v="3"/>
    <x v="0"/>
    <s v="ZBHT0021"/>
    <s v="BoSVf5Vfgbc"/>
    <s v="Allocated"/>
    <s v="Payment (PAID)"/>
    <s v="Payment (PAID)"/>
    <d v="2026-07-02T00:00:00"/>
    <m/>
    <m/>
    <m/>
    <m/>
    <m/>
    <n v="3274"/>
    <n v="9490"/>
  </r>
  <r>
    <n v="460748946"/>
    <s v="PRATHAMESH SANJAY KUDALE"/>
    <s v="ONLINE"/>
    <x v="13"/>
    <n v="6300"/>
    <m/>
    <m/>
    <m/>
    <n v="6124"/>
    <n v="6119"/>
    <n v="6240"/>
    <n v="5943"/>
    <x v="0"/>
    <x v="0"/>
    <x v="0"/>
    <x v="9"/>
    <n v="99466.2"/>
    <n v="121"/>
    <n v="0"/>
    <n v="5627"/>
    <s v="30.06.26"/>
    <n v="6.2509632975502757E-2"/>
    <n v="5.2388558192932354E-3"/>
    <x v="1"/>
    <s v="PTP"/>
    <s v="BPTP"/>
    <s v="PTP"/>
    <m/>
    <n v="31"/>
    <s v="CAVA"/>
    <m/>
    <s v="-"/>
    <m/>
    <s v="DUMLA"/>
    <m/>
    <m/>
    <m/>
    <n v="6119"/>
    <n v="99466.2"/>
    <n v="26"/>
    <n v="55"/>
    <s v="FLOW"/>
    <m/>
    <m/>
    <m/>
    <m/>
    <s v="REGULAR"/>
    <s v="MH12WG1139"/>
    <s v="CLASSIC 350 DARK GUNMETAL GREY"/>
    <d v="2023-11-17T00:00:00"/>
    <n v="48"/>
    <x v="0"/>
    <x v="0"/>
    <m/>
    <m/>
    <m/>
    <m/>
    <m/>
    <m/>
    <m/>
    <m/>
    <m/>
    <m/>
    <n v="1"/>
    <m/>
    <m/>
    <m/>
    <m/>
    <m/>
    <m/>
    <m/>
    <m/>
    <m/>
    <m/>
    <m/>
    <m/>
    <m/>
    <m/>
    <m/>
    <m/>
    <m/>
    <m/>
    <m/>
    <m/>
    <m/>
    <m/>
    <m/>
    <m/>
    <m/>
    <m/>
    <m/>
    <m/>
    <m/>
    <m/>
    <m/>
    <m/>
    <m/>
    <m/>
    <m/>
    <m/>
    <m/>
    <m/>
    <m/>
    <m/>
    <m/>
    <m/>
    <m/>
    <m/>
    <m/>
    <m/>
    <m/>
    <m/>
    <m/>
    <m/>
    <m/>
    <m/>
    <m/>
    <m/>
    <m/>
    <m/>
    <m/>
    <m/>
    <m/>
    <m/>
    <m/>
    <m/>
    <m/>
    <m/>
    <m/>
    <m/>
    <m/>
    <m/>
    <n v="1"/>
    <m/>
    <m/>
    <m/>
    <m/>
    <m/>
    <m/>
    <m/>
    <m/>
    <m/>
    <m/>
    <m/>
    <m/>
    <m/>
    <m/>
    <x v="3"/>
    <x v="0"/>
    <s v="ZBHT0024"/>
    <s v="ko8CV2kufOm"/>
    <s v="Allocated"/>
    <s v="Left Message (LMCB)"/>
    <s v="Meet mother "/>
    <d v="2026-07-04T00:00:00"/>
    <m/>
    <m/>
    <m/>
    <m/>
    <m/>
    <n v="6240"/>
    <n v="12243"/>
  </r>
  <r>
    <n v="465745229"/>
    <s v="GANESH MACHINDRA SALUNKE"/>
    <s v="ONLINE"/>
    <x v="5"/>
    <n v="3500"/>
    <m/>
    <m/>
    <m/>
    <n v="5140"/>
    <n v="3468"/>
    <n v="3543"/>
    <n v="5108"/>
    <x v="0"/>
    <x v="0"/>
    <x v="0"/>
    <x v="9"/>
    <n v="99392"/>
    <n v="75"/>
    <n v="0"/>
    <n v="1540"/>
    <s v="STABLE"/>
    <n v="6.2463001911213754E-2"/>
    <n v="5.2349477268780076E-3"/>
    <x v="0"/>
    <s v="PTP"/>
    <s v="PTP"/>
    <s v="PTP"/>
    <m/>
    <n v="22"/>
    <s v="CAVA"/>
    <m/>
    <s v="-"/>
    <m/>
    <s v="SADAL GAON"/>
    <m/>
    <m/>
    <m/>
    <n v="3468"/>
    <n v="99392"/>
    <n v="26"/>
    <n v="25"/>
    <s v="STABLE"/>
    <m/>
    <m/>
    <m/>
    <m/>
    <s v="REGULAR"/>
    <s v="MH12XY1938"/>
    <s v="HONDA UNICORN 2B"/>
    <d v="2025-03-21T00:00:00"/>
    <n v="36"/>
    <x v="0"/>
    <x v="0"/>
    <m/>
    <m/>
    <m/>
    <m/>
    <m/>
    <m/>
    <m/>
    <m/>
    <m/>
    <m/>
    <n v="1"/>
    <m/>
    <m/>
    <m/>
    <m/>
    <m/>
    <m/>
    <m/>
    <m/>
    <m/>
    <m/>
    <m/>
    <m/>
    <m/>
    <m/>
    <m/>
    <m/>
    <m/>
    <m/>
    <m/>
    <m/>
    <m/>
    <m/>
    <m/>
    <m/>
    <m/>
    <m/>
    <m/>
    <m/>
    <m/>
    <m/>
    <m/>
    <m/>
    <m/>
    <m/>
    <m/>
    <m/>
    <m/>
    <m/>
    <m/>
    <m/>
    <m/>
    <m/>
    <m/>
    <m/>
    <m/>
    <m/>
    <m/>
    <m/>
    <m/>
    <m/>
    <m/>
    <m/>
    <m/>
    <m/>
    <m/>
    <m/>
    <m/>
    <m/>
    <m/>
    <m/>
    <m/>
    <m/>
    <m/>
    <m/>
    <m/>
    <m/>
    <m/>
    <m/>
    <m/>
    <m/>
    <m/>
    <m/>
    <m/>
    <m/>
    <m/>
    <m/>
    <m/>
    <m/>
    <m/>
    <m/>
    <m/>
    <m/>
    <m/>
    <x v="0"/>
    <x v="0"/>
    <s v="ZBHT0024"/>
    <s v="B6tw_o2E1m"/>
    <s v="Allocated"/>
    <s v="Left Message (LMCB)"/>
    <s v="Meet mother "/>
    <d v="2026-07-04T00:00:00"/>
    <m/>
    <m/>
    <m/>
    <m/>
    <m/>
    <n v="3543"/>
    <n v="8608"/>
  </r>
  <r>
    <n v="468093645"/>
    <s v="MOOSA SOHAIL SHAIKH"/>
    <s v="ONLINE"/>
    <x v="13"/>
    <n v="3750"/>
    <m/>
    <m/>
    <m/>
    <n v="3682"/>
    <n v="3682"/>
    <n v="3682"/>
    <n v="3614"/>
    <x v="0"/>
    <x v="0"/>
    <x v="0"/>
    <x v="16"/>
    <n v="99027"/>
    <n v="0"/>
    <n v="0"/>
    <n v="450"/>
    <s v="-"/>
    <n v="0.21455455863275791"/>
    <n v="5.2157232830564674E-3"/>
    <x v="0"/>
    <s v="PTP"/>
    <s v="-"/>
    <s v="PTP"/>
    <m/>
    <n v="31"/>
    <s v="CAVA"/>
    <m/>
    <s v="-"/>
    <m/>
    <s v="BHWANI PETH"/>
    <m/>
    <m/>
    <m/>
    <n v="3682"/>
    <n v="99027"/>
    <n v="26"/>
    <n v="55"/>
    <s v="FLOW"/>
    <m/>
    <m/>
    <m/>
    <m/>
    <s v="REGULAR"/>
    <s v="MH12ZN6297"/>
    <s v="ACCESS 125 RIDE CONNECT TFT"/>
    <d v="2026-04-18T00:00:00"/>
    <n v="36"/>
    <x v="0"/>
    <x v="1"/>
    <m/>
    <m/>
    <m/>
    <m/>
    <m/>
    <m/>
    <m/>
    <m/>
    <m/>
    <m/>
    <m/>
    <m/>
    <m/>
    <m/>
    <m/>
    <m/>
    <m/>
    <m/>
    <m/>
    <m/>
    <m/>
    <m/>
    <m/>
    <m/>
    <m/>
    <m/>
    <m/>
    <m/>
    <m/>
    <m/>
    <m/>
    <m/>
    <m/>
    <m/>
    <m/>
    <m/>
    <m/>
    <n v="1"/>
    <m/>
    <m/>
    <m/>
    <m/>
    <m/>
    <m/>
    <m/>
    <m/>
    <m/>
    <m/>
    <m/>
    <m/>
    <m/>
    <m/>
    <m/>
    <m/>
    <m/>
    <m/>
    <m/>
    <m/>
    <m/>
    <m/>
    <m/>
    <m/>
    <m/>
    <m/>
    <m/>
    <m/>
    <m/>
    <m/>
    <m/>
    <m/>
    <m/>
    <m/>
    <m/>
    <m/>
    <m/>
    <m/>
    <m/>
    <m/>
    <m/>
    <m/>
    <m/>
    <m/>
    <m/>
    <m/>
    <m/>
    <n v="1"/>
    <m/>
    <m/>
    <m/>
    <m/>
    <m/>
    <m/>
    <m/>
    <m/>
    <x v="3"/>
    <x v="0"/>
    <s v="DUWT0014"/>
    <s v="k2HvUjnXhb"/>
    <s v="Allocated"/>
    <e v="#N/A"/>
    <e v="#N/A"/>
    <e v="#N/A"/>
    <m/>
    <m/>
    <m/>
    <s v="VYMO"/>
    <m/>
    <n v="3682"/>
    <n v="7364"/>
  </r>
  <r>
    <n v="466324484"/>
    <s v="ANIKET CHANDRAKANT VANJARI"/>
    <s v="ONLINE"/>
    <x v="13"/>
    <n v="4900"/>
    <m/>
    <m/>
    <m/>
    <n v="4811"/>
    <n v="4617"/>
    <n v="4703"/>
    <n v="4528"/>
    <x v="0"/>
    <x v="0"/>
    <x v="0"/>
    <x v="8"/>
    <n v="98696"/>
    <n v="86"/>
    <n v="0"/>
    <n v="3150"/>
    <s v="26.06.26"/>
    <n v="0.10181129636853065"/>
    <n v="5.198289609344332E-3"/>
    <x v="0"/>
    <s v="PTP"/>
    <s v="PTP"/>
    <s v="PTP"/>
    <m/>
    <n v="31"/>
    <s v="CAVNA"/>
    <m/>
    <s v="-"/>
    <m/>
    <s v="MAVAL"/>
    <m/>
    <m/>
    <m/>
    <n v="4617"/>
    <n v="98696"/>
    <n v="26"/>
    <n v="55"/>
    <s v="FLOW"/>
    <m/>
    <m/>
    <m/>
    <m/>
    <s v="REGULAR"/>
    <s v="MH14MM1990"/>
    <s v="YAMAHA FZ 15"/>
    <d v="2025-06-13T00:00:00"/>
    <n v="36"/>
    <x v="0"/>
    <x v="1"/>
    <m/>
    <m/>
    <m/>
    <m/>
    <m/>
    <m/>
    <m/>
    <m/>
    <m/>
    <m/>
    <m/>
    <m/>
    <m/>
    <m/>
    <m/>
    <m/>
    <m/>
    <m/>
    <m/>
    <m/>
    <m/>
    <m/>
    <m/>
    <m/>
    <m/>
    <m/>
    <m/>
    <m/>
    <m/>
    <m/>
    <m/>
    <m/>
    <m/>
    <m/>
    <m/>
    <m/>
    <m/>
    <n v="1"/>
    <m/>
    <m/>
    <m/>
    <m/>
    <m/>
    <m/>
    <m/>
    <m/>
    <m/>
    <m/>
    <m/>
    <m/>
    <m/>
    <m/>
    <m/>
    <m/>
    <m/>
    <m/>
    <m/>
    <m/>
    <m/>
    <m/>
    <m/>
    <m/>
    <m/>
    <m/>
    <m/>
    <m/>
    <m/>
    <m/>
    <m/>
    <m/>
    <m/>
    <m/>
    <m/>
    <m/>
    <m/>
    <m/>
    <m/>
    <m/>
    <m/>
    <n v="1"/>
    <m/>
    <m/>
    <m/>
    <m/>
    <m/>
    <m/>
    <m/>
    <m/>
    <m/>
    <m/>
    <m/>
    <m/>
    <m/>
    <m/>
    <x v="3"/>
    <x v="0"/>
    <s v="ZBHT0013"/>
    <s v="A2J6at9DVNc"/>
    <s v="Allocated"/>
    <e v="#N/A"/>
    <e v="#N/A"/>
    <e v="#N/A"/>
    <m/>
    <m/>
    <m/>
    <s v="VYMO"/>
    <m/>
    <n v="4703"/>
    <n v="9428"/>
  </r>
  <r>
    <n v="462727406"/>
    <s v="SHWETA PRASHANT KALE"/>
    <s v="ONLINE"/>
    <x v="12"/>
    <n v="5032"/>
    <m/>
    <m/>
    <m/>
    <n v="4932"/>
    <n v="4683"/>
    <n v="4791"/>
    <n v="4583"/>
    <x v="0"/>
    <x v="0"/>
    <x v="0"/>
    <x v="6"/>
    <n v="98550"/>
    <n v="108"/>
    <n v="0"/>
    <n v="900"/>
    <s v="25.06.26"/>
    <n v="6.721687423869474E-2"/>
    <n v="5.1905998318157159E-3"/>
    <x v="0"/>
    <s v="PTP"/>
    <s v="PTP"/>
    <s v="PTP"/>
    <m/>
    <n v="25"/>
    <s v="CAVNA"/>
    <m/>
    <s v="-"/>
    <m/>
    <s v="VISHRANTWADI"/>
    <m/>
    <m/>
    <m/>
    <n v="4683"/>
    <n v="98550"/>
    <n v="26"/>
    <n v="25"/>
    <s v="STABLE"/>
    <m/>
    <m/>
    <m/>
    <m/>
    <s v="REGULAR"/>
    <s v="MH14LN6712"/>
    <s v="BULLET 350 MILITARY BLACK"/>
    <d v="2024-04-29T00:00:00"/>
    <n v="48"/>
    <x v="0"/>
    <x v="1"/>
    <m/>
    <m/>
    <m/>
    <m/>
    <m/>
    <m/>
    <m/>
    <m/>
    <m/>
    <m/>
    <n v="1"/>
    <m/>
    <m/>
    <m/>
    <m/>
    <m/>
    <m/>
    <m/>
    <m/>
    <m/>
    <m/>
    <m/>
    <m/>
    <m/>
    <m/>
    <m/>
    <m/>
    <m/>
    <m/>
    <m/>
    <m/>
    <m/>
    <m/>
    <m/>
    <m/>
    <m/>
    <m/>
    <m/>
    <m/>
    <m/>
    <m/>
    <m/>
    <m/>
    <m/>
    <m/>
    <m/>
    <m/>
    <m/>
    <m/>
    <m/>
    <m/>
    <m/>
    <m/>
    <m/>
    <m/>
    <m/>
    <m/>
    <m/>
    <m/>
    <m/>
    <m/>
    <m/>
    <m/>
    <m/>
    <m/>
    <m/>
    <m/>
    <m/>
    <m/>
    <m/>
    <m/>
    <m/>
    <m/>
    <m/>
    <m/>
    <m/>
    <m/>
    <m/>
    <m/>
    <m/>
    <m/>
    <m/>
    <m/>
    <m/>
    <m/>
    <m/>
    <m/>
    <m/>
    <m/>
    <m/>
    <m/>
    <m/>
    <m/>
    <m/>
    <x v="0"/>
    <x v="0"/>
    <s v="ZBHT0012"/>
    <s v="B2WfW15fjz"/>
    <s v="Allocated"/>
    <s v="Promise To Pay (PTP)"/>
    <s v="Ptp"/>
    <d v="2026-07-21T00:00:00"/>
    <m/>
    <m/>
    <m/>
    <m/>
    <m/>
    <n v="4791"/>
    <n v="9615"/>
  </r>
  <r>
    <n v="464268783"/>
    <s v="YOGESH NARAYAN PARIHAR"/>
    <m/>
    <x v="2"/>
    <m/>
    <m/>
    <m/>
    <m/>
    <n v="5443"/>
    <n v="27046"/>
    <n v="6169"/>
    <n v="32489"/>
    <x v="4"/>
    <x v="1"/>
    <x v="1"/>
    <x v="0"/>
    <n v="98284"/>
    <n v="895"/>
    <n v="0"/>
    <n v="4478"/>
    <s v="FLOW"/>
    <n v="0.31629116396718787"/>
    <n v="4.3933619735380347E-2"/>
    <x v="1"/>
    <s v="NC"/>
    <s v="NC"/>
    <s v="NC"/>
    <s v="Add not found"/>
    <m/>
    <s v="CNAVNA"/>
    <m/>
    <s v="ELG"/>
    <m/>
    <s v="TALAWADE"/>
    <m/>
    <m/>
    <m/>
    <n v="27046"/>
    <n v="98284"/>
    <n v="146"/>
    <n v="175"/>
    <s v="FLOW"/>
    <m/>
    <m/>
    <m/>
    <m/>
    <s v="NPA"/>
    <s v="MH21CD4927"/>
    <s v="HONDA SP 160 DOUBLE DISC"/>
    <d v="2024-10-09T00:00:00"/>
    <n v="36"/>
    <x v="0"/>
    <x v="0"/>
    <m/>
    <m/>
    <m/>
    <m/>
    <m/>
    <m/>
    <m/>
    <m/>
    <m/>
    <m/>
    <m/>
    <m/>
    <m/>
    <m/>
    <m/>
    <m/>
    <m/>
    <m/>
    <m/>
    <n v="1"/>
    <m/>
    <m/>
    <n v="1"/>
    <m/>
    <m/>
    <m/>
    <m/>
    <m/>
    <m/>
    <m/>
    <m/>
    <m/>
    <m/>
    <m/>
    <m/>
    <m/>
    <m/>
    <m/>
    <m/>
    <m/>
    <m/>
    <m/>
    <m/>
    <m/>
    <m/>
    <m/>
    <m/>
    <m/>
    <m/>
    <m/>
    <m/>
    <m/>
    <m/>
    <m/>
    <m/>
    <m/>
    <m/>
    <m/>
    <m/>
    <m/>
    <m/>
    <m/>
    <m/>
    <m/>
    <m/>
    <m/>
    <m/>
    <m/>
    <m/>
    <m/>
    <m/>
    <m/>
    <m/>
    <m/>
    <m/>
    <m/>
    <m/>
    <m/>
    <m/>
    <m/>
    <m/>
    <m/>
    <m/>
    <m/>
    <m/>
    <m/>
    <m/>
    <m/>
    <m/>
    <m/>
    <m/>
    <m/>
    <m/>
    <m/>
    <x v="3"/>
    <x v="0"/>
    <s v="ZBHT0011"/>
    <s v="G2kV8qdAW7"/>
    <s v="Allocated"/>
    <s v="No Such Person (NC_NSP)"/>
    <s v="Visit cm residence address nobody knows cm in this area "/>
    <d v="2026-07-07T00:00:00"/>
    <m/>
    <m/>
    <m/>
    <s v="VYMO"/>
    <m/>
    <n v="6169"/>
    <n v="32489"/>
  </r>
  <r>
    <n v="467180214"/>
    <s v="KOMAL ANIL CHAVAN"/>
    <s v="ONLINE"/>
    <x v="13"/>
    <n v="2610"/>
    <m/>
    <m/>
    <m/>
    <n v="4052"/>
    <n v="2552"/>
    <n v="2554"/>
    <n v="3994"/>
    <x v="0"/>
    <x v="0"/>
    <x v="0"/>
    <x v="6"/>
    <n v="97537"/>
    <n v="2"/>
    <n v="0"/>
    <n v="900"/>
    <s v="-"/>
    <n v="6.6525948885028607E-2"/>
    <n v="5.1372454164973057E-3"/>
    <x v="0"/>
    <s v="MPTP"/>
    <s v="-"/>
    <s v="MPTP"/>
    <s v="Add not found"/>
    <n v="31"/>
    <s v="CAVNA"/>
    <m/>
    <s v="-"/>
    <m/>
    <s v="YERWADA"/>
    <m/>
    <m/>
    <m/>
    <n v="3454"/>
    <n v="97537"/>
    <n v="26"/>
    <n v="55"/>
    <s v="FLOW"/>
    <m/>
    <m/>
    <m/>
    <m/>
    <s v="REGULAR"/>
    <s v="MH12YV1359"/>
    <s v="TVS JUPITER 110 DISC SXC OBDIIA"/>
    <d v="2025-10-28T00:00:00"/>
    <n v="36"/>
    <x v="1"/>
    <x v="1"/>
    <m/>
    <m/>
    <m/>
    <m/>
    <m/>
    <m/>
    <m/>
    <m/>
    <m/>
    <m/>
    <m/>
    <m/>
    <m/>
    <m/>
    <m/>
    <m/>
    <m/>
    <m/>
    <m/>
    <m/>
    <m/>
    <m/>
    <m/>
    <m/>
    <m/>
    <m/>
    <m/>
    <m/>
    <m/>
    <m/>
    <m/>
    <m/>
    <m/>
    <m/>
    <m/>
    <m/>
    <m/>
    <n v="1"/>
    <m/>
    <m/>
    <m/>
    <m/>
    <m/>
    <m/>
    <m/>
    <m/>
    <m/>
    <m/>
    <m/>
    <m/>
    <m/>
    <m/>
    <m/>
    <m/>
    <m/>
    <m/>
    <m/>
    <m/>
    <m/>
    <m/>
    <m/>
    <n v="2"/>
    <m/>
    <m/>
    <m/>
    <m/>
    <m/>
    <m/>
    <m/>
    <m/>
    <m/>
    <m/>
    <m/>
    <m/>
    <m/>
    <m/>
    <m/>
    <m/>
    <m/>
    <m/>
    <m/>
    <m/>
    <m/>
    <m/>
    <m/>
    <m/>
    <m/>
    <m/>
    <m/>
    <m/>
    <m/>
    <m/>
    <m/>
    <m/>
    <x v="1"/>
    <x v="0"/>
    <s v="ZBHT0012"/>
    <m/>
    <m/>
    <m/>
    <m/>
    <m/>
    <m/>
    <m/>
    <m/>
    <m/>
    <m/>
    <n v="2554"/>
    <n v="6604"/>
  </r>
  <r>
    <n v="460017651"/>
    <s v="RAVINDRA BALASAHEB SHILIMKAR"/>
    <s v="ONLINE"/>
    <x v="4"/>
    <n v="6700"/>
    <m/>
    <m/>
    <m/>
    <n v="6422"/>
    <n v="5493"/>
    <n v="5628"/>
    <n v="5215"/>
    <x v="0"/>
    <x v="0"/>
    <x v="0"/>
    <x v="4"/>
    <n v="97101.119999999995"/>
    <n v="135"/>
    <n v="0"/>
    <n v="6750"/>
    <s v="24.06.26"/>
    <n v="8.2868762272020183E-2"/>
    <n v="5.1142877436947502E-3"/>
    <x v="0"/>
    <s v="PTP"/>
    <s v="PTP"/>
    <s v="PTP"/>
    <m/>
    <n v="25"/>
    <s v="CAVA"/>
    <m/>
    <s v="-"/>
    <m/>
    <s v="BHOR"/>
    <m/>
    <m/>
    <m/>
    <n v="5493"/>
    <n v="97101.119999999995"/>
    <n v="26"/>
    <n v="25"/>
    <s v="STABLE"/>
    <m/>
    <m/>
    <m/>
    <m/>
    <s v="REGULAR"/>
    <s v="MH12VY4073"/>
    <s v="BULLET 350 BLACK GOLD"/>
    <d v="2023-10-06T00:00:00"/>
    <n v="48"/>
    <x v="0"/>
    <x v="1"/>
    <m/>
    <m/>
    <m/>
    <m/>
    <m/>
    <m/>
    <m/>
    <m/>
    <m/>
    <m/>
    <m/>
    <m/>
    <m/>
    <m/>
    <m/>
    <m/>
    <n v="1"/>
    <m/>
    <m/>
    <m/>
    <m/>
    <m/>
    <m/>
    <m/>
    <m/>
    <m/>
    <m/>
    <m/>
    <m/>
    <m/>
    <m/>
    <m/>
    <m/>
    <m/>
    <m/>
    <m/>
    <m/>
    <m/>
    <m/>
    <m/>
    <m/>
    <m/>
    <m/>
    <m/>
    <m/>
    <m/>
    <m/>
    <m/>
    <m/>
    <m/>
    <m/>
    <m/>
    <m/>
    <m/>
    <m/>
    <m/>
    <m/>
    <m/>
    <m/>
    <m/>
    <m/>
    <m/>
    <m/>
    <m/>
    <m/>
    <m/>
    <m/>
    <m/>
    <m/>
    <m/>
    <m/>
    <m/>
    <m/>
    <m/>
    <m/>
    <m/>
    <m/>
    <m/>
    <m/>
    <m/>
    <m/>
    <m/>
    <m/>
    <m/>
    <m/>
    <m/>
    <m/>
    <m/>
    <m/>
    <m/>
    <m/>
    <m/>
    <m/>
    <m/>
    <x v="0"/>
    <x v="0"/>
    <s v="DUWT0011"/>
    <s v="AoiG3KCrpOIc"/>
    <s v="Allocated"/>
    <s v="Promise To Pay (PTP)"/>
    <s v="Customer home visit promise to pay amount 8000 ptp date 20.07.2026"/>
    <d v="2026-07-20T00:00:00"/>
    <m/>
    <m/>
    <m/>
    <m/>
    <m/>
    <n v="5628"/>
    <n v="11915"/>
  </r>
  <r>
    <n v="461001866"/>
    <s v="PANKAJ GANPAT LAHANE"/>
    <s v="ONLINE"/>
    <x v="23"/>
    <n v="5550"/>
    <m/>
    <m/>
    <m/>
    <n v="5309"/>
    <n v="15783"/>
    <n v="5777"/>
    <n v="15542"/>
    <x v="3"/>
    <x v="0"/>
    <x v="0"/>
    <x v="2"/>
    <n v="96683"/>
    <n v="612"/>
    <n v="0"/>
    <n v="900"/>
    <s v="01.06.26"/>
    <n v="0.28101823454696911"/>
    <n v="3.0964952147101866E-2"/>
    <x v="0"/>
    <s v="PAID"/>
    <s v="PAID"/>
    <s v="PAID"/>
    <m/>
    <m/>
    <m/>
    <m/>
    <s v="ELG"/>
    <m/>
    <s v="MOSHI"/>
    <m/>
    <m/>
    <m/>
    <n v="15783"/>
    <n v="96683"/>
    <n v="87"/>
    <n v="86"/>
    <s v="STABLE"/>
    <m/>
    <m/>
    <m/>
    <m/>
    <s v="REGULAR"/>
    <s v="MH14LF7047"/>
    <s v="BULLET 350 MILITARY BLACK"/>
    <d v="2023-12-05T00:00:00"/>
    <n v="48"/>
    <x v="0"/>
    <x v="1"/>
    <m/>
    <n v="1"/>
    <m/>
    <m/>
    <m/>
    <m/>
    <m/>
    <m/>
    <m/>
    <m/>
    <m/>
    <m/>
    <m/>
    <m/>
    <m/>
    <m/>
    <m/>
    <m/>
    <m/>
    <m/>
    <m/>
    <m/>
    <m/>
    <m/>
    <m/>
    <m/>
    <m/>
    <m/>
    <m/>
    <m/>
    <m/>
    <m/>
    <m/>
    <m/>
    <m/>
    <m/>
    <m/>
    <m/>
    <m/>
    <m/>
    <m/>
    <m/>
    <m/>
    <m/>
    <m/>
    <m/>
    <m/>
    <m/>
    <m/>
    <m/>
    <m/>
    <m/>
    <m/>
    <m/>
    <m/>
    <m/>
    <m/>
    <m/>
    <m/>
    <m/>
    <m/>
    <m/>
    <m/>
    <m/>
    <m/>
    <m/>
    <m/>
    <m/>
    <m/>
    <m/>
    <m/>
    <m/>
    <m/>
    <m/>
    <m/>
    <m/>
    <m/>
    <m/>
    <m/>
    <m/>
    <m/>
    <m/>
    <m/>
    <m/>
    <m/>
    <m/>
    <m/>
    <m/>
    <m/>
    <m/>
    <m/>
    <m/>
    <m/>
    <m/>
    <x v="0"/>
    <x v="0"/>
    <s v="ZBHT0009"/>
    <s v="B2wvM_bVsEgc"/>
    <s v="Allocated"/>
    <s v="Left Message (LMCB)"/>
    <s v="Customer shifted from address msg to room owner "/>
    <d v="2026-07-01T00:00:00"/>
    <m/>
    <m/>
    <m/>
    <m/>
    <m/>
    <n v="5777"/>
    <n v="21092"/>
  </r>
  <r>
    <n v="467786077"/>
    <s v="HRUSHIKESH KHANDU HATTE"/>
    <s v="ONLINE"/>
    <x v="16"/>
    <n v="4500"/>
    <m/>
    <m/>
    <m/>
    <n v="3855"/>
    <n v="3855"/>
    <n v="3903"/>
    <n v="3210"/>
    <x v="0"/>
    <x v="0"/>
    <x v="0"/>
    <x v="15"/>
    <n v="96622"/>
    <n v="48"/>
    <n v="0"/>
    <n v="450"/>
    <s v="-"/>
    <n v="0.11556876795610171"/>
    <n v="5.0890526326707059E-3"/>
    <x v="2"/>
    <s v="PAID"/>
    <s v="-"/>
    <s v="PAID"/>
    <m/>
    <m/>
    <s v="CAVA"/>
    <m/>
    <s v="-"/>
    <m/>
    <s v="KALEWADI"/>
    <m/>
    <m/>
    <m/>
    <n v="4353"/>
    <n v="96622"/>
    <n v="21"/>
    <n v="20"/>
    <s v="STABLE"/>
    <m/>
    <m/>
    <m/>
    <m/>
    <s v="REGULAR"/>
    <s v="MH14NC0528"/>
    <s v="SUZUKI BURGMAN STREET"/>
    <d v="2026-02-18T00:00:00"/>
    <n v="36"/>
    <x v="1"/>
    <x v="0"/>
    <m/>
    <m/>
    <m/>
    <m/>
    <m/>
    <m/>
    <m/>
    <m/>
    <m/>
    <m/>
    <m/>
    <m/>
    <m/>
    <m/>
    <m/>
    <m/>
    <m/>
    <m/>
    <m/>
    <m/>
    <m/>
    <m/>
    <m/>
    <m/>
    <m/>
    <m/>
    <m/>
    <m/>
    <m/>
    <m/>
    <m/>
    <n v="1"/>
    <m/>
    <m/>
    <m/>
    <m/>
    <m/>
    <m/>
    <m/>
    <m/>
    <m/>
    <m/>
    <m/>
    <n v="1"/>
    <m/>
    <m/>
    <m/>
    <m/>
    <m/>
    <m/>
    <m/>
    <m/>
    <m/>
    <m/>
    <m/>
    <m/>
    <m/>
    <m/>
    <m/>
    <m/>
    <m/>
    <m/>
    <m/>
    <m/>
    <m/>
    <m/>
    <m/>
    <n v="1"/>
    <m/>
    <m/>
    <m/>
    <m/>
    <m/>
    <m/>
    <m/>
    <m/>
    <m/>
    <m/>
    <m/>
    <m/>
    <m/>
    <m/>
    <m/>
    <m/>
    <m/>
    <m/>
    <m/>
    <m/>
    <m/>
    <m/>
    <m/>
    <m/>
    <m/>
    <m/>
    <x v="1"/>
    <x v="0"/>
    <s v="ZBHT0015"/>
    <m/>
    <m/>
    <m/>
    <m/>
    <m/>
    <m/>
    <m/>
    <m/>
    <m/>
    <m/>
    <n v="3903"/>
    <n v="7710"/>
  </r>
  <r>
    <n v="466294591"/>
    <s v="VAIBHAV SANJAY SABLE"/>
    <m/>
    <x v="2"/>
    <m/>
    <m/>
    <m/>
    <m/>
    <n v="4490"/>
    <n v="8864.4599999999991"/>
    <n v="4439.4599999999991"/>
    <n v="13354.46"/>
    <x v="1"/>
    <x v="1"/>
    <x v="1"/>
    <x v="11"/>
    <n v="96329"/>
    <n v="65"/>
    <n v="0"/>
    <n v="900"/>
    <s v="FLOW"/>
    <n v="0.30976047610161705"/>
    <n v="1.79104764888075E-2"/>
    <x v="1"/>
    <s v="RTP"/>
    <s v="RTP"/>
    <s v="RTP"/>
    <m/>
    <m/>
    <m/>
    <m/>
    <s v="-"/>
    <m/>
    <s v="AMBETHAN"/>
    <m/>
    <m/>
    <m/>
    <n v="8864.4599999999991"/>
    <n v="96329"/>
    <n v="57"/>
    <n v="86"/>
    <s v="FLOW"/>
    <m/>
    <m/>
    <m/>
    <m/>
    <s v="REGULAR"/>
    <s v="MH14MK8568"/>
    <s v="BAJAJ CHETAK 3503"/>
    <d v="2025-06-09T00:00:00"/>
    <n v="36"/>
    <x v="0"/>
    <x v="0"/>
    <m/>
    <m/>
    <m/>
    <m/>
    <m/>
    <m/>
    <m/>
    <m/>
    <m/>
    <m/>
    <m/>
    <m/>
    <m/>
    <m/>
    <m/>
    <m/>
    <m/>
    <m/>
    <m/>
    <m/>
    <m/>
    <m/>
    <m/>
    <m/>
    <m/>
    <m/>
    <m/>
    <m/>
    <m/>
    <m/>
    <m/>
    <m/>
    <m/>
    <m/>
    <m/>
    <m/>
    <m/>
    <m/>
    <m/>
    <m/>
    <m/>
    <m/>
    <m/>
    <m/>
    <m/>
    <m/>
    <m/>
    <m/>
    <m/>
    <m/>
    <m/>
    <m/>
    <m/>
    <m/>
    <m/>
    <m/>
    <m/>
    <m/>
    <m/>
    <m/>
    <m/>
    <m/>
    <m/>
    <m/>
    <m/>
    <m/>
    <m/>
    <m/>
    <m/>
    <m/>
    <m/>
    <m/>
    <m/>
    <m/>
    <m/>
    <m/>
    <m/>
    <m/>
    <m/>
    <m/>
    <m/>
    <m/>
    <m/>
    <m/>
    <m/>
    <m/>
    <m/>
    <m/>
    <m/>
    <m/>
    <m/>
    <m/>
    <m/>
    <m/>
    <x v="5"/>
    <x v="1"/>
    <s v="ZBHT0010"/>
    <s v="G6fMdQ8dp8S"/>
    <s v="Allocated"/>
    <e v="#N/A"/>
    <e v="#N/A"/>
    <e v="#N/A"/>
    <m/>
    <m/>
    <m/>
    <m/>
    <m/>
    <n v="4439.4599999999991"/>
    <n v="13354.46"/>
  </r>
  <r>
    <n v="464384033"/>
    <s v="LAXMAN RAJU PAWAR"/>
    <s v="ONLINE"/>
    <x v="25"/>
    <n v="35750"/>
    <m/>
    <m/>
    <m/>
    <n v="4881"/>
    <n v="29174"/>
    <n v="5962"/>
    <n v="-1695"/>
    <x v="5"/>
    <x v="2"/>
    <x v="0"/>
    <x v="0"/>
    <n v="96129"/>
    <n v="1193"/>
    <n v="0"/>
    <n v="5850"/>
    <s v="FLOW"/>
    <n v="0.50927110325013492"/>
    <n v="4.2018212245512519E-2"/>
    <x v="2"/>
    <s v="PAID"/>
    <s v="NC"/>
    <s v="PAID"/>
    <m/>
    <m/>
    <s v="CAVNA"/>
    <m/>
    <s v="ELG"/>
    <m/>
    <s v="CHIKHALI"/>
    <m/>
    <m/>
    <m/>
    <n v="29174"/>
    <n v="96129"/>
    <n v="177"/>
    <n v="0"/>
    <s v="RB"/>
    <m/>
    <m/>
    <m/>
    <m/>
    <s v="NPA"/>
    <s v="MH14LW8132"/>
    <s v="XPULSE 200 4V PRO"/>
    <d v="2024-10-21T00:00:00"/>
    <n v="36"/>
    <x v="0"/>
    <x v="0"/>
    <m/>
    <m/>
    <m/>
    <m/>
    <m/>
    <m/>
    <m/>
    <m/>
    <m/>
    <m/>
    <m/>
    <m/>
    <m/>
    <m/>
    <m/>
    <m/>
    <m/>
    <m/>
    <m/>
    <n v="1"/>
    <m/>
    <m/>
    <n v="1"/>
    <m/>
    <m/>
    <m/>
    <m/>
    <m/>
    <n v="1"/>
    <m/>
    <m/>
    <m/>
    <m/>
    <m/>
    <m/>
    <m/>
    <m/>
    <m/>
    <m/>
    <m/>
    <m/>
    <m/>
    <m/>
    <m/>
    <m/>
    <m/>
    <m/>
    <m/>
    <m/>
    <m/>
    <m/>
    <m/>
    <m/>
    <m/>
    <m/>
    <m/>
    <m/>
    <m/>
    <m/>
    <m/>
    <m/>
    <m/>
    <m/>
    <m/>
    <m/>
    <m/>
    <m/>
    <m/>
    <m/>
    <m/>
    <m/>
    <m/>
    <m/>
    <m/>
    <m/>
    <m/>
    <m/>
    <m/>
    <m/>
    <m/>
    <m/>
    <m/>
    <m/>
    <m/>
    <m/>
    <m/>
    <m/>
    <m/>
    <m/>
    <m/>
    <m/>
    <m/>
    <m/>
    <m/>
    <x v="1"/>
    <x v="0"/>
    <s v="ZBHT0011"/>
    <s v="G6QxgmG6eI7"/>
    <s v="Allocated"/>
    <s v="Left Message (LMCB)"/>
    <s v="Visit cm residence address CNAVNA cm mother sd he is not living here for along time not a his new address "/>
    <d v="2026-07-07T00:00:00"/>
    <m/>
    <m/>
    <m/>
    <s v="VYMO"/>
    <m/>
    <n v="5962"/>
    <n v="34055"/>
  </r>
  <r>
    <n v="467440387"/>
    <s v="ROHIT BHAGWAN SASANE"/>
    <m/>
    <x v="2"/>
    <m/>
    <m/>
    <m/>
    <m/>
    <n v="4977"/>
    <n v="29244"/>
    <n v="5762"/>
    <n v="34221"/>
    <x v="5"/>
    <x v="1"/>
    <x v="1"/>
    <x v="6"/>
    <n v="94573"/>
    <n v="1403"/>
    <n v="0"/>
    <n v="2700"/>
    <s v="-"/>
    <n v="0.5444366407995026"/>
    <n v="4.1338080981752179E-2"/>
    <x v="1"/>
    <s v="NC"/>
    <s v="-"/>
    <s v="NC"/>
    <m/>
    <m/>
    <s v="CNAVNA"/>
    <m/>
    <s v="ELG"/>
    <m/>
    <s v="DHANORI"/>
    <m/>
    <m/>
    <m/>
    <n v="29244"/>
    <n v="94573"/>
    <n v="177"/>
    <n v="206"/>
    <s v="FLOW"/>
    <m/>
    <m/>
    <m/>
    <m/>
    <s v="NPA"/>
    <s v="MH12ZH5240"/>
    <s v="HONDA ACTIVA DLX 2B"/>
    <d v="2025-12-15T00:00:00"/>
    <n v="24"/>
    <x v="0"/>
    <x v="1"/>
    <m/>
    <m/>
    <m/>
    <m/>
    <m/>
    <m/>
    <m/>
    <m/>
    <m/>
    <m/>
    <m/>
    <m/>
    <m/>
    <m/>
    <m/>
    <m/>
    <m/>
    <m/>
    <m/>
    <m/>
    <m/>
    <m/>
    <n v="1"/>
    <m/>
    <m/>
    <m/>
    <m/>
    <m/>
    <m/>
    <m/>
    <m/>
    <m/>
    <m/>
    <m/>
    <m/>
    <m/>
    <m/>
    <m/>
    <m/>
    <m/>
    <m/>
    <m/>
    <m/>
    <m/>
    <m/>
    <m/>
    <m/>
    <m/>
    <m/>
    <m/>
    <m/>
    <m/>
    <m/>
    <m/>
    <m/>
    <m/>
    <m/>
    <m/>
    <m/>
    <m/>
    <m/>
    <m/>
    <m/>
    <m/>
    <m/>
    <m/>
    <m/>
    <n v="1"/>
    <m/>
    <m/>
    <m/>
    <m/>
    <m/>
    <m/>
    <m/>
    <m/>
    <m/>
    <m/>
    <m/>
    <n v="1"/>
    <m/>
    <m/>
    <m/>
    <m/>
    <m/>
    <m/>
    <m/>
    <m/>
    <m/>
    <m/>
    <m/>
    <m/>
    <m/>
    <m/>
    <x v="1"/>
    <x v="0"/>
    <s v="ZBHT0012"/>
    <s v="GPwkc83T3bOm"/>
    <s v="Allocated"/>
    <s v="No Such Person (NC_NSP)"/>
    <s v="Nc"/>
    <d v="2026-07-08T00:00:00"/>
    <m/>
    <m/>
    <m/>
    <m/>
    <m/>
    <n v="5762"/>
    <n v="34221"/>
  </r>
  <r>
    <n v="467440993"/>
    <s v="ARCHANA SHIVAJI DAVKHAR"/>
    <m/>
    <x v="2"/>
    <m/>
    <m/>
    <m/>
    <m/>
    <n v="3535"/>
    <n v="17001"/>
    <n v="3506"/>
    <n v="20536"/>
    <x v="4"/>
    <x v="1"/>
    <x v="1"/>
    <x v="6"/>
    <n v="94419"/>
    <n v="645"/>
    <n v="0"/>
    <n v="2250"/>
    <s v="FLOW"/>
    <n v="0.46208248127511059"/>
    <n v="4.2205938319511582E-2"/>
    <x v="1"/>
    <s v="NC"/>
    <s v="NC"/>
    <s v="NC"/>
    <s v="Add not found"/>
    <m/>
    <s v="CNAVNA"/>
    <m/>
    <s v="ELG"/>
    <m/>
    <s v="DIGHI"/>
    <m/>
    <m/>
    <m/>
    <n v="17001"/>
    <n v="94419"/>
    <n v="146"/>
    <n v="175"/>
    <s v="FLOW"/>
    <m/>
    <m/>
    <m/>
    <m/>
    <s v="NPA"/>
    <m/>
    <s v="HONDA ACTIVA 125 DISC BSVI"/>
    <d v="2025-12-15T00:00:00"/>
    <n v="36"/>
    <x v="0"/>
    <x v="1"/>
    <m/>
    <m/>
    <m/>
    <m/>
    <m/>
    <m/>
    <m/>
    <m/>
    <m/>
    <m/>
    <m/>
    <m/>
    <m/>
    <m/>
    <m/>
    <m/>
    <m/>
    <m/>
    <m/>
    <m/>
    <m/>
    <m/>
    <m/>
    <m/>
    <m/>
    <m/>
    <m/>
    <m/>
    <m/>
    <m/>
    <m/>
    <m/>
    <m/>
    <m/>
    <m/>
    <m/>
    <m/>
    <n v="1"/>
    <m/>
    <m/>
    <m/>
    <m/>
    <m/>
    <m/>
    <m/>
    <m/>
    <m/>
    <m/>
    <m/>
    <m/>
    <m/>
    <m/>
    <m/>
    <m/>
    <m/>
    <m/>
    <m/>
    <m/>
    <m/>
    <m/>
    <m/>
    <m/>
    <m/>
    <m/>
    <m/>
    <m/>
    <m/>
    <m/>
    <m/>
    <m/>
    <m/>
    <m/>
    <m/>
    <m/>
    <m/>
    <m/>
    <m/>
    <m/>
    <m/>
    <m/>
    <m/>
    <m/>
    <m/>
    <m/>
    <m/>
    <m/>
    <m/>
    <m/>
    <m/>
    <m/>
    <m/>
    <m/>
    <m/>
    <m/>
    <x v="0"/>
    <x v="0"/>
    <s v="ZBHT0012"/>
    <s v="A6S8ct3aw9Ez"/>
    <s v="Allocated"/>
    <e v="#N/A"/>
    <e v="#N/A"/>
    <e v="#N/A"/>
    <m/>
    <m/>
    <m/>
    <m/>
    <m/>
    <n v="3506"/>
    <n v="20536"/>
  </r>
  <r>
    <n v="466775197"/>
    <s v="ALKA BHAGWAN CHAURE"/>
    <s v="ONLINE"/>
    <x v="26"/>
    <n v="4158"/>
    <m/>
    <m/>
    <m/>
    <n v="4058"/>
    <n v="11928"/>
    <n v="4339"/>
    <n v="11828"/>
    <x v="3"/>
    <x v="0"/>
    <x v="0"/>
    <x v="8"/>
    <n v="94243"/>
    <n v="527"/>
    <n v="0"/>
    <n v="3558.34"/>
    <s v="FLOW"/>
    <n v="0.3681121875237533"/>
    <n v="3.0183486085447506E-2"/>
    <x v="0"/>
    <s v="PAID"/>
    <s v="PTP"/>
    <s v="PAID"/>
    <m/>
    <n v="22"/>
    <s v="CAVA"/>
    <m/>
    <s v="-"/>
    <m/>
    <s v="KAMSHET "/>
    <m/>
    <m/>
    <m/>
    <n v="11928"/>
    <n v="94243"/>
    <n v="87"/>
    <n v="86"/>
    <s v="STABLE"/>
    <m/>
    <m/>
    <m/>
    <m/>
    <s v="REGULAR"/>
    <s v="MH14MU2504"/>
    <s v="XTREME 125 R"/>
    <d v="2025-08-28T00:00:00"/>
    <n v="36"/>
    <x v="0"/>
    <x v="1"/>
    <m/>
    <m/>
    <m/>
    <m/>
    <m/>
    <m/>
    <m/>
    <m/>
    <m/>
    <m/>
    <m/>
    <m/>
    <m/>
    <m/>
    <m/>
    <m/>
    <m/>
    <m/>
    <m/>
    <n v="2"/>
    <m/>
    <m/>
    <n v="2"/>
    <m/>
    <m/>
    <m/>
    <m/>
    <m/>
    <m/>
    <m/>
    <m/>
    <m/>
    <m/>
    <m/>
    <m/>
    <m/>
    <m/>
    <m/>
    <m/>
    <m/>
    <m/>
    <m/>
    <m/>
    <m/>
    <m/>
    <m/>
    <m/>
    <m/>
    <m/>
    <m/>
    <m/>
    <m/>
    <m/>
    <m/>
    <m/>
    <m/>
    <m/>
    <m/>
    <m/>
    <m/>
    <m/>
    <m/>
    <m/>
    <m/>
    <m/>
    <m/>
    <m/>
    <m/>
    <m/>
    <m/>
    <m/>
    <m/>
    <m/>
    <m/>
    <m/>
    <m/>
    <m/>
    <m/>
    <m/>
    <m/>
    <m/>
    <m/>
    <m/>
    <m/>
    <m/>
    <m/>
    <m/>
    <m/>
    <m/>
    <m/>
    <m/>
    <m/>
    <m/>
    <m/>
    <x v="4"/>
    <x v="0"/>
    <s v="ZBHT0013"/>
    <s v="Goy2rMOILCc"/>
    <s v="Allocated"/>
    <s v="Promise To Pay (PTP)"/>
    <s v="Ptp"/>
    <d v="2026-07-15T00:00:00"/>
    <m/>
    <m/>
    <m/>
    <m/>
    <m/>
    <n v="4339"/>
    <n v="15986"/>
  </r>
  <r>
    <n v="463343105"/>
    <s v="GANESH BALU KOLEKAR"/>
    <m/>
    <x v="2"/>
    <m/>
    <m/>
    <m/>
    <m/>
    <n v="3923"/>
    <n v="16938"/>
    <n v="2213"/>
    <n v="20861"/>
    <x v="4"/>
    <x v="1"/>
    <x v="1"/>
    <x v="11"/>
    <n v="93218"/>
    <n v="967"/>
    <n v="0"/>
    <n v="6750"/>
    <s v="FLOW"/>
    <n v="0.58440589559209821"/>
    <n v="4.1669083111113558E-2"/>
    <x v="1"/>
    <s v="RTP"/>
    <s v="RTP"/>
    <s v="RTP"/>
    <m/>
    <m/>
    <m/>
    <m/>
    <s v="ELG"/>
    <m/>
    <s v="BIRADWADI"/>
    <m/>
    <m/>
    <m/>
    <n v="16938"/>
    <n v="93218"/>
    <n v="146"/>
    <n v="175"/>
    <s v="FLOW"/>
    <m/>
    <m/>
    <m/>
    <m/>
    <s v="NPA"/>
    <s v="MH14LR2068"/>
    <s v="TVS JUPITER 125 DISC SXC"/>
    <d v="2024-06-29T00:00:00"/>
    <n v="48"/>
    <x v="0"/>
    <x v="0"/>
    <m/>
    <m/>
    <m/>
    <m/>
    <m/>
    <m/>
    <m/>
    <m/>
    <m/>
    <m/>
    <m/>
    <m/>
    <m/>
    <m/>
    <m/>
    <m/>
    <m/>
    <m/>
    <m/>
    <m/>
    <m/>
    <m/>
    <m/>
    <m/>
    <m/>
    <n v="1"/>
    <m/>
    <m/>
    <m/>
    <m/>
    <m/>
    <m/>
    <m/>
    <m/>
    <m/>
    <m/>
    <m/>
    <m/>
    <m/>
    <m/>
    <m/>
    <m/>
    <m/>
    <m/>
    <m/>
    <m/>
    <m/>
    <m/>
    <m/>
    <m/>
    <m/>
    <m/>
    <m/>
    <m/>
    <m/>
    <m/>
    <m/>
    <m/>
    <m/>
    <m/>
    <m/>
    <m/>
    <m/>
    <m/>
    <m/>
    <m/>
    <m/>
    <m/>
    <m/>
    <m/>
    <m/>
    <m/>
    <m/>
    <m/>
    <m/>
    <m/>
    <m/>
    <m/>
    <m/>
    <m/>
    <m/>
    <m/>
    <m/>
    <m/>
    <m/>
    <m/>
    <m/>
    <m/>
    <m/>
    <m/>
    <m/>
    <m/>
    <m/>
    <m/>
    <x v="0"/>
    <x v="0"/>
    <s v="ZBHT0010"/>
    <s v="kPgAxgqq4NIz"/>
    <s v="Allocated"/>
    <e v="#N/A"/>
    <e v="#N/A"/>
    <e v="#N/A"/>
    <m/>
    <m/>
    <m/>
    <m/>
    <m/>
    <n v="2213"/>
    <n v="20861"/>
  </r>
  <r>
    <n v="465280105"/>
    <s v="ABHIJEET BAPU SHINDE"/>
    <s v="ONLINE"/>
    <x v="13"/>
    <n v="3690"/>
    <m/>
    <m/>
    <m/>
    <n v="3565"/>
    <n v="3565"/>
    <n v="3595"/>
    <n v="3440"/>
    <x v="0"/>
    <x v="0"/>
    <x v="0"/>
    <x v="6"/>
    <n v="92557"/>
    <n v="30"/>
    <n v="0"/>
    <n v="437"/>
    <s v="-"/>
    <n v="6.312929709701541E-2"/>
    <n v="4.8749502651787638E-3"/>
    <x v="0"/>
    <s v="MPTP"/>
    <s v="-"/>
    <s v="MPTP"/>
    <s v="Add not found"/>
    <n v="31"/>
    <s v="CAVNA"/>
    <m/>
    <s v="-"/>
    <m/>
    <s v="YERWADA"/>
    <m/>
    <m/>
    <m/>
    <n v="3565"/>
    <n v="92557"/>
    <n v="26"/>
    <n v="55"/>
    <s v="FLOW"/>
    <m/>
    <m/>
    <m/>
    <m/>
    <s v="NPA"/>
    <s v="MH12XS6902"/>
    <s v="HONDA UNICORN 160 BSVI"/>
    <d v="2025-01-21T00:00:00"/>
    <n v="48"/>
    <x v="0"/>
    <x v="1"/>
    <m/>
    <m/>
    <m/>
    <m/>
    <m/>
    <m/>
    <m/>
    <n v="1"/>
    <m/>
    <m/>
    <m/>
    <m/>
    <m/>
    <m/>
    <m/>
    <m/>
    <m/>
    <m/>
    <m/>
    <m/>
    <m/>
    <m/>
    <m/>
    <m/>
    <m/>
    <m/>
    <m/>
    <m/>
    <m/>
    <m/>
    <m/>
    <m/>
    <m/>
    <m/>
    <m/>
    <m/>
    <m/>
    <m/>
    <m/>
    <m/>
    <m/>
    <m/>
    <m/>
    <m/>
    <m/>
    <m/>
    <m/>
    <m/>
    <m/>
    <m/>
    <m/>
    <m/>
    <m/>
    <m/>
    <m/>
    <m/>
    <m/>
    <m/>
    <m/>
    <m/>
    <m/>
    <n v="2"/>
    <m/>
    <m/>
    <m/>
    <m/>
    <m/>
    <m/>
    <m/>
    <m/>
    <m/>
    <m/>
    <m/>
    <m/>
    <m/>
    <m/>
    <m/>
    <m/>
    <m/>
    <m/>
    <m/>
    <m/>
    <m/>
    <m/>
    <m/>
    <m/>
    <m/>
    <m/>
    <m/>
    <m/>
    <m/>
    <m/>
    <m/>
    <m/>
    <x v="1"/>
    <x v="0"/>
    <s v="ZBHT0012"/>
    <s v="k2h8AYWZopm"/>
    <s v="Allocated"/>
    <s v="No Such Person (NC_NSP)"/>
    <s v="Nc"/>
    <d v="2026-07-03T00:00:00"/>
    <m/>
    <m/>
    <m/>
    <m/>
    <m/>
    <n v="3595"/>
    <n v="7130"/>
  </r>
  <r>
    <n v="460840552"/>
    <s v="LAKSHMI SRIKANTH PANTULA"/>
    <m/>
    <x v="2"/>
    <m/>
    <m/>
    <m/>
    <s v="BANK STABLE 08"/>
    <n v="9086"/>
    <n v="45430"/>
    <n v="10472"/>
    <n v="54516"/>
    <x v="4"/>
    <x v="0"/>
    <x v="1"/>
    <x v="6"/>
    <n v="92396"/>
    <n v="1386"/>
    <n v="0"/>
    <n v="2250"/>
    <s v="FLOW"/>
    <n v="0.45218200722201168"/>
    <n v="4.1301643493042633E-2"/>
    <x v="0"/>
    <s v="PAID"/>
    <s v="NC"/>
    <s v="PAID"/>
    <m/>
    <m/>
    <m/>
    <m/>
    <s v="ELG"/>
    <m/>
    <s v="KHARADI"/>
    <m/>
    <m/>
    <m/>
    <n v="45430"/>
    <n v="92396"/>
    <n v="146"/>
    <n v="55"/>
    <s v="STABLE"/>
    <m/>
    <m/>
    <m/>
    <m/>
    <s v="NPA"/>
    <s v="MH12WF2417"/>
    <s v="METEOR 350 FIREBALL BLACK"/>
    <d v="2023-11-22T00:00:00"/>
    <n v="36"/>
    <x v="0"/>
    <x v="1"/>
    <m/>
    <m/>
    <m/>
    <m/>
    <m/>
    <m/>
    <m/>
    <m/>
    <m/>
    <m/>
    <m/>
    <m/>
    <m/>
    <m/>
    <m/>
    <m/>
    <m/>
    <m/>
    <m/>
    <m/>
    <m/>
    <m/>
    <m/>
    <m/>
    <m/>
    <m/>
    <m/>
    <m/>
    <m/>
    <m/>
    <m/>
    <n v="1"/>
    <m/>
    <m/>
    <m/>
    <m/>
    <m/>
    <m/>
    <m/>
    <m/>
    <m/>
    <m/>
    <m/>
    <m/>
    <m/>
    <m/>
    <m/>
    <m/>
    <m/>
    <m/>
    <m/>
    <m/>
    <m/>
    <m/>
    <m/>
    <m/>
    <m/>
    <m/>
    <m/>
    <m/>
    <m/>
    <m/>
    <m/>
    <m/>
    <m/>
    <m/>
    <m/>
    <m/>
    <m/>
    <m/>
    <m/>
    <m/>
    <m/>
    <m/>
    <m/>
    <m/>
    <m/>
    <m/>
    <m/>
    <m/>
    <m/>
    <m/>
    <m/>
    <m/>
    <m/>
    <m/>
    <m/>
    <m/>
    <m/>
    <m/>
    <m/>
    <m/>
    <m/>
    <m/>
    <x v="0"/>
    <x v="0"/>
    <s v="ZBHT0012"/>
    <s v="GP3A8-EMrKm"/>
    <s v="Allocated"/>
    <e v="#N/A"/>
    <e v="#N/A"/>
    <e v="#N/A"/>
    <m/>
    <m/>
    <m/>
    <m/>
    <m/>
    <n v="10472"/>
    <n v="54516"/>
  </r>
  <r>
    <n v="462817786"/>
    <s v="HRUSHIKESH SUNIL PANGARE"/>
    <s v="ONLINE"/>
    <x v="13"/>
    <n v="3700"/>
    <m/>
    <m/>
    <m/>
    <n v="4562"/>
    <n v="3529"/>
    <n v="3589"/>
    <n v="4391"/>
    <x v="0"/>
    <x v="0"/>
    <x v="0"/>
    <x v="4"/>
    <n v="91812"/>
    <n v="60"/>
    <n v="0"/>
    <n v="1246"/>
    <s v="29.06.26"/>
    <n v="7.835488202112105E-2"/>
    <n v="4.835711331899183E-3"/>
    <x v="0"/>
    <s v="PTP"/>
    <s v="PTP"/>
    <s v="PTP"/>
    <m/>
    <n v="31"/>
    <s v="CAVA"/>
    <m/>
    <s v="-"/>
    <m/>
    <s v="VELU"/>
    <m/>
    <m/>
    <m/>
    <n v="3529"/>
    <n v="91812"/>
    <n v="26"/>
    <n v="55"/>
    <s v="FLOW"/>
    <m/>
    <m/>
    <m/>
    <m/>
    <s v="REGULAR"/>
    <s v="MH12WT3874"/>
    <s v="HUNTER 350 REBEL BLACK"/>
    <d v="2024-05-07T00:00:00"/>
    <n v="48"/>
    <x v="0"/>
    <x v="1"/>
    <m/>
    <m/>
    <m/>
    <m/>
    <m/>
    <m/>
    <m/>
    <m/>
    <m/>
    <m/>
    <n v="1"/>
    <m/>
    <m/>
    <m/>
    <m/>
    <m/>
    <m/>
    <m/>
    <m/>
    <m/>
    <m/>
    <m/>
    <m/>
    <m/>
    <m/>
    <m/>
    <m/>
    <m/>
    <m/>
    <m/>
    <m/>
    <m/>
    <m/>
    <m/>
    <m/>
    <m/>
    <m/>
    <m/>
    <m/>
    <m/>
    <m/>
    <m/>
    <m/>
    <m/>
    <m/>
    <m/>
    <m/>
    <m/>
    <m/>
    <m/>
    <m/>
    <m/>
    <m/>
    <m/>
    <m/>
    <m/>
    <m/>
    <m/>
    <m/>
    <m/>
    <m/>
    <m/>
    <m/>
    <m/>
    <m/>
    <m/>
    <m/>
    <m/>
    <m/>
    <m/>
    <m/>
    <m/>
    <m/>
    <m/>
    <m/>
    <m/>
    <m/>
    <m/>
    <m/>
    <m/>
    <m/>
    <m/>
    <n v="1"/>
    <m/>
    <m/>
    <m/>
    <m/>
    <m/>
    <m/>
    <m/>
    <m/>
    <m/>
    <m/>
    <m/>
    <x v="3"/>
    <x v="0"/>
    <s v="DUWT0011"/>
    <s v="G2YVtv2N9c"/>
    <s v="Allocated"/>
    <s v="Door Locked (NC_DL)"/>
    <s v="Customer home visit customer home door lock "/>
    <d v="2026-07-04T00:00:00"/>
    <m/>
    <m/>
    <m/>
    <m/>
    <m/>
    <n v="3589"/>
    <n v="8091"/>
  </r>
  <r>
    <n v="467169041"/>
    <s v="PRAKASH SADASHIV CHAUDHARI"/>
    <s v="ONLINE"/>
    <x v="14"/>
    <n v="2800"/>
    <m/>
    <m/>
    <m/>
    <n v="2999"/>
    <n v="2706"/>
    <n v="2757"/>
    <n v="2905"/>
    <x v="0"/>
    <x v="0"/>
    <x v="0"/>
    <x v="17"/>
    <n v="91483"/>
    <n v="51"/>
    <n v="0"/>
    <n v="3067"/>
    <s v="21.06.26"/>
    <n v="0.35642174124700271"/>
    <n v="4.8183829976052471E-3"/>
    <x v="0"/>
    <s v="PTP"/>
    <s v="PTP"/>
    <s v="PTP"/>
    <m/>
    <n v="22"/>
    <s v="CAVA"/>
    <m/>
    <s v="-"/>
    <m/>
    <s v="NARAYAN GAON"/>
    <m/>
    <m/>
    <m/>
    <n v="2706"/>
    <n v="91483"/>
    <n v="21"/>
    <n v="20"/>
    <s v="STABLE"/>
    <m/>
    <m/>
    <m/>
    <m/>
    <s v="REGULAR"/>
    <s v="MH12YW6209"/>
    <s v="YAMAHA FASCINO S 125 DLX"/>
    <d v="2025-10-27T00:00:00"/>
    <n v="48"/>
    <x v="0"/>
    <x v="0"/>
    <m/>
    <m/>
    <m/>
    <m/>
    <m/>
    <m/>
    <m/>
    <n v="1"/>
    <m/>
    <m/>
    <m/>
    <m/>
    <m/>
    <m/>
    <m/>
    <m/>
    <m/>
    <m/>
    <m/>
    <m/>
    <m/>
    <m/>
    <m/>
    <m/>
    <m/>
    <m/>
    <m/>
    <m/>
    <m/>
    <m/>
    <m/>
    <m/>
    <m/>
    <m/>
    <m/>
    <m/>
    <m/>
    <n v="1"/>
    <m/>
    <m/>
    <m/>
    <m/>
    <m/>
    <m/>
    <m/>
    <m/>
    <m/>
    <m/>
    <m/>
    <m/>
    <m/>
    <m/>
    <n v="1"/>
    <m/>
    <m/>
    <m/>
    <m/>
    <m/>
    <m/>
    <m/>
    <m/>
    <m/>
    <m/>
    <m/>
    <m/>
    <m/>
    <m/>
    <m/>
    <m/>
    <m/>
    <m/>
    <m/>
    <m/>
    <m/>
    <m/>
    <m/>
    <m/>
    <m/>
    <m/>
    <m/>
    <m/>
    <m/>
    <m/>
    <m/>
    <m/>
    <m/>
    <m/>
    <m/>
    <m/>
    <m/>
    <m/>
    <m/>
    <m/>
    <m/>
    <x v="1"/>
    <x v="0"/>
    <s v="DUWT0015"/>
    <s v="kP_6YWHaZuc"/>
    <s v="Allocated"/>
    <s v="(NADAV) - New Address Visited-Customer Available"/>
    <s v="New address visit customer promise to pay 15 jul"/>
    <d v="2026-07-03T00:00:00"/>
    <m/>
    <m/>
    <m/>
    <m/>
    <m/>
    <n v="2757"/>
    <n v="5705"/>
  </r>
  <r>
    <n v="465222064"/>
    <s v="BIKASH SARMA"/>
    <s v="ONLINE"/>
    <x v="11"/>
    <n v="3705"/>
    <m/>
    <m/>
    <m/>
    <n v="3538"/>
    <n v="7022"/>
    <n v="3638"/>
    <n v="6855"/>
    <x v="1"/>
    <x v="0"/>
    <x v="0"/>
    <x v="6"/>
    <n v="91274"/>
    <n v="154"/>
    <n v="0"/>
    <n v="3553"/>
    <s v="FLOW"/>
    <n v="0.1383952929770613"/>
    <n v="1.6970598999672123E-2"/>
    <x v="0"/>
    <s v="PAID"/>
    <s v="NC"/>
    <s v="PAID"/>
    <m/>
    <m/>
    <m/>
    <m/>
    <s v="-"/>
    <m/>
    <s v="WADGAON SHERI"/>
    <m/>
    <m/>
    <m/>
    <n v="7022"/>
    <n v="91274"/>
    <n v="57"/>
    <n v="55"/>
    <s v="STABLE"/>
    <m/>
    <m/>
    <m/>
    <m/>
    <s v="REGULAR"/>
    <s v="MH12XS6005"/>
    <s v="HUNTER 350 REBEL BLUE"/>
    <d v="2025-01-15T00:00:00"/>
    <n v="48"/>
    <x v="0"/>
    <x v="1"/>
    <m/>
    <m/>
    <m/>
    <m/>
    <m/>
    <m/>
    <m/>
    <m/>
    <m/>
    <m/>
    <m/>
    <m/>
    <m/>
    <m/>
    <m/>
    <m/>
    <m/>
    <m/>
    <m/>
    <m/>
    <m/>
    <m/>
    <m/>
    <m/>
    <m/>
    <m/>
    <m/>
    <m/>
    <n v="1"/>
    <m/>
    <m/>
    <m/>
    <m/>
    <m/>
    <m/>
    <m/>
    <m/>
    <m/>
    <m/>
    <m/>
    <m/>
    <m/>
    <m/>
    <m/>
    <m/>
    <m/>
    <m/>
    <m/>
    <m/>
    <m/>
    <m/>
    <m/>
    <m/>
    <m/>
    <m/>
    <m/>
    <m/>
    <m/>
    <m/>
    <m/>
    <m/>
    <m/>
    <m/>
    <m/>
    <m/>
    <m/>
    <m/>
    <m/>
    <m/>
    <m/>
    <m/>
    <m/>
    <m/>
    <m/>
    <m/>
    <m/>
    <m/>
    <m/>
    <m/>
    <m/>
    <m/>
    <m/>
    <m/>
    <m/>
    <m/>
    <m/>
    <m/>
    <m/>
    <m/>
    <m/>
    <m/>
    <m/>
    <m/>
    <m/>
    <x v="0"/>
    <x v="0"/>
    <s v="ZBHT0012"/>
    <s v="k2G6ktRHJ97"/>
    <s v="Allocated"/>
    <e v="#N/A"/>
    <e v="#N/A"/>
    <e v="#N/A"/>
    <m/>
    <m/>
    <m/>
    <m/>
    <m/>
    <n v="3638"/>
    <n v="10560"/>
  </r>
  <r>
    <n v="464425420"/>
    <s v="TANMAYEE RAJENDRA GAIKWAD"/>
    <m/>
    <x v="2"/>
    <m/>
    <m/>
    <m/>
    <m/>
    <n v="10801"/>
    <n v="43180"/>
    <n v="12007"/>
    <n v="53981"/>
    <x v="2"/>
    <x v="1"/>
    <x v="1"/>
    <x v="4"/>
    <n v="91033"/>
    <n v="1230"/>
    <n v="0"/>
    <n v="0"/>
    <s v="FLOW"/>
    <n v="0.37181063319677987"/>
    <n v="3.5070868403752266E-2"/>
    <x v="1"/>
    <s v="NC"/>
    <s v="NC"/>
    <s v="NC"/>
    <m/>
    <m/>
    <m/>
    <m/>
    <s v="ELG"/>
    <m/>
    <s v="BHOR"/>
    <m/>
    <m/>
    <m/>
    <n v="43180"/>
    <n v="91033"/>
    <n v="118"/>
    <n v="147"/>
    <s v="FLOW"/>
    <m/>
    <m/>
    <m/>
    <m/>
    <s v="NPA"/>
    <s v="MH12XK5986"/>
    <s v="METEOR 350 FIREBALL RED"/>
    <d v="2024-10-24T00:00:00"/>
    <n v="24"/>
    <x v="0"/>
    <x v="1"/>
    <m/>
    <m/>
    <m/>
    <m/>
    <m/>
    <m/>
    <m/>
    <m/>
    <m/>
    <m/>
    <m/>
    <m/>
    <m/>
    <m/>
    <m/>
    <m/>
    <n v="1"/>
    <m/>
    <m/>
    <m/>
    <m/>
    <m/>
    <m/>
    <m/>
    <m/>
    <m/>
    <m/>
    <m/>
    <m/>
    <m/>
    <m/>
    <m/>
    <m/>
    <m/>
    <m/>
    <m/>
    <m/>
    <m/>
    <m/>
    <m/>
    <m/>
    <m/>
    <m/>
    <m/>
    <m/>
    <m/>
    <m/>
    <m/>
    <m/>
    <m/>
    <m/>
    <m/>
    <m/>
    <m/>
    <m/>
    <m/>
    <m/>
    <m/>
    <m/>
    <m/>
    <m/>
    <m/>
    <m/>
    <m/>
    <m/>
    <m/>
    <m/>
    <m/>
    <m/>
    <m/>
    <m/>
    <m/>
    <m/>
    <m/>
    <m/>
    <m/>
    <m/>
    <m/>
    <m/>
    <m/>
    <m/>
    <m/>
    <m/>
    <m/>
    <m/>
    <m/>
    <m/>
    <m/>
    <m/>
    <m/>
    <m/>
    <m/>
    <m/>
    <m/>
    <x v="0"/>
    <x v="0"/>
    <s v="DUWT0011"/>
    <s v="A2vL7qR4DM7"/>
    <s v="Allocated"/>
    <s v="Left Message (LMCB)"/>
    <s v="Customer home visit customer not available in home left message to father"/>
    <d v="2026-07-06T00:00:00"/>
    <m/>
    <m/>
    <m/>
    <m/>
    <m/>
    <n v="12007"/>
    <n v="53981"/>
  </r>
  <r>
    <n v="467135103"/>
    <s v="SAGAR KISAN KADU"/>
    <m/>
    <x v="2"/>
    <m/>
    <m/>
    <m/>
    <m/>
    <n v="4748"/>
    <n v="28488"/>
    <n v="5876"/>
    <n v="33236"/>
    <x v="5"/>
    <x v="1"/>
    <x v="1"/>
    <x v="14"/>
    <n v="90931"/>
    <n v="1128"/>
    <n v="0"/>
    <n v="2700"/>
    <s v="FLOW"/>
    <n v="0.36439886670113047"/>
    <n v="3.9746154206292572E-2"/>
    <x v="1"/>
    <s v="EXP"/>
    <s v="EXP"/>
    <s v="EXP"/>
    <s v="Customer exp"/>
    <m/>
    <s v="CNAVNA"/>
    <m/>
    <s v="ELG"/>
    <m/>
    <s v="VADGAON MAVAL"/>
    <m/>
    <m/>
    <m/>
    <n v="28488"/>
    <n v="90931"/>
    <n v="177"/>
    <n v="206"/>
    <s v="FLOW"/>
    <m/>
    <m/>
    <m/>
    <m/>
    <s v="NPA"/>
    <s v="MH14MX1180"/>
    <s v="PLEASURE PLUS XTEC DRUM CAST"/>
    <d v="2025-10-23T00:00:00"/>
    <n v="24"/>
    <x v="0"/>
    <x v="1"/>
    <m/>
    <m/>
    <m/>
    <m/>
    <m/>
    <m/>
    <m/>
    <m/>
    <m/>
    <m/>
    <n v="1"/>
    <m/>
    <m/>
    <m/>
    <m/>
    <m/>
    <m/>
    <m/>
    <m/>
    <m/>
    <m/>
    <m/>
    <m/>
    <m/>
    <m/>
    <m/>
    <m/>
    <m/>
    <m/>
    <m/>
    <m/>
    <m/>
    <m/>
    <m/>
    <m/>
    <m/>
    <m/>
    <m/>
    <m/>
    <m/>
    <m/>
    <m/>
    <m/>
    <m/>
    <m/>
    <m/>
    <m/>
    <m/>
    <m/>
    <m/>
    <m/>
    <m/>
    <m/>
    <m/>
    <m/>
    <m/>
    <m/>
    <m/>
    <m/>
    <m/>
    <m/>
    <m/>
    <m/>
    <m/>
    <m/>
    <m/>
    <m/>
    <m/>
    <m/>
    <m/>
    <m/>
    <m/>
    <m/>
    <m/>
    <m/>
    <m/>
    <m/>
    <m/>
    <m/>
    <m/>
    <m/>
    <m/>
    <m/>
    <m/>
    <m/>
    <m/>
    <m/>
    <m/>
    <m/>
    <m/>
    <m/>
    <m/>
    <m/>
    <m/>
    <x v="0"/>
    <x v="0"/>
    <s v="DUWT0027"/>
    <s v="BPpB-xwpr1Em"/>
    <s v="Allocated"/>
    <s v="Deceased Customer (EXP)"/>
    <s v="Visited to Customers residence address met with his Brother but Customer is Expired "/>
    <d v="2026-07-04T00:00:00"/>
    <m/>
    <m/>
    <m/>
    <m/>
    <m/>
    <n v="5876"/>
    <n v="33236"/>
  </r>
  <r>
    <n v="465765507"/>
    <s v="ANIL DINKAR RATHOD"/>
    <m/>
    <x v="2"/>
    <m/>
    <m/>
    <m/>
    <m/>
    <n v="4246"/>
    <n v="21126"/>
    <n v="5002"/>
    <n v="25372"/>
    <x v="4"/>
    <x v="1"/>
    <x v="1"/>
    <x v="14"/>
    <n v="90749"/>
    <n v="860"/>
    <n v="0"/>
    <n v="2700"/>
    <s v="FLOW"/>
    <n v="1"/>
    <n v="4.0565423236396878E-2"/>
    <x v="1"/>
    <s v="NC"/>
    <s v="NC"/>
    <s v="NC"/>
    <s v="Shifted"/>
    <m/>
    <s v="CNAVNA"/>
    <m/>
    <s v="ELG"/>
    <m/>
    <s v="TALEGAON DABADE"/>
    <m/>
    <m/>
    <m/>
    <n v="21126"/>
    <n v="90749"/>
    <n v="146"/>
    <n v="175"/>
    <s v="FLOW"/>
    <m/>
    <m/>
    <m/>
    <m/>
    <s v="NPA"/>
    <s v="MH14MJ0569"/>
    <s v="HONDA ACTIVA DLX 2B"/>
    <d v="2025-03-24T00:00:00"/>
    <n v="36"/>
    <x v="0"/>
    <x v="1"/>
    <m/>
    <m/>
    <m/>
    <m/>
    <m/>
    <m/>
    <m/>
    <m/>
    <m/>
    <m/>
    <n v="1"/>
    <m/>
    <m/>
    <m/>
    <m/>
    <m/>
    <m/>
    <m/>
    <m/>
    <m/>
    <m/>
    <m/>
    <m/>
    <m/>
    <m/>
    <m/>
    <m/>
    <m/>
    <m/>
    <m/>
    <m/>
    <m/>
    <m/>
    <m/>
    <m/>
    <m/>
    <m/>
    <m/>
    <m/>
    <m/>
    <m/>
    <m/>
    <m/>
    <n v="1"/>
    <m/>
    <m/>
    <m/>
    <m/>
    <m/>
    <m/>
    <m/>
    <m/>
    <m/>
    <m/>
    <m/>
    <m/>
    <m/>
    <m/>
    <m/>
    <m/>
    <m/>
    <m/>
    <m/>
    <m/>
    <m/>
    <m/>
    <m/>
    <m/>
    <m/>
    <m/>
    <n v="1"/>
    <m/>
    <m/>
    <m/>
    <m/>
    <m/>
    <m/>
    <m/>
    <m/>
    <m/>
    <m/>
    <m/>
    <m/>
    <m/>
    <m/>
    <m/>
    <m/>
    <m/>
    <m/>
    <m/>
    <m/>
    <m/>
    <m/>
    <m/>
    <x v="1"/>
    <x v="0"/>
    <s v="DUWT0027"/>
    <s v="GP-lcrFr9Ez"/>
    <s v="Allocated"/>
    <s v="Shifted (NC_SFTD)"/>
    <s v="Visited to Customers residence address but Customer Shifted from his residence address "/>
    <d v="2026-07-04T00:00:00"/>
    <m/>
    <m/>
    <m/>
    <m/>
    <m/>
    <n v="5002"/>
    <n v="25372"/>
  </r>
  <r>
    <n v="467117739"/>
    <s v="SWAPNIL KISAN SHINDE"/>
    <m/>
    <x v="2"/>
    <m/>
    <m/>
    <m/>
    <m/>
    <n v="3042"/>
    <n v="3042"/>
    <n v="3060"/>
    <n v="6084"/>
    <x v="0"/>
    <x v="1"/>
    <x v="1"/>
    <x v="13"/>
    <n v="90537"/>
    <n v="18"/>
    <n v="0"/>
    <n v="450"/>
    <s v="-"/>
    <n v="7.8023778185267942E-2"/>
    <n v="4.7685574527965447E-3"/>
    <x v="1"/>
    <s v="NC"/>
    <s v="-"/>
    <s v="NC"/>
    <s v="Always door lock"/>
    <n v="28"/>
    <s v="CNAVNA"/>
    <m/>
    <s v="-"/>
    <m/>
    <s v="AMBEGAON BK"/>
    <m/>
    <m/>
    <m/>
    <n v="3042"/>
    <n v="90537"/>
    <n v="26"/>
    <n v="55"/>
    <s v="FLOW"/>
    <m/>
    <m/>
    <m/>
    <m/>
    <s v="REGULAR"/>
    <s v="MH12YT9856"/>
    <s v="ACCESS SPL ED DISC CBS BT BSVI"/>
    <d v="2025-10-20T00:00:00"/>
    <n v="48"/>
    <x v="0"/>
    <x v="1"/>
    <m/>
    <m/>
    <m/>
    <m/>
    <m/>
    <m/>
    <m/>
    <m/>
    <m/>
    <m/>
    <m/>
    <m/>
    <m/>
    <m/>
    <m/>
    <m/>
    <m/>
    <m/>
    <m/>
    <m/>
    <m/>
    <m/>
    <m/>
    <m/>
    <m/>
    <m/>
    <m/>
    <m/>
    <m/>
    <m/>
    <m/>
    <m/>
    <m/>
    <m/>
    <m/>
    <m/>
    <m/>
    <n v="1"/>
    <m/>
    <m/>
    <m/>
    <m/>
    <m/>
    <m/>
    <m/>
    <m/>
    <m/>
    <m/>
    <m/>
    <m/>
    <m/>
    <m/>
    <m/>
    <m/>
    <m/>
    <m/>
    <m/>
    <m/>
    <m/>
    <m/>
    <m/>
    <m/>
    <m/>
    <m/>
    <m/>
    <m/>
    <m/>
    <m/>
    <m/>
    <m/>
    <m/>
    <m/>
    <m/>
    <m/>
    <m/>
    <m/>
    <m/>
    <m/>
    <m/>
    <m/>
    <m/>
    <m/>
    <m/>
    <m/>
    <m/>
    <m/>
    <m/>
    <m/>
    <m/>
    <m/>
    <m/>
    <m/>
    <m/>
    <m/>
    <x v="0"/>
    <x v="0"/>
    <s v="DUWT0031"/>
    <s v="APgmQWEYvS"/>
    <s v="Allocated"/>
    <e v="#N/A"/>
    <e v="#N/A"/>
    <e v="#N/A"/>
    <m/>
    <m/>
    <m/>
    <m/>
    <m/>
    <n v="3060"/>
    <n v="6084"/>
  </r>
  <r>
    <n v="463867730"/>
    <s v="REKHA VIJENDRA CHANDALIYA"/>
    <m/>
    <x v="2"/>
    <m/>
    <m/>
    <m/>
    <m/>
    <n v="3723"/>
    <n v="11978"/>
    <n v="1292"/>
    <n v="15701"/>
    <x v="2"/>
    <x v="1"/>
    <x v="1"/>
    <x v="6"/>
    <n v="90481"/>
    <n v="483"/>
    <n v="0"/>
    <n v="4500"/>
    <s v="FLOW"/>
    <n v="0.2437609287770659"/>
    <n v="3.4858207947007225E-2"/>
    <x v="1"/>
    <s v="BPTP"/>
    <s v="BPTP"/>
    <s v="BPTP"/>
    <s v="Financail problem"/>
    <m/>
    <s v="CAVNA"/>
    <m/>
    <s v="ELG"/>
    <m/>
    <s v="YERWADA"/>
    <m/>
    <m/>
    <m/>
    <n v="11978"/>
    <n v="90481"/>
    <n v="118"/>
    <n v="147"/>
    <s v="FLOW"/>
    <m/>
    <m/>
    <m/>
    <m/>
    <s v="NPA"/>
    <s v="MH12XC7245"/>
    <s v="XTREME 125 R"/>
    <d v="2024-08-27T00:00:00"/>
    <n v="48"/>
    <x v="0"/>
    <x v="1"/>
    <m/>
    <m/>
    <m/>
    <m/>
    <m/>
    <m/>
    <m/>
    <n v="1"/>
    <m/>
    <m/>
    <m/>
    <m/>
    <m/>
    <m/>
    <m/>
    <m/>
    <m/>
    <m/>
    <m/>
    <m/>
    <m/>
    <m/>
    <m/>
    <m/>
    <m/>
    <m/>
    <m/>
    <m/>
    <m/>
    <m/>
    <m/>
    <m/>
    <m/>
    <m/>
    <m/>
    <m/>
    <m/>
    <m/>
    <m/>
    <m/>
    <m/>
    <m/>
    <m/>
    <m/>
    <m/>
    <m/>
    <m/>
    <m/>
    <m/>
    <m/>
    <m/>
    <m/>
    <m/>
    <m/>
    <m/>
    <m/>
    <m/>
    <m/>
    <m/>
    <m/>
    <m/>
    <m/>
    <m/>
    <m/>
    <m/>
    <m/>
    <m/>
    <m/>
    <m/>
    <m/>
    <m/>
    <m/>
    <m/>
    <m/>
    <m/>
    <m/>
    <m/>
    <m/>
    <m/>
    <m/>
    <m/>
    <m/>
    <m/>
    <m/>
    <m/>
    <m/>
    <m/>
    <m/>
    <m/>
    <m/>
    <m/>
    <m/>
    <m/>
    <m/>
    <x v="0"/>
    <x v="0"/>
    <s v="ZBHT0012"/>
    <s v="APjt0OVRpDJm"/>
    <s v="Allocated"/>
    <s v="Left Message (LMCB)"/>
    <s v="Lm"/>
    <d v="2026-07-03T00:00:00"/>
    <m/>
    <m/>
    <m/>
    <m/>
    <m/>
    <n v="1292"/>
    <n v="15701"/>
  </r>
  <r>
    <n v="464251219"/>
    <s v="AVINASH SANJAY JADHAV"/>
    <s v="ONLINE"/>
    <x v="27"/>
    <n v="11000"/>
    <m/>
    <m/>
    <m/>
    <n v="5990"/>
    <n v="5990"/>
    <n v="6000"/>
    <n v="980"/>
    <x v="0"/>
    <x v="0"/>
    <x v="0"/>
    <x v="9"/>
    <n v="89939"/>
    <n v="10"/>
    <n v="0"/>
    <n v="4031"/>
    <s v="-"/>
    <n v="5.6522254596875543E-2"/>
    <n v="4.7370609667546793E-3"/>
    <x v="0"/>
    <s v="PAID"/>
    <s v="-"/>
    <s v="PAID"/>
    <m/>
    <m/>
    <m/>
    <m/>
    <s v="-"/>
    <m/>
    <s v="RANJAN GAON"/>
    <m/>
    <m/>
    <m/>
    <n v="5990"/>
    <n v="89939"/>
    <n v="26"/>
    <n v="25"/>
    <s v="STABLE"/>
    <m/>
    <m/>
    <m/>
    <m/>
    <s v="REGULAR"/>
    <s v="MH26CQ5463"/>
    <s v="YAMAHA MT15 V2"/>
    <d v="2024-10-08T00:00:00"/>
    <n v="36"/>
    <x v="0"/>
    <x v="0"/>
    <m/>
    <m/>
    <m/>
    <m/>
    <m/>
    <m/>
    <m/>
    <m/>
    <m/>
    <m/>
    <m/>
    <m/>
    <m/>
    <m/>
    <m/>
    <m/>
    <m/>
    <m/>
    <m/>
    <n v="1"/>
    <m/>
    <m/>
    <n v="1"/>
    <m/>
    <m/>
    <m/>
    <m/>
    <m/>
    <m/>
    <m/>
    <m/>
    <m/>
    <m/>
    <m/>
    <m/>
    <m/>
    <m/>
    <m/>
    <m/>
    <m/>
    <m/>
    <m/>
    <m/>
    <m/>
    <m/>
    <m/>
    <m/>
    <m/>
    <m/>
    <m/>
    <m/>
    <m/>
    <m/>
    <m/>
    <m/>
    <m/>
    <m/>
    <m/>
    <m/>
    <m/>
    <m/>
    <m/>
    <m/>
    <m/>
    <m/>
    <m/>
    <m/>
    <m/>
    <m/>
    <m/>
    <m/>
    <m/>
    <m/>
    <m/>
    <m/>
    <m/>
    <m/>
    <m/>
    <m/>
    <m/>
    <m/>
    <m/>
    <m/>
    <m/>
    <m/>
    <m/>
    <m/>
    <m/>
    <m/>
    <m/>
    <m/>
    <m/>
    <m/>
    <m/>
    <x v="3"/>
    <x v="0"/>
    <s v="ZBHT0024"/>
    <s v="k2hZAIgqyb"/>
    <s v="Allocated"/>
    <s v="Shifted (NC_SFTD)"/>
    <s v="Shifted "/>
    <d v="2026-07-07T00:00:00"/>
    <m/>
    <m/>
    <m/>
    <m/>
    <m/>
    <n v="6000"/>
    <n v="11980"/>
  </r>
  <r>
    <n v="466788877"/>
    <s v="KALPESH PANDURANG JADHAV"/>
    <s v="ONLINE"/>
    <x v="5"/>
    <n v="6430"/>
    <m/>
    <m/>
    <m/>
    <n v="6310"/>
    <n v="6230"/>
    <n v="6349"/>
    <n v="6110"/>
    <x v="0"/>
    <x v="0"/>
    <x v="0"/>
    <x v="13"/>
    <n v="89468"/>
    <n v="119"/>
    <n v="0"/>
    <n v="1793"/>
    <s v="09.06.26"/>
    <n v="7.7102525891950824E-2"/>
    <n v="4.7122535337685281E-3"/>
    <x v="0"/>
    <s v="PTP"/>
    <s v="PAID"/>
    <s v="PTP"/>
    <m/>
    <n v="30"/>
    <s v="CAVA"/>
    <m/>
    <s v="-"/>
    <m/>
    <s v="JANTA VASAHAT"/>
    <m/>
    <m/>
    <m/>
    <n v="6230"/>
    <n v="89468"/>
    <n v="26"/>
    <n v="25"/>
    <s v="STABLE"/>
    <m/>
    <m/>
    <m/>
    <m/>
    <s v="REGULAR"/>
    <s v="MH12YM2510"/>
    <s v="HONDA HORNET 2.0 BS VI"/>
    <d v="2025-08-30T00:00:00"/>
    <n v="24"/>
    <x v="0"/>
    <x v="1"/>
    <m/>
    <m/>
    <m/>
    <m/>
    <m/>
    <m/>
    <m/>
    <m/>
    <m/>
    <m/>
    <m/>
    <m/>
    <m/>
    <m/>
    <m/>
    <m/>
    <m/>
    <m/>
    <m/>
    <m/>
    <m/>
    <m/>
    <m/>
    <m/>
    <m/>
    <n v="1"/>
    <m/>
    <m/>
    <m/>
    <m/>
    <m/>
    <m/>
    <m/>
    <m/>
    <m/>
    <m/>
    <m/>
    <m/>
    <m/>
    <m/>
    <m/>
    <m/>
    <m/>
    <m/>
    <m/>
    <m/>
    <m/>
    <m/>
    <m/>
    <m/>
    <m/>
    <m/>
    <m/>
    <m/>
    <m/>
    <m/>
    <m/>
    <m/>
    <m/>
    <m/>
    <m/>
    <m/>
    <m/>
    <m/>
    <m/>
    <m/>
    <m/>
    <m/>
    <m/>
    <m/>
    <m/>
    <m/>
    <m/>
    <m/>
    <m/>
    <m/>
    <m/>
    <m/>
    <m/>
    <m/>
    <m/>
    <m/>
    <m/>
    <m/>
    <m/>
    <m/>
    <m/>
    <m/>
    <m/>
    <m/>
    <m/>
    <m/>
    <m/>
    <m/>
    <x v="0"/>
    <x v="0"/>
    <s v="DUWT0031"/>
    <s v="B2QzVEJ58b7"/>
    <s v="Allocated"/>
    <e v="#N/A"/>
    <e v="#N/A"/>
    <e v="#N/A"/>
    <m/>
    <m/>
    <m/>
    <m/>
    <m/>
    <n v="6349"/>
    <n v="12540"/>
  </r>
  <r>
    <n v="465104448"/>
    <s v="MEGHRAJ BALASAHEB MANE"/>
    <s v="ONLINE"/>
    <x v="28"/>
    <n v="3707"/>
    <m/>
    <m/>
    <m/>
    <n v="3707"/>
    <n v="21509"/>
    <n v="4694"/>
    <n v="21509"/>
    <x v="5"/>
    <x v="0"/>
    <x v="0"/>
    <x v="0"/>
    <n v="88133"/>
    <n v="1720"/>
    <n v="0"/>
    <n v="6580.56"/>
    <s v="12.06.26"/>
    <n v="0.46690998702518638"/>
    <n v="3.8523141818116849E-2"/>
    <x v="0"/>
    <s v="PAID"/>
    <s v="PAID"/>
    <s v="PAID"/>
    <s v="no such person"/>
    <m/>
    <s v="CAVNA"/>
    <m/>
    <s v="ELG"/>
    <m/>
    <s v="TALWADE"/>
    <m/>
    <m/>
    <m/>
    <n v="21509"/>
    <n v="88133"/>
    <n v="177"/>
    <n v="175"/>
    <s v="STABLE"/>
    <m/>
    <m/>
    <m/>
    <m/>
    <s v="NPA"/>
    <s v="MH24CA3432"/>
    <s v="HONDA ACTIVA 6G DLX LTD ED"/>
    <d v="2025-01-02T00:00:00"/>
    <n v="42"/>
    <x v="0"/>
    <x v="0"/>
    <m/>
    <m/>
    <m/>
    <m/>
    <m/>
    <m/>
    <m/>
    <m/>
    <m/>
    <m/>
    <m/>
    <m/>
    <m/>
    <m/>
    <m/>
    <m/>
    <m/>
    <m/>
    <m/>
    <n v="1"/>
    <m/>
    <m/>
    <n v="1"/>
    <m/>
    <m/>
    <m/>
    <m/>
    <m/>
    <m/>
    <m/>
    <m/>
    <m/>
    <m/>
    <m/>
    <m/>
    <m/>
    <m/>
    <m/>
    <m/>
    <m/>
    <m/>
    <m/>
    <m/>
    <m/>
    <m/>
    <m/>
    <m/>
    <m/>
    <m/>
    <m/>
    <m/>
    <m/>
    <m/>
    <m/>
    <m/>
    <m/>
    <m/>
    <m/>
    <m/>
    <m/>
    <m/>
    <m/>
    <m/>
    <m/>
    <m/>
    <m/>
    <m/>
    <m/>
    <m/>
    <m/>
    <m/>
    <m/>
    <m/>
    <m/>
    <m/>
    <m/>
    <m/>
    <m/>
    <m/>
    <m/>
    <m/>
    <m/>
    <m/>
    <m/>
    <m/>
    <m/>
    <m/>
    <m/>
    <m/>
    <m/>
    <m/>
    <m/>
    <m/>
    <m/>
    <x v="3"/>
    <x v="0"/>
    <s v="ZBHT0011"/>
    <s v="A62aV3gKMm"/>
    <s v="Allocated"/>
    <s v="No Such Person (NC_NSP)"/>
    <s v="Visit cm residence address nobody knows cm in this colony "/>
    <d v="2026-07-07T00:00:00"/>
    <m/>
    <m/>
    <m/>
    <m/>
    <m/>
    <n v="4694"/>
    <n v="25216"/>
  </r>
  <r>
    <n v="466071233"/>
    <s v="VEDANT ANIL DHUMAL"/>
    <s v="ONLINE"/>
    <x v="22"/>
    <n v="4283"/>
    <m/>
    <m/>
    <m/>
    <n v="4283"/>
    <n v="5977"/>
    <n v="1988"/>
    <n v="5977"/>
    <x v="1"/>
    <x v="0"/>
    <x v="0"/>
    <x v="9"/>
    <n v="87897"/>
    <n v="294"/>
    <n v="0"/>
    <n v="5850"/>
    <s v="-"/>
    <n v="0.1334127867239577"/>
    <n v="1.6342712495060811E-2"/>
    <x v="0"/>
    <s v="PTP"/>
    <s v="-"/>
    <s v="PTP"/>
    <m/>
    <n v="26"/>
    <s v="CAVNA"/>
    <m/>
    <s v="-"/>
    <m/>
    <s v="PIMPLE GURAV"/>
    <m/>
    <m/>
    <m/>
    <n v="5977"/>
    <n v="87897"/>
    <n v="57"/>
    <n v="55"/>
    <s v="STABLE"/>
    <m/>
    <m/>
    <m/>
    <m/>
    <s v="REGULAR"/>
    <s v="MH14MJ8128"/>
    <s v="HERO VIDA V2 PRO"/>
    <d v="2025-05-06T00:00:00"/>
    <n v="36"/>
    <x v="0"/>
    <x v="0"/>
    <m/>
    <m/>
    <m/>
    <m/>
    <m/>
    <m/>
    <m/>
    <m/>
    <m/>
    <m/>
    <m/>
    <m/>
    <m/>
    <m/>
    <m/>
    <m/>
    <m/>
    <m/>
    <m/>
    <n v="1"/>
    <m/>
    <m/>
    <n v="1"/>
    <m/>
    <m/>
    <m/>
    <m/>
    <m/>
    <m/>
    <m/>
    <m/>
    <m/>
    <m/>
    <m/>
    <m/>
    <m/>
    <m/>
    <m/>
    <m/>
    <m/>
    <m/>
    <m/>
    <m/>
    <m/>
    <m/>
    <m/>
    <m/>
    <m/>
    <m/>
    <m/>
    <m/>
    <m/>
    <m/>
    <m/>
    <m/>
    <m/>
    <m/>
    <m/>
    <m/>
    <m/>
    <m/>
    <m/>
    <m/>
    <m/>
    <m/>
    <m/>
    <m/>
    <m/>
    <m/>
    <m/>
    <n v="1"/>
    <m/>
    <m/>
    <m/>
    <m/>
    <m/>
    <m/>
    <m/>
    <m/>
    <m/>
    <m/>
    <m/>
    <m/>
    <m/>
    <m/>
    <m/>
    <m/>
    <m/>
    <m/>
    <m/>
    <m/>
    <m/>
    <m/>
    <m/>
    <x v="1"/>
    <x v="0"/>
    <s v="ZBHT0024"/>
    <s v="G2lGvYUO_DJ7"/>
    <s v="Allocated"/>
    <s v="Left Message (LMCB)"/>
    <s v="Meet father "/>
    <d v="2026-07-07T00:00:00"/>
    <m/>
    <m/>
    <m/>
    <m/>
    <m/>
    <n v="1988"/>
    <n v="10260"/>
  </r>
  <r>
    <n v="467069077"/>
    <s v="ASHWINI SHRIKANT TOPE"/>
    <s v="ONLINE"/>
    <x v="13"/>
    <n v="3920"/>
    <m/>
    <m/>
    <m/>
    <n v="3801"/>
    <n v="3799"/>
    <n v="3909"/>
    <n v="3680"/>
    <x v="0"/>
    <x v="0"/>
    <x v="0"/>
    <x v="11"/>
    <n v="87844"/>
    <n v="110"/>
    <n v="0"/>
    <n v="2700"/>
    <s v="29.06.26"/>
    <n v="7.0334514502770465E-2"/>
    <n v="4.6267179261899518E-3"/>
    <x v="0"/>
    <s v="PTP"/>
    <s v="PTP"/>
    <s v="PTP"/>
    <m/>
    <n v="31"/>
    <s v="CAVA"/>
    <m/>
    <s v="-"/>
    <m/>
    <s v="WAKI BK"/>
    <m/>
    <m/>
    <m/>
    <n v="3799"/>
    <n v="87844"/>
    <n v="26"/>
    <n v="55"/>
    <s v="FLOW"/>
    <m/>
    <m/>
    <m/>
    <m/>
    <s v="REGULAR"/>
    <s v="MH14MU9853"/>
    <s v="HONDA ACTIVA DLX 2B"/>
    <d v="2025-10-13T00:00:00"/>
    <n v="36"/>
    <x v="0"/>
    <x v="0"/>
    <m/>
    <m/>
    <m/>
    <m/>
    <m/>
    <m/>
    <m/>
    <m/>
    <m/>
    <m/>
    <m/>
    <m/>
    <m/>
    <m/>
    <m/>
    <m/>
    <m/>
    <m/>
    <m/>
    <m/>
    <m/>
    <m/>
    <m/>
    <m/>
    <m/>
    <n v="1"/>
    <m/>
    <m/>
    <m/>
    <m/>
    <m/>
    <m/>
    <m/>
    <m/>
    <m/>
    <m/>
    <m/>
    <m/>
    <m/>
    <m/>
    <m/>
    <m/>
    <m/>
    <m/>
    <m/>
    <m/>
    <m/>
    <m/>
    <m/>
    <m/>
    <m/>
    <m/>
    <m/>
    <m/>
    <m/>
    <m/>
    <m/>
    <m/>
    <m/>
    <m/>
    <m/>
    <m/>
    <m/>
    <m/>
    <m/>
    <m/>
    <m/>
    <m/>
    <m/>
    <m/>
    <m/>
    <m/>
    <m/>
    <m/>
    <m/>
    <m/>
    <m/>
    <m/>
    <m/>
    <m/>
    <m/>
    <m/>
    <m/>
    <m/>
    <m/>
    <m/>
    <m/>
    <m/>
    <m/>
    <m/>
    <m/>
    <m/>
    <m/>
    <m/>
    <x v="0"/>
    <x v="0"/>
    <s v="ZBHT0010"/>
    <s v="A6DtQ7Jh9yOc"/>
    <s v="Allocated"/>
    <e v="#N/A"/>
    <e v="#N/A"/>
    <e v="#N/A"/>
    <m/>
    <m/>
    <m/>
    <m/>
    <m/>
    <n v="3909"/>
    <n v="7600"/>
  </r>
  <r>
    <n v="465840588"/>
    <s v="JEEVAN DIGAMBER JANGAM"/>
    <m/>
    <x v="2"/>
    <m/>
    <m/>
    <m/>
    <m/>
    <n v="4000"/>
    <n v="18593"/>
    <n v="3619"/>
    <n v="22593"/>
    <x v="4"/>
    <x v="1"/>
    <x v="1"/>
    <x v="10"/>
    <n v="87743"/>
    <n v="1026"/>
    <n v="0"/>
    <n v="5850"/>
    <s v="26.06.26"/>
    <n v="0.25770004552329767"/>
    <n v="3.9221720691480583E-2"/>
    <x v="1"/>
    <s v="BPTP"/>
    <s v="BPTP"/>
    <s v="BPTP"/>
    <s v="Financail problem"/>
    <m/>
    <s v="CAVA"/>
    <m/>
    <s v="ELG"/>
    <m/>
    <s v="ALE"/>
    <m/>
    <m/>
    <m/>
    <n v="18593"/>
    <n v="87743"/>
    <n v="146"/>
    <n v="175"/>
    <s v="FLOW"/>
    <m/>
    <m/>
    <m/>
    <m/>
    <s v="NPA"/>
    <s v="MH12XY0192"/>
    <s v="OLA S1X PLUS GEN 3"/>
    <d v="2025-04-03T00:00:00"/>
    <n v="36"/>
    <x v="0"/>
    <x v="0"/>
    <m/>
    <m/>
    <m/>
    <m/>
    <m/>
    <m/>
    <m/>
    <n v="1"/>
    <m/>
    <m/>
    <m/>
    <m/>
    <m/>
    <m/>
    <m/>
    <m/>
    <m/>
    <m/>
    <m/>
    <m/>
    <m/>
    <m/>
    <m/>
    <m/>
    <m/>
    <m/>
    <m/>
    <m/>
    <m/>
    <m/>
    <m/>
    <m/>
    <m/>
    <m/>
    <m/>
    <m/>
    <m/>
    <m/>
    <m/>
    <m/>
    <m/>
    <m/>
    <m/>
    <m/>
    <m/>
    <m/>
    <m/>
    <m/>
    <m/>
    <m/>
    <m/>
    <m/>
    <m/>
    <m/>
    <m/>
    <m/>
    <m/>
    <m/>
    <m/>
    <m/>
    <m/>
    <m/>
    <m/>
    <m/>
    <m/>
    <m/>
    <m/>
    <m/>
    <m/>
    <m/>
    <m/>
    <m/>
    <m/>
    <m/>
    <m/>
    <m/>
    <m/>
    <m/>
    <m/>
    <m/>
    <m/>
    <m/>
    <m/>
    <m/>
    <m/>
    <m/>
    <m/>
    <m/>
    <m/>
    <m/>
    <m/>
    <m/>
    <m/>
    <m/>
    <x v="0"/>
    <x v="0"/>
    <s v="ZBHT0021"/>
    <s v="G63Ohn0kWc"/>
    <s v="Allocated"/>
    <s v="Left Message (LMCB)"/>
    <s v="Lmcb wife"/>
    <d v="2026-07-03T00:00:00"/>
    <m/>
    <m/>
    <m/>
    <m/>
    <m/>
    <n v="3619"/>
    <n v="22593"/>
  </r>
  <r>
    <n v="466785163"/>
    <s v="VIJAY ANIL KAMBLE"/>
    <s v="ONLINE"/>
    <x v="16"/>
    <n v="4025"/>
    <m/>
    <m/>
    <m/>
    <n v="3720"/>
    <n v="7198"/>
    <n v="3782"/>
    <n v="6893"/>
    <x v="1"/>
    <x v="0"/>
    <x v="0"/>
    <x v="8"/>
    <n v="87456"/>
    <n v="304"/>
    <n v="0"/>
    <n v="0"/>
    <s v="03.06.26"/>
    <n v="0.43528634501121416"/>
    <n v="1.6260717248234163E-2"/>
    <x v="0"/>
    <s v="PAID"/>
    <s v="PAID"/>
    <s v="PAID"/>
    <m/>
    <m/>
    <m/>
    <m/>
    <s v="-"/>
    <m/>
    <s v="LONAVALA"/>
    <m/>
    <m/>
    <m/>
    <n v="7198"/>
    <n v="87456"/>
    <n v="57"/>
    <n v="55"/>
    <s v="STABLE"/>
    <m/>
    <m/>
    <m/>
    <m/>
    <s v="REGULAR"/>
    <s v="MH14MP8491"/>
    <s v="HONDA ACTIVA 125 DISC 2B"/>
    <d v="2025-08-29T00:00:00"/>
    <n v="36"/>
    <x v="0"/>
    <x v="1"/>
    <m/>
    <m/>
    <m/>
    <m/>
    <m/>
    <m/>
    <m/>
    <m/>
    <m/>
    <m/>
    <n v="1"/>
    <m/>
    <m/>
    <m/>
    <m/>
    <m/>
    <m/>
    <m/>
    <m/>
    <m/>
    <m/>
    <m/>
    <m/>
    <m/>
    <m/>
    <n v="1"/>
    <m/>
    <m/>
    <m/>
    <m/>
    <m/>
    <m/>
    <m/>
    <m/>
    <m/>
    <m/>
    <m/>
    <m/>
    <m/>
    <m/>
    <n v="1"/>
    <m/>
    <m/>
    <m/>
    <m/>
    <m/>
    <m/>
    <m/>
    <m/>
    <m/>
    <m/>
    <m/>
    <m/>
    <m/>
    <m/>
    <m/>
    <m/>
    <m/>
    <m/>
    <m/>
    <m/>
    <m/>
    <m/>
    <m/>
    <m/>
    <m/>
    <m/>
    <m/>
    <m/>
    <m/>
    <m/>
    <m/>
    <m/>
    <m/>
    <m/>
    <m/>
    <m/>
    <m/>
    <m/>
    <m/>
    <m/>
    <m/>
    <m/>
    <m/>
    <m/>
    <m/>
    <m/>
    <m/>
    <m/>
    <m/>
    <m/>
    <m/>
    <m/>
    <m/>
    <x v="1"/>
    <x v="0"/>
    <s v="ZBHT0013"/>
    <s v="koVaHu-hfa7"/>
    <s v="Allocated"/>
    <s v="Promise To Pay (PTP)"/>
    <s v="Ptp"/>
    <d v="2026-07-06T00:00:00"/>
    <m/>
    <m/>
    <m/>
    <m/>
    <m/>
    <n v="3782"/>
    <n v="10918"/>
  </r>
  <r>
    <n v="465789678"/>
    <s v="PRAMOD SHIVAJI KAKADE"/>
    <s v="ONLINE"/>
    <x v="29"/>
    <n v="8720"/>
    <m/>
    <m/>
    <s v="BANK STABLE 08"/>
    <n v="4317"/>
    <n v="11647.75"/>
    <n v="3481.75"/>
    <n v="7244.75"/>
    <x v="3"/>
    <x v="2"/>
    <x v="0"/>
    <x v="14"/>
    <n v="86825"/>
    <n v="468"/>
    <n v="0"/>
    <n v="3150"/>
    <s v="FLOW"/>
    <n v="0.42032570703794431"/>
    <n v="2.7807701148827815E-2"/>
    <x v="2"/>
    <s v="PAID"/>
    <s v="MPTP"/>
    <s v="MPTP"/>
    <s v="Add not found"/>
    <m/>
    <s v="CNAVNA"/>
    <m/>
    <s v="ELG"/>
    <m/>
    <s v="TALEGAON DABADE"/>
    <m/>
    <m/>
    <m/>
    <n v="11647.75"/>
    <n v="86825"/>
    <n v="87"/>
    <n v="55"/>
    <s v="STABLE"/>
    <m/>
    <m/>
    <m/>
    <m/>
    <s v="REGULAR"/>
    <s v="MH14MG5320"/>
    <s v="DESTINI 125 FI ZX DSSC DISC"/>
    <d v="2025-03-27T00:00:00"/>
    <n v="36"/>
    <x v="0"/>
    <x v="1"/>
    <m/>
    <m/>
    <m/>
    <m/>
    <m/>
    <m/>
    <m/>
    <m/>
    <m/>
    <m/>
    <n v="1"/>
    <m/>
    <m/>
    <m/>
    <m/>
    <m/>
    <m/>
    <m/>
    <m/>
    <m/>
    <m/>
    <m/>
    <m/>
    <m/>
    <m/>
    <m/>
    <m/>
    <m/>
    <m/>
    <m/>
    <m/>
    <m/>
    <m/>
    <m/>
    <m/>
    <m/>
    <m/>
    <m/>
    <m/>
    <m/>
    <m/>
    <m/>
    <m/>
    <m/>
    <m/>
    <m/>
    <m/>
    <m/>
    <m/>
    <m/>
    <m/>
    <m/>
    <m/>
    <m/>
    <m/>
    <m/>
    <m/>
    <m/>
    <m/>
    <m/>
    <m/>
    <m/>
    <m/>
    <m/>
    <m/>
    <m/>
    <m/>
    <m/>
    <m/>
    <m/>
    <m/>
    <m/>
    <m/>
    <m/>
    <m/>
    <m/>
    <m/>
    <m/>
    <m/>
    <m/>
    <m/>
    <m/>
    <m/>
    <m/>
    <m/>
    <m/>
    <m/>
    <m/>
    <m/>
    <m/>
    <m/>
    <m/>
    <m/>
    <m/>
    <x v="0"/>
    <x v="0"/>
    <s v="DUWT0027"/>
    <s v="B2yjMhGDNm"/>
    <s v="Allocated"/>
    <s v="Address Not Found (NC_ANF)"/>
    <s v="Visited to Customers residence address but short address so can't found Customer "/>
    <d v="2026-07-04T00:00:00"/>
    <m/>
    <m/>
    <m/>
    <m/>
    <m/>
    <n v="3481.75"/>
    <n v="15964.75"/>
  </r>
  <r>
    <n v="467505394"/>
    <s v="DATTATRAY JESWANT MORE"/>
    <s v="ONLINE"/>
    <x v="10"/>
    <n v="12000"/>
    <m/>
    <m/>
    <m/>
    <n v="11476"/>
    <n v="11476"/>
    <n v="11550"/>
    <n v="10952"/>
    <x v="0"/>
    <x v="0"/>
    <x v="0"/>
    <x v="3"/>
    <n v="86379"/>
    <n v="74"/>
    <n v="0"/>
    <n v="450"/>
    <s v="-"/>
    <n v="9.1914042499063847E-2"/>
    <n v="4.5495568023582924E-3"/>
    <x v="0"/>
    <s v="NC"/>
    <s v="-"/>
    <s v="NC"/>
    <s v="Short add"/>
    <m/>
    <s v="CNAVNA"/>
    <m/>
    <s v="-"/>
    <m/>
    <s v="AUNDH"/>
    <m/>
    <m/>
    <m/>
    <n v="11476"/>
    <n v="86379"/>
    <n v="26"/>
    <n v="55"/>
    <s v="FLOW"/>
    <m/>
    <m/>
    <m/>
    <m/>
    <s v="REGULAR"/>
    <s v="MH12YZ8545"/>
    <s v="JAWA 42 BOBBER BLACK MIRROR"/>
    <d v="2025-12-29T00:00:00"/>
    <n v="12"/>
    <x v="0"/>
    <x v="0"/>
    <m/>
    <m/>
    <m/>
    <m/>
    <m/>
    <m/>
    <m/>
    <m/>
    <m/>
    <m/>
    <m/>
    <m/>
    <m/>
    <m/>
    <m/>
    <m/>
    <m/>
    <m/>
    <m/>
    <m/>
    <m/>
    <m/>
    <n v="1"/>
    <m/>
    <m/>
    <m/>
    <m/>
    <m/>
    <m/>
    <m/>
    <m/>
    <m/>
    <m/>
    <m/>
    <m/>
    <m/>
    <m/>
    <m/>
    <m/>
    <m/>
    <m/>
    <m/>
    <m/>
    <m/>
    <m/>
    <m/>
    <n v="1"/>
    <m/>
    <m/>
    <m/>
    <m/>
    <m/>
    <m/>
    <m/>
    <m/>
    <m/>
    <m/>
    <m/>
    <m/>
    <m/>
    <m/>
    <m/>
    <m/>
    <m/>
    <m/>
    <m/>
    <m/>
    <n v="1"/>
    <m/>
    <m/>
    <n v="1"/>
    <m/>
    <m/>
    <m/>
    <m/>
    <m/>
    <m/>
    <m/>
    <m/>
    <m/>
    <m/>
    <m/>
    <m/>
    <m/>
    <m/>
    <m/>
    <m/>
    <m/>
    <n v="1"/>
    <m/>
    <m/>
    <m/>
    <m/>
    <m/>
    <x v="9"/>
    <x v="0"/>
    <s v="DUWT0023"/>
    <s v="GoPGh2Pjv689"/>
    <s v="Allocated"/>
    <s v="Address Not Found (NC_ANF)"/>
    <s v="Customer residence address short not found "/>
    <d v="2026-07-08T00:00:00"/>
    <m/>
    <m/>
    <m/>
    <m/>
    <m/>
    <n v="11550"/>
    <n v="22952"/>
  </r>
  <r>
    <n v="464767626"/>
    <s v="PRASHANT KATTYA DEVENOOR"/>
    <s v="COLLECT"/>
    <x v="13"/>
    <n v="5400"/>
    <m/>
    <m/>
    <m/>
    <n v="5260"/>
    <n v="5213"/>
    <n v="5357"/>
    <n v="5073"/>
    <x v="0"/>
    <x v="0"/>
    <x v="0"/>
    <x v="14"/>
    <n v="86234"/>
    <n v="144"/>
    <n v="0"/>
    <n v="0"/>
    <s v="29.06.26"/>
    <n v="0.1954329331030763"/>
    <n v="4.5419196945387765E-3"/>
    <x v="0"/>
    <s v="PTP"/>
    <s v="PTP"/>
    <s v="PTP"/>
    <m/>
    <n v="31"/>
    <s v="CAVA"/>
    <m/>
    <s v="-"/>
    <m/>
    <s v="DEHU ROAD"/>
    <m/>
    <m/>
    <m/>
    <n v="5213"/>
    <n v="86234"/>
    <n v="26"/>
    <n v="55"/>
    <s v="FLOW"/>
    <m/>
    <m/>
    <m/>
    <m/>
    <s v="REGULAR"/>
    <m/>
    <s v="ELTHOR BRAVO 42X2"/>
    <d v="2024-11-25T00:00:00"/>
    <n v="36"/>
    <x v="0"/>
    <x v="1"/>
    <m/>
    <m/>
    <m/>
    <m/>
    <m/>
    <m/>
    <m/>
    <m/>
    <m/>
    <m/>
    <n v="1"/>
    <m/>
    <m/>
    <m/>
    <m/>
    <m/>
    <m/>
    <m/>
    <m/>
    <m/>
    <m/>
    <m/>
    <m/>
    <m/>
    <m/>
    <m/>
    <m/>
    <m/>
    <m/>
    <m/>
    <m/>
    <m/>
    <m/>
    <m/>
    <m/>
    <m/>
    <m/>
    <n v="1"/>
    <m/>
    <m/>
    <m/>
    <m/>
    <m/>
    <m/>
    <m/>
    <m/>
    <m/>
    <m/>
    <m/>
    <m/>
    <m/>
    <m/>
    <m/>
    <m/>
    <m/>
    <m/>
    <m/>
    <m/>
    <n v="1"/>
    <m/>
    <m/>
    <m/>
    <m/>
    <m/>
    <m/>
    <m/>
    <m/>
    <m/>
    <m/>
    <m/>
    <m/>
    <m/>
    <m/>
    <m/>
    <m/>
    <m/>
    <m/>
    <m/>
    <m/>
    <m/>
    <m/>
    <m/>
    <m/>
    <m/>
    <m/>
    <m/>
    <m/>
    <m/>
    <m/>
    <m/>
    <m/>
    <m/>
    <m/>
    <m/>
    <x v="1"/>
    <x v="0"/>
    <s v="DUWT0027"/>
    <s v="GPesb3v9vOc"/>
    <s v="Allocated"/>
    <s v="Left Message (LMCB)"/>
    <s v="Visited to Customers residence address and Left massage with his mother "/>
    <d v="2026-07-04T00:00:00"/>
    <m/>
    <m/>
    <m/>
    <s v="VYMO"/>
    <m/>
    <n v="5357"/>
    <n v="10473"/>
  </r>
  <r>
    <n v="466733978"/>
    <s v="MARUTI TUKARAM KADAM"/>
    <m/>
    <x v="2"/>
    <m/>
    <m/>
    <m/>
    <m/>
    <n v="6562"/>
    <n v="39247"/>
    <n v="8429"/>
    <n v="45809"/>
    <x v="5"/>
    <x v="1"/>
    <x v="1"/>
    <x v="18"/>
    <n v="86195"/>
    <n v="1992"/>
    <n v="0"/>
    <n v="3150"/>
    <s v="-"/>
    <n v="0.95305890500005697"/>
    <n v="3.7676037454898642E-2"/>
    <x v="1"/>
    <s v="NC"/>
    <s v="-"/>
    <s v="NC"/>
    <m/>
    <m/>
    <m/>
    <m/>
    <s v="ELG"/>
    <m/>
    <s v="WAGHOLI"/>
    <m/>
    <m/>
    <m/>
    <n v="39247"/>
    <n v="86195"/>
    <n v="177"/>
    <n v="206"/>
    <s v="FLOW"/>
    <m/>
    <m/>
    <m/>
    <m/>
    <s v="NPA"/>
    <s v="MH12YM0727"/>
    <s v="HONDA ACTIVA STD 2B"/>
    <d v="2025-08-21T00:00:00"/>
    <n v="18"/>
    <x v="0"/>
    <x v="1"/>
    <m/>
    <m/>
    <m/>
    <m/>
    <m/>
    <m/>
    <m/>
    <m/>
    <m/>
    <m/>
    <m/>
    <m/>
    <m/>
    <m/>
    <m/>
    <m/>
    <m/>
    <m/>
    <m/>
    <m/>
    <m/>
    <m/>
    <m/>
    <m/>
    <m/>
    <m/>
    <m/>
    <m/>
    <m/>
    <m/>
    <m/>
    <n v="1"/>
    <m/>
    <m/>
    <m/>
    <m/>
    <m/>
    <m/>
    <m/>
    <m/>
    <m/>
    <m/>
    <m/>
    <m/>
    <m/>
    <m/>
    <m/>
    <m/>
    <m/>
    <m/>
    <m/>
    <m/>
    <m/>
    <m/>
    <m/>
    <m/>
    <m/>
    <m/>
    <m/>
    <m/>
    <m/>
    <m/>
    <m/>
    <m/>
    <m/>
    <m/>
    <m/>
    <m/>
    <m/>
    <m/>
    <m/>
    <m/>
    <m/>
    <m/>
    <m/>
    <m/>
    <m/>
    <m/>
    <m/>
    <m/>
    <m/>
    <m/>
    <m/>
    <m/>
    <m/>
    <m/>
    <m/>
    <m/>
    <m/>
    <m/>
    <m/>
    <m/>
    <m/>
    <m/>
    <x v="0"/>
    <x v="0"/>
    <s v="DUWT0021"/>
    <s v="BoGZnxrBDm"/>
    <s v="Allocated"/>
    <e v="#N/A"/>
    <e v="#N/A"/>
    <e v="#N/A"/>
    <m/>
    <m/>
    <m/>
    <m/>
    <m/>
    <n v="8429"/>
    <n v="45809"/>
  </r>
  <r>
    <n v="462396532"/>
    <s v="NALINI NITINKUMAR UNDE"/>
    <s v="ONLINE"/>
    <x v="14"/>
    <n v="4900"/>
    <m/>
    <m/>
    <m/>
    <n v="4452"/>
    <n v="4452"/>
    <n v="4452"/>
    <n v="4004"/>
    <x v="0"/>
    <x v="0"/>
    <x v="0"/>
    <x v="10"/>
    <n v="85858"/>
    <n v="0"/>
    <n v="0"/>
    <n v="450"/>
    <s v="-"/>
    <n v="6.0991726697960852E-2"/>
    <n v="4.5221158839171358E-3"/>
    <x v="0"/>
    <s v="NC"/>
    <s v="-"/>
    <s v="NC"/>
    <s v="Shifted"/>
    <m/>
    <s v="CNAVNA"/>
    <m/>
    <s v="-"/>
    <m/>
    <s v="JUNNAR"/>
    <m/>
    <m/>
    <m/>
    <n v="4902"/>
    <n v="85858"/>
    <n v="26"/>
    <n v="25"/>
    <s v="STABLE"/>
    <m/>
    <m/>
    <m/>
    <m/>
    <s v="REGULAR"/>
    <s v="MH14LN1314"/>
    <s v="PIAGGIO VESPA SXL 125 CBS RACING 60"/>
    <d v="2024-03-30T00:00:00"/>
    <n v="48"/>
    <x v="1"/>
    <x v="0"/>
    <m/>
    <m/>
    <m/>
    <m/>
    <m/>
    <m/>
    <m/>
    <m/>
    <m/>
    <m/>
    <m/>
    <m/>
    <m/>
    <m/>
    <m/>
    <m/>
    <m/>
    <m/>
    <m/>
    <m/>
    <m/>
    <m/>
    <m/>
    <m/>
    <m/>
    <m/>
    <m/>
    <m/>
    <m/>
    <m/>
    <m/>
    <n v="1"/>
    <m/>
    <m/>
    <m/>
    <m/>
    <m/>
    <m/>
    <m/>
    <m/>
    <m/>
    <m/>
    <m/>
    <m/>
    <m/>
    <m/>
    <m/>
    <m/>
    <m/>
    <m/>
    <m/>
    <m/>
    <m/>
    <m/>
    <m/>
    <m/>
    <m/>
    <m/>
    <m/>
    <m/>
    <m/>
    <m/>
    <m/>
    <m/>
    <m/>
    <m/>
    <m/>
    <m/>
    <m/>
    <m/>
    <m/>
    <m/>
    <m/>
    <m/>
    <m/>
    <m/>
    <m/>
    <m/>
    <m/>
    <m/>
    <m/>
    <m/>
    <m/>
    <m/>
    <m/>
    <m/>
    <m/>
    <m/>
    <m/>
    <m/>
    <m/>
    <m/>
    <m/>
    <m/>
    <x v="0"/>
    <x v="0"/>
    <s v="ZBHT0021"/>
    <m/>
    <m/>
    <m/>
    <m/>
    <m/>
    <m/>
    <m/>
    <m/>
    <m/>
    <m/>
    <n v="4452"/>
    <n v="8904"/>
  </r>
  <r>
    <n v="465183571"/>
    <s v="SWATANTRA TIWARI"/>
    <m/>
    <x v="2"/>
    <m/>
    <m/>
    <m/>
    <m/>
    <n v="4960"/>
    <n v="4960"/>
    <n v="4960"/>
    <n v="9920"/>
    <x v="0"/>
    <x v="1"/>
    <x v="1"/>
    <x v="11"/>
    <n v="85507"/>
    <n v="0"/>
    <n v="0"/>
    <n v="450"/>
    <s v="-"/>
    <n v="6.8463336500937971E-2"/>
    <n v="4.5036288160229974E-3"/>
    <x v="1"/>
    <s v="RTP"/>
    <s v="-"/>
    <s v="RTP"/>
    <m/>
    <n v="29"/>
    <s v="CAVNA"/>
    <m/>
    <s v="-"/>
    <m/>
    <s v="SAVARDHARI"/>
    <m/>
    <m/>
    <m/>
    <n v="5410"/>
    <n v="85507"/>
    <n v="26"/>
    <n v="55"/>
    <s v="FLOW"/>
    <m/>
    <m/>
    <m/>
    <m/>
    <m/>
    <s v="MH14MD2942"/>
    <s v="SUZUKI GIXXER 150 SF"/>
    <d v="2025-01-10T00:00:00"/>
    <n v="36"/>
    <x v="1"/>
    <x v="0"/>
    <m/>
    <m/>
    <m/>
    <m/>
    <m/>
    <m/>
    <m/>
    <m/>
    <m/>
    <m/>
    <m/>
    <m/>
    <m/>
    <m/>
    <m/>
    <m/>
    <m/>
    <m/>
    <m/>
    <m/>
    <m/>
    <m/>
    <m/>
    <m/>
    <m/>
    <m/>
    <m/>
    <m/>
    <m/>
    <m/>
    <m/>
    <m/>
    <m/>
    <m/>
    <m/>
    <m/>
    <m/>
    <m/>
    <m/>
    <m/>
    <m/>
    <m/>
    <m/>
    <m/>
    <m/>
    <m/>
    <m/>
    <m/>
    <m/>
    <m/>
    <m/>
    <m/>
    <m/>
    <m/>
    <m/>
    <m/>
    <m/>
    <m/>
    <m/>
    <m/>
    <m/>
    <m/>
    <m/>
    <m/>
    <m/>
    <m/>
    <m/>
    <m/>
    <m/>
    <m/>
    <m/>
    <m/>
    <m/>
    <m/>
    <m/>
    <m/>
    <m/>
    <m/>
    <m/>
    <m/>
    <m/>
    <m/>
    <m/>
    <m/>
    <m/>
    <m/>
    <m/>
    <m/>
    <m/>
    <m/>
    <m/>
    <m/>
    <m/>
    <m/>
    <x v="5"/>
    <x v="1"/>
    <s v="ZBHT0010"/>
    <m/>
    <m/>
    <m/>
    <m/>
    <m/>
    <m/>
    <m/>
    <m/>
    <m/>
    <m/>
    <n v="4960"/>
    <n v="9920"/>
  </r>
  <r>
    <n v="463426988"/>
    <s v="VISHAL PARMESHWAR SANANSE"/>
    <m/>
    <x v="2"/>
    <m/>
    <m/>
    <m/>
    <m/>
    <n v="4760"/>
    <n v="8998.99"/>
    <n v="4594.99"/>
    <n v="13758.99"/>
    <x v="1"/>
    <x v="1"/>
    <x v="1"/>
    <x v="14"/>
    <n v="85385"/>
    <n v="356"/>
    <n v="0"/>
    <n v="6750"/>
    <s v="26.06.26"/>
    <n v="0.24522087110058322"/>
    <n v="1.5875655669599274E-2"/>
    <x v="0"/>
    <s v="PTP"/>
    <s v="PTP"/>
    <s v="PTP"/>
    <m/>
    <n v="29"/>
    <s v="CAVA"/>
    <m/>
    <s v="-"/>
    <m/>
    <s v="VADGAON MAVAL"/>
    <m/>
    <m/>
    <m/>
    <n v="8998.99"/>
    <n v="85385"/>
    <n v="57"/>
    <n v="86"/>
    <s v="FLOW"/>
    <m/>
    <m/>
    <m/>
    <m/>
    <s v="NPA"/>
    <s v="MH14LR4687"/>
    <s v="HONDA UNICORN 160 BSVI"/>
    <d v="2024-07-08T00:00:00"/>
    <n v="42"/>
    <x v="0"/>
    <x v="1"/>
    <m/>
    <m/>
    <m/>
    <m/>
    <m/>
    <m/>
    <m/>
    <m/>
    <m/>
    <m/>
    <m/>
    <m/>
    <m/>
    <m/>
    <m/>
    <m/>
    <m/>
    <m/>
    <m/>
    <m/>
    <m/>
    <m/>
    <n v="1"/>
    <m/>
    <m/>
    <m/>
    <m/>
    <m/>
    <m/>
    <m/>
    <m/>
    <m/>
    <m/>
    <m/>
    <m/>
    <m/>
    <m/>
    <m/>
    <m/>
    <m/>
    <m/>
    <m/>
    <m/>
    <m/>
    <m/>
    <m/>
    <m/>
    <m/>
    <m/>
    <m/>
    <m/>
    <m/>
    <m/>
    <m/>
    <m/>
    <m/>
    <m/>
    <m/>
    <m/>
    <m/>
    <m/>
    <m/>
    <m/>
    <m/>
    <m/>
    <m/>
    <m/>
    <m/>
    <m/>
    <m/>
    <m/>
    <m/>
    <m/>
    <m/>
    <m/>
    <m/>
    <m/>
    <m/>
    <m/>
    <m/>
    <m/>
    <m/>
    <m/>
    <m/>
    <m/>
    <m/>
    <m/>
    <m/>
    <m/>
    <m/>
    <m/>
    <m/>
    <m/>
    <m/>
    <x v="0"/>
    <x v="0"/>
    <s v="DUWT0027"/>
    <s v="GPIGGeCYGWc"/>
    <e v="#N/A"/>
    <s v="Promise To Pay (PTP)"/>
    <s v="Visited to customer at other place and given PTP "/>
    <d v="2026-07-15T00:00:00"/>
    <m/>
    <m/>
    <m/>
    <s v="VYMO"/>
    <m/>
    <n v="4594.99"/>
    <n v="13758.99"/>
  </r>
  <r>
    <n v="463825579"/>
    <s v="GANESH SANJAY VIDHATE"/>
    <m/>
    <x v="2"/>
    <m/>
    <m/>
    <m/>
    <m/>
    <n v="3828"/>
    <n v="3205"/>
    <n v="3309"/>
    <n v="7033"/>
    <x v="0"/>
    <x v="1"/>
    <x v="1"/>
    <x v="10"/>
    <n v="85098"/>
    <n v="104"/>
    <n v="0"/>
    <n v="1350"/>
    <s v="29.06.26"/>
    <n v="6.0451838600282706E-2"/>
    <n v="4.482086905001053E-3"/>
    <x v="1"/>
    <s v="BPTP"/>
    <s v="PTP"/>
    <s v="BPTP"/>
    <s v="Financail problem"/>
    <n v="31"/>
    <s v="CAVNA"/>
    <m/>
    <s v="-"/>
    <m/>
    <s v="JUNNAR"/>
    <m/>
    <m/>
    <m/>
    <n v="3205"/>
    <n v="85098"/>
    <n v="26"/>
    <n v="55"/>
    <s v="FLOW"/>
    <m/>
    <m/>
    <m/>
    <m/>
    <s v="REGULAR"/>
    <m/>
    <s v="FZS V4"/>
    <d v="2024-08-21T00:00:00"/>
    <n v="48"/>
    <x v="0"/>
    <x v="0"/>
    <m/>
    <m/>
    <m/>
    <m/>
    <m/>
    <m/>
    <m/>
    <m/>
    <m/>
    <m/>
    <m/>
    <m/>
    <m/>
    <m/>
    <m/>
    <m/>
    <n v="1"/>
    <m/>
    <m/>
    <m/>
    <m/>
    <m/>
    <m/>
    <m/>
    <m/>
    <m/>
    <m/>
    <m/>
    <m/>
    <m/>
    <m/>
    <m/>
    <m/>
    <m/>
    <m/>
    <m/>
    <m/>
    <m/>
    <m/>
    <m/>
    <m/>
    <m/>
    <m/>
    <m/>
    <m/>
    <m/>
    <m/>
    <m/>
    <m/>
    <m/>
    <m/>
    <m/>
    <m/>
    <m/>
    <m/>
    <m/>
    <m/>
    <m/>
    <m/>
    <m/>
    <m/>
    <m/>
    <m/>
    <m/>
    <m/>
    <m/>
    <m/>
    <m/>
    <m/>
    <m/>
    <m/>
    <m/>
    <m/>
    <m/>
    <m/>
    <m/>
    <m/>
    <m/>
    <m/>
    <m/>
    <m/>
    <m/>
    <m/>
    <m/>
    <m/>
    <m/>
    <m/>
    <m/>
    <m/>
    <m/>
    <m/>
    <m/>
    <m/>
    <m/>
    <x v="0"/>
    <x v="0"/>
    <s v="ZBHT0021"/>
    <s v="BPPGLdMSrL77"/>
    <s v="Allocated"/>
    <s v="Promise To Pay (PTP)"/>
    <s v="Ptp"/>
    <d v="2026-07-27T00:00:00"/>
    <m/>
    <m/>
    <m/>
    <m/>
    <m/>
    <n v="3309"/>
    <n v="7033"/>
  </r>
  <r>
    <n v="466835999"/>
    <s v="ARUN NIVRITTI KADAM"/>
    <m/>
    <x v="2"/>
    <m/>
    <m/>
    <m/>
    <m/>
    <n v="3876"/>
    <n v="1804"/>
    <n v="2129"/>
    <n v="5680"/>
    <x v="0"/>
    <x v="1"/>
    <x v="1"/>
    <x v="5"/>
    <n v="85088"/>
    <n v="325"/>
    <n v="0"/>
    <n v="3600"/>
    <s v="02.06.26"/>
    <n v="0.10260599053634348"/>
    <n v="4.4815602079100519E-3"/>
    <x v="1"/>
    <s v="BPTP"/>
    <s v="PAID"/>
    <s v="BPTP"/>
    <m/>
    <n v="31"/>
    <s v="CAVA"/>
    <m/>
    <s v="-"/>
    <m/>
    <s v="KHARABWADI"/>
    <m/>
    <m/>
    <m/>
    <n v="5729"/>
    <n v="85088"/>
    <n v="26"/>
    <n v="55"/>
    <s v="FLOW"/>
    <m/>
    <m/>
    <m/>
    <m/>
    <s v="REGULAR"/>
    <s v="MH14MP9082"/>
    <s v="HONDA ACTIVA STD 2B"/>
    <d v="2025-09-06T00:00:00"/>
    <n v="36"/>
    <x v="1"/>
    <x v="0"/>
    <m/>
    <m/>
    <m/>
    <m/>
    <m/>
    <m/>
    <m/>
    <m/>
    <m/>
    <m/>
    <m/>
    <m/>
    <m/>
    <m/>
    <m/>
    <m/>
    <m/>
    <m/>
    <m/>
    <m/>
    <m/>
    <m/>
    <m/>
    <m/>
    <m/>
    <m/>
    <m/>
    <m/>
    <m/>
    <m/>
    <m/>
    <n v="1"/>
    <m/>
    <m/>
    <m/>
    <m/>
    <m/>
    <m/>
    <m/>
    <m/>
    <m/>
    <m/>
    <m/>
    <m/>
    <m/>
    <m/>
    <m/>
    <m/>
    <m/>
    <m/>
    <m/>
    <m/>
    <m/>
    <m/>
    <m/>
    <m/>
    <m/>
    <m/>
    <m/>
    <m/>
    <m/>
    <m/>
    <m/>
    <m/>
    <m/>
    <m/>
    <m/>
    <m/>
    <m/>
    <m/>
    <m/>
    <m/>
    <m/>
    <m/>
    <m/>
    <m/>
    <m/>
    <m/>
    <m/>
    <m/>
    <m/>
    <m/>
    <n v="1"/>
    <m/>
    <m/>
    <m/>
    <m/>
    <m/>
    <n v="1"/>
    <m/>
    <m/>
    <m/>
    <m/>
    <m/>
    <x v="1"/>
    <x v="0"/>
    <s v="DUWT0017"/>
    <m/>
    <m/>
    <m/>
    <m/>
    <m/>
    <m/>
    <m/>
    <m/>
    <m/>
    <m/>
    <n v="2129"/>
    <n v="5680"/>
  </r>
  <r>
    <n v="464789548"/>
    <s v="DATTATRAY BALASO MARGAJE"/>
    <s v="ONLINE"/>
    <x v="9"/>
    <n v="4500"/>
    <m/>
    <m/>
    <m/>
    <n v="4091"/>
    <n v="4091"/>
    <n v="4155"/>
    <n v="3682"/>
    <x v="0"/>
    <x v="0"/>
    <x v="0"/>
    <x v="0"/>
    <n v="84977"/>
    <n v="64"/>
    <n v="0"/>
    <n v="1810"/>
    <s v="-"/>
    <n v="2.9273128249010388E-2"/>
    <n v="4.47571387019994E-3"/>
    <x v="0"/>
    <s v="NC"/>
    <s v="-"/>
    <s v="NC"/>
    <s v="Add not found"/>
    <m/>
    <s v="CNAVNA"/>
    <m/>
    <s v="-"/>
    <m/>
    <s v="CHINCHWAD"/>
    <m/>
    <m/>
    <m/>
    <n v="4091"/>
    <n v="84977"/>
    <n v="26"/>
    <n v="25"/>
    <s v="STABLE"/>
    <m/>
    <m/>
    <m/>
    <m/>
    <s v="REGULAR"/>
    <s v="MH14MA5934"/>
    <s v="BAJAJ FREEDOM 125 NG04 DISC LED"/>
    <d v="2024-11-27T00:00:00"/>
    <n v="42"/>
    <x v="0"/>
    <x v="0"/>
    <m/>
    <m/>
    <m/>
    <m/>
    <m/>
    <m/>
    <m/>
    <m/>
    <m/>
    <m/>
    <m/>
    <m/>
    <m/>
    <m/>
    <m/>
    <m/>
    <m/>
    <m/>
    <m/>
    <m/>
    <m/>
    <m/>
    <m/>
    <m/>
    <m/>
    <m/>
    <m/>
    <m/>
    <n v="1"/>
    <m/>
    <m/>
    <n v="1"/>
    <m/>
    <m/>
    <m/>
    <m/>
    <m/>
    <m/>
    <m/>
    <m/>
    <m/>
    <m/>
    <m/>
    <m/>
    <m/>
    <m/>
    <m/>
    <m/>
    <m/>
    <m/>
    <m/>
    <m/>
    <m/>
    <m/>
    <m/>
    <m/>
    <m/>
    <m/>
    <m/>
    <m/>
    <m/>
    <m/>
    <m/>
    <m/>
    <m/>
    <m/>
    <m/>
    <m/>
    <m/>
    <m/>
    <m/>
    <m/>
    <m/>
    <m/>
    <m/>
    <m/>
    <m/>
    <m/>
    <m/>
    <m/>
    <m/>
    <m/>
    <m/>
    <m/>
    <m/>
    <m/>
    <m/>
    <m/>
    <m/>
    <m/>
    <m/>
    <m/>
    <m/>
    <m/>
    <x v="3"/>
    <x v="0"/>
    <s v="ZBHT0011"/>
    <s v="GopkOEzjt6v1"/>
    <s v="Allocated"/>
    <e v="#N/A"/>
    <e v="#N/A"/>
    <e v="#N/A"/>
    <m/>
    <m/>
    <m/>
    <m/>
    <m/>
    <n v="4155"/>
    <n v="8182"/>
  </r>
  <r>
    <n v="467134344"/>
    <s v="AJAY AKASH KAMBALE"/>
    <m/>
    <x v="2"/>
    <m/>
    <m/>
    <m/>
    <s v="BANK STABLE 08"/>
    <n v="5472"/>
    <n v="5472"/>
    <n v="5543"/>
    <n v="10944"/>
    <x v="0"/>
    <x v="0"/>
    <x v="1"/>
    <x v="2"/>
    <n v="84899"/>
    <n v="71"/>
    <n v="0"/>
    <n v="941"/>
    <s v="-"/>
    <n v="9.1731961540063148E-2"/>
    <n v="4.4716056328901318E-3"/>
    <x v="0"/>
    <s v="PAID"/>
    <s v="-"/>
    <s v="PAID"/>
    <m/>
    <m/>
    <m/>
    <m/>
    <s v="-"/>
    <m/>
    <s v="MOSHI"/>
    <m/>
    <m/>
    <m/>
    <n v="5472"/>
    <n v="84899"/>
    <n v="26"/>
    <n v="25"/>
    <s v="STABLE"/>
    <m/>
    <m/>
    <m/>
    <m/>
    <s v="REGULAR"/>
    <s v="MH14MW9890"/>
    <s v="ACCESS SPL ED DISC CBS BT BSVI"/>
    <d v="2025-10-23T00:00:00"/>
    <n v="24"/>
    <x v="0"/>
    <x v="1"/>
    <m/>
    <m/>
    <m/>
    <m/>
    <m/>
    <m/>
    <m/>
    <m/>
    <m/>
    <m/>
    <m/>
    <m/>
    <m/>
    <m/>
    <m/>
    <m/>
    <m/>
    <m/>
    <m/>
    <m/>
    <m/>
    <m/>
    <m/>
    <m/>
    <m/>
    <n v="1"/>
    <m/>
    <m/>
    <m/>
    <m/>
    <m/>
    <m/>
    <m/>
    <m/>
    <m/>
    <m/>
    <m/>
    <m/>
    <m/>
    <m/>
    <m/>
    <m/>
    <m/>
    <n v="1"/>
    <m/>
    <m/>
    <m/>
    <m/>
    <m/>
    <m/>
    <m/>
    <m/>
    <m/>
    <m/>
    <m/>
    <m/>
    <m/>
    <m/>
    <m/>
    <m/>
    <m/>
    <m/>
    <m/>
    <m/>
    <m/>
    <m/>
    <m/>
    <m/>
    <m/>
    <m/>
    <m/>
    <m/>
    <m/>
    <m/>
    <m/>
    <m/>
    <m/>
    <m/>
    <m/>
    <m/>
    <m/>
    <m/>
    <m/>
    <m/>
    <m/>
    <m/>
    <m/>
    <m/>
    <m/>
    <m/>
    <m/>
    <m/>
    <m/>
    <m/>
    <x v="3"/>
    <x v="0"/>
    <s v="ZBHT0009"/>
    <s v="B6AGEyvL82tS"/>
    <s v="Allocated"/>
    <e v="#N/A"/>
    <e v="#N/A"/>
    <e v="#N/A"/>
    <m/>
    <m/>
    <m/>
    <m/>
    <m/>
    <n v="5543"/>
    <n v="10944"/>
  </r>
  <r>
    <n v="465651090"/>
    <s v="SUMIT VILAS PATOLE"/>
    <s v="COLLECT"/>
    <x v="0"/>
    <n v="5000"/>
    <m/>
    <m/>
    <s v="BANK RB 28"/>
    <n v="4600"/>
    <n v="4600"/>
    <n v="4714"/>
    <n v="4200"/>
    <x v="1"/>
    <x v="2"/>
    <x v="0"/>
    <x v="6"/>
    <n v="84518"/>
    <n v="114"/>
    <n v="0"/>
    <n v="3925"/>
    <s v="-"/>
    <n v="0.12815142726116163"/>
    <n v="1.5714454129919675E-2"/>
    <x v="2"/>
    <s v="PAID"/>
    <s v="-"/>
    <s v="PAID"/>
    <m/>
    <m/>
    <m/>
    <m/>
    <s v="-"/>
    <m/>
    <s v="YERWADA"/>
    <m/>
    <m/>
    <m/>
    <n v="4600"/>
    <n v="84518"/>
    <n v="57"/>
    <n v="25"/>
    <s v="STABLE"/>
    <m/>
    <m/>
    <m/>
    <m/>
    <s v="REGULAR"/>
    <m/>
    <s v="XTREME 160R 4V CONNECTED 2"/>
    <d v="2025-03-06T00:00:00"/>
    <n v="36"/>
    <x v="0"/>
    <x v="1"/>
    <m/>
    <m/>
    <m/>
    <m/>
    <m/>
    <m/>
    <m/>
    <m/>
    <m/>
    <m/>
    <n v="1"/>
    <m/>
    <m/>
    <m/>
    <m/>
    <m/>
    <m/>
    <m/>
    <m/>
    <m/>
    <m/>
    <m/>
    <m/>
    <m/>
    <m/>
    <m/>
    <m/>
    <m/>
    <m/>
    <m/>
    <m/>
    <m/>
    <m/>
    <m/>
    <m/>
    <m/>
    <m/>
    <m/>
    <m/>
    <m/>
    <m/>
    <m/>
    <m/>
    <m/>
    <m/>
    <m/>
    <n v="2"/>
    <m/>
    <m/>
    <m/>
    <m/>
    <m/>
    <m/>
    <m/>
    <m/>
    <m/>
    <m/>
    <m/>
    <m/>
    <m/>
    <m/>
    <m/>
    <m/>
    <m/>
    <m/>
    <m/>
    <m/>
    <m/>
    <m/>
    <m/>
    <m/>
    <m/>
    <m/>
    <m/>
    <m/>
    <m/>
    <m/>
    <m/>
    <m/>
    <m/>
    <m/>
    <m/>
    <m/>
    <m/>
    <m/>
    <m/>
    <m/>
    <m/>
    <m/>
    <m/>
    <m/>
    <m/>
    <m/>
    <m/>
    <x v="1"/>
    <x v="0"/>
    <s v="ZBHT0012"/>
    <s v="BPhdR3SDN37"/>
    <s v="Allocated"/>
    <s v="Left Message (LMCB)"/>
    <s v="Lm"/>
    <d v="2026-07-04T00:00:00"/>
    <m/>
    <m/>
    <m/>
    <s v="VYMO"/>
    <m/>
    <n v="4714"/>
    <n v="9200"/>
  </r>
  <r>
    <n v="462681261"/>
    <s v="LAXMAN KAMLU MARGALE"/>
    <s v="ONLINE"/>
    <x v="16"/>
    <n v="8000"/>
    <m/>
    <m/>
    <m/>
    <n v="7736"/>
    <n v="7259"/>
    <n v="7453"/>
    <n v="6995"/>
    <x v="0"/>
    <x v="0"/>
    <x v="0"/>
    <x v="4"/>
    <n v="84268"/>
    <n v="194"/>
    <n v="0"/>
    <n v="6079"/>
    <s v="08.06.26"/>
    <n v="7.191662525765509E-2"/>
    <n v="4.4383710464479626E-3"/>
    <x v="0"/>
    <s v="PTP"/>
    <s v="PAID"/>
    <s v="PTP"/>
    <m/>
    <n v="20"/>
    <s v="CAVA"/>
    <m/>
    <s v="-"/>
    <m/>
    <s v="NASRAPUR"/>
    <m/>
    <m/>
    <m/>
    <n v="13532"/>
    <n v="84268"/>
    <n v="26"/>
    <n v="25"/>
    <s v="STABLE"/>
    <m/>
    <m/>
    <m/>
    <m/>
    <s v="REGULAR"/>
    <s v="MH12WS9778"/>
    <s v="BULLET 350 THE STANDARD BLACK"/>
    <d v="2024-04-24T00:00:00"/>
    <n v="36"/>
    <x v="1"/>
    <x v="1"/>
    <m/>
    <m/>
    <m/>
    <m/>
    <m/>
    <m/>
    <m/>
    <m/>
    <m/>
    <m/>
    <m/>
    <m/>
    <m/>
    <m/>
    <m/>
    <m/>
    <m/>
    <m/>
    <m/>
    <m/>
    <m/>
    <m/>
    <m/>
    <m/>
    <m/>
    <m/>
    <m/>
    <m/>
    <m/>
    <m/>
    <m/>
    <n v="1"/>
    <m/>
    <m/>
    <m/>
    <m/>
    <m/>
    <m/>
    <m/>
    <m/>
    <m/>
    <m/>
    <m/>
    <m/>
    <m/>
    <m/>
    <m/>
    <m/>
    <m/>
    <m/>
    <m/>
    <m/>
    <m/>
    <m/>
    <m/>
    <m/>
    <m/>
    <m/>
    <m/>
    <m/>
    <m/>
    <m/>
    <m/>
    <m/>
    <m/>
    <m/>
    <m/>
    <m/>
    <m/>
    <m/>
    <m/>
    <m/>
    <m/>
    <m/>
    <m/>
    <m/>
    <m/>
    <m/>
    <m/>
    <m/>
    <m/>
    <m/>
    <m/>
    <m/>
    <m/>
    <m/>
    <m/>
    <m/>
    <m/>
    <m/>
    <m/>
    <m/>
    <m/>
    <m/>
    <x v="0"/>
    <x v="0"/>
    <s v="DUWT0011"/>
    <m/>
    <m/>
    <m/>
    <m/>
    <m/>
    <m/>
    <m/>
    <m/>
    <m/>
    <m/>
    <n v="7453"/>
    <n v="14995"/>
  </r>
  <r>
    <n v="465493945"/>
    <s v="DIVYA RUSHIKESH UNDE"/>
    <m/>
    <x v="2"/>
    <m/>
    <m/>
    <m/>
    <m/>
    <n v="3958"/>
    <n v="22811.77"/>
    <n v="3991.7700000000004"/>
    <n v="26769.77"/>
    <x v="5"/>
    <x v="1"/>
    <x v="1"/>
    <x v="8"/>
    <n v="84252"/>
    <n v="970"/>
    <n v="0"/>
    <n v="3150"/>
    <s v="FLOW"/>
    <n v="0.37585160151807429"/>
    <n v="3.6826747579907421E-2"/>
    <x v="1"/>
    <s v="RTP"/>
    <s v="RTP"/>
    <s v="RTP"/>
    <s v="Financail problem"/>
    <m/>
    <s v="CAVNA"/>
    <m/>
    <s v="ELG"/>
    <m/>
    <s v="KANHE"/>
    <m/>
    <m/>
    <m/>
    <n v="22811.77"/>
    <n v="84252"/>
    <n v="177"/>
    <n v="206"/>
    <s v="FLOW"/>
    <m/>
    <m/>
    <m/>
    <m/>
    <s v="NPA"/>
    <s v="MH14ME3583"/>
    <s v="HONDA ACTIVA 125 DISC 2B"/>
    <d v="2025-02-13T00:00:00"/>
    <n v="36"/>
    <x v="0"/>
    <x v="1"/>
    <m/>
    <m/>
    <m/>
    <m/>
    <m/>
    <m/>
    <m/>
    <m/>
    <m/>
    <m/>
    <m/>
    <m/>
    <m/>
    <m/>
    <m/>
    <m/>
    <m/>
    <m/>
    <m/>
    <m/>
    <m/>
    <m/>
    <m/>
    <m/>
    <m/>
    <n v="1"/>
    <m/>
    <m/>
    <m/>
    <m/>
    <m/>
    <m/>
    <m/>
    <m/>
    <m/>
    <m/>
    <m/>
    <m/>
    <m/>
    <m/>
    <m/>
    <m/>
    <m/>
    <m/>
    <m/>
    <m/>
    <m/>
    <m/>
    <m/>
    <m/>
    <m/>
    <m/>
    <m/>
    <m/>
    <m/>
    <m/>
    <m/>
    <m/>
    <m/>
    <m/>
    <m/>
    <m/>
    <m/>
    <m/>
    <m/>
    <m/>
    <m/>
    <m/>
    <m/>
    <m/>
    <m/>
    <m/>
    <m/>
    <m/>
    <m/>
    <m/>
    <m/>
    <m/>
    <m/>
    <m/>
    <m/>
    <m/>
    <m/>
    <m/>
    <m/>
    <m/>
    <m/>
    <m/>
    <m/>
    <m/>
    <m/>
    <m/>
    <m/>
    <m/>
    <x v="0"/>
    <x v="0"/>
    <s v="ZBHT0013"/>
    <s v="BPv48fBONm"/>
    <s v="Allocated"/>
    <e v="#N/A"/>
    <e v="#N/A"/>
    <e v="#N/A"/>
    <m/>
    <m/>
    <m/>
    <s v="VYMO"/>
    <m/>
    <n v="3991.7700000000004"/>
    <n v="26769.77"/>
  </r>
  <r>
    <n v="464402919"/>
    <s v="JAGAN RAMESH THARKUDE"/>
    <s v="ONLINE"/>
    <x v="1"/>
    <n v="5003"/>
    <m/>
    <m/>
    <m/>
    <n v="5104"/>
    <n v="10098"/>
    <n v="5282"/>
    <n v="10199"/>
    <x v="1"/>
    <x v="0"/>
    <x v="0"/>
    <x v="11"/>
    <n v="84165"/>
    <n v="288"/>
    <n v="0"/>
    <n v="3615"/>
    <s v="21.06.26"/>
    <n v="0.27064529343284577"/>
    <n v="1.5648820746405376E-2"/>
    <x v="0"/>
    <s v="PAID"/>
    <s v="PTP"/>
    <s v="PAID"/>
    <m/>
    <m/>
    <m/>
    <m/>
    <s v="-"/>
    <m/>
    <s v="RAJGURU NAGAR "/>
    <m/>
    <m/>
    <m/>
    <n v="10098"/>
    <n v="84165"/>
    <n v="57"/>
    <n v="55"/>
    <s v="STABLE"/>
    <m/>
    <m/>
    <m/>
    <m/>
    <s v="REGULAR"/>
    <s v="MH14LW7651"/>
    <s v="BAJAJ PULSAR 220 F UG"/>
    <d v="2024-10-22T00:00:00"/>
    <n v="36"/>
    <x v="0"/>
    <x v="0"/>
    <m/>
    <m/>
    <m/>
    <m/>
    <m/>
    <m/>
    <m/>
    <m/>
    <m/>
    <m/>
    <m/>
    <m/>
    <m/>
    <m/>
    <m/>
    <m/>
    <m/>
    <m/>
    <m/>
    <m/>
    <m/>
    <m/>
    <m/>
    <m/>
    <m/>
    <m/>
    <m/>
    <m/>
    <m/>
    <m/>
    <m/>
    <m/>
    <m/>
    <m/>
    <m/>
    <m/>
    <m/>
    <m/>
    <m/>
    <m/>
    <m/>
    <m/>
    <m/>
    <m/>
    <m/>
    <m/>
    <m/>
    <m/>
    <m/>
    <m/>
    <m/>
    <m/>
    <m/>
    <m/>
    <m/>
    <m/>
    <m/>
    <m/>
    <m/>
    <m/>
    <m/>
    <m/>
    <m/>
    <m/>
    <m/>
    <m/>
    <m/>
    <m/>
    <m/>
    <m/>
    <m/>
    <m/>
    <m/>
    <m/>
    <m/>
    <m/>
    <m/>
    <m/>
    <m/>
    <m/>
    <m/>
    <m/>
    <m/>
    <m/>
    <m/>
    <m/>
    <m/>
    <m/>
    <m/>
    <m/>
    <m/>
    <n v="1"/>
    <m/>
    <m/>
    <x v="0"/>
    <x v="0"/>
    <s v="ZBHT0010"/>
    <s v="B6U6KbNjEz"/>
    <s v="Allocated"/>
    <e v="#N/A"/>
    <e v="#N/A"/>
    <e v="#N/A"/>
    <m/>
    <m/>
    <m/>
    <m/>
    <m/>
    <n v="5282"/>
    <n v="15202"/>
  </r>
  <r>
    <n v="466873637"/>
    <s v="SANTOSH MOHAN KHOKAR"/>
    <s v="COLLECT"/>
    <x v="15"/>
    <n v="4787"/>
    <m/>
    <m/>
    <m/>
    <n v="4587"/>
    <n v="9174"/>
    <n v="5000"/>
    <n v="8974"/>
    <x v="1"/>
    <x v="0"/>
    <x v="0"/>
    <x v="2"/>
    <n v="83530"/>
    <n v="413"/>
    <n v="0"/>
    <n v="4050"/>
    <s v="25.06.26"/>
    <n v="0.4574121272314311"/>
    <n v="1.55307550281856E-2"/>
    <x v="0"/>
    <s v="PTP"/>
    <s v="PTP"/>
    <s v="PTP"/>
    <m/>
    <n v="24"/>
    <s v="CAVA"/>
    <m/>
    <s v="-"/>
    <m/>
    <s v="DAPODI"/>
    <m/>
    <m/>
    <m/>
    <n v="9174"/>
    <n v="83530"/>
    <n v="57"/>
    <n v="55"/>
    <s v="STABLE"/>
    <m/>
    <m/>
    <m/>
    <m/>
    <s v="REGULAR"/>
    <s v="MH14MP9385"/>
    <s v="HONDA ACTIVA DLX 2B"/>
    <d v="2025-09-16T00:00:00"/>
    <n v="30"/>
    <x v="0"/>
    <x v="1"/>
    <m/>
    <m/>
    <m/>
    <m/>
    <m/>
    <m/>
    <m/>
    <m/>
    <m/>
    <m/>
    <n v="1"/>
    <m/>
    <m/>
    <m/>
    <m/>
    <m/>
    <m/>
    <m/>
    <m/>
    <m/>
    <m/>
    <m/>
    <m/>
    <m/>
    <m/>
    <m/>
    <m/>
    <m/>
    <m/>
    <m/>
    <m/>
    <m/>
    <m/>
    <m/>
    <m/>
    <m/>
    <m/>
    <m/>
    <m/>
    <m/>
    <m/>
    <m/>
    <m/>
    <m/>
    <m/>
    <m/>
    <m/>
    <m/>
    <m/>
    <m/>
    <m/>
    <m/>
    <m/>
    <m/>
    <m/>
    <m/>
    <m/>
    <m/>
    <m/>
    <m/>
    <m/>
    <m/>
    <m/>
    <m/>
    <m/>
    <m/>
    <m/>
    <n v="1"/>
    <m/>
    <m/>
    <m/>
    <m/>
    <m/>
    <m/>
    <m/>
    <m/>
    <m/>
    <m/>
    <m/>
    <m/>
    <m/>
    <m/>
    <m/>
    <m/>
    <m/>
    <m/>
    <m/>
    <m/>
    <m/>
    <m/>
    <m/>
    <m/>
    <m/>
    <m/>
    <x v="3"/>
    <x v="0"/>
    <s v="ZBHT0009"/>
    <s v="Bo4vjckGRF7"/>
    <s v="Allocated"/>
    <s v="Shifted (NC_SFTD)"/>
    <s v="Customer shifted from address msg to friend"/>
    <d v="2026-07-04T00:00:00"/>
    <m/>
    <m/>
    <m/>
    <m/>
    <m/>
    <n v="5000"/>
    <n v="13761"/>
  </r>
  <r>
    <n v="466488961"/>
    <s v="AKSHAY BHARAT SHEJAL"/>
    <s v="ONLINE"/>
    <x v="13"/>
    <n v="5000"/>
    <m/>
    <m/>
    <m/>
    <n v="5082"/>
    <n v="4099"/>
    <n v="4262"/>
    <n v="4181"/>
    <x v="0"/>
    <x v="0"/>
    <x v="0"/>
    <x v="11"/>
    <n v="83435"/>
    <n v="163"/>
    <n v="0"/>
    <n v="3600"/>
    <s v="28.06.26"/>
    <n v="6.6804337433844702E-2"/>
    <n v="4.3944971787675726E-3"/>
    <x v="1"/>
    <s v="RTP"/>
    <s v="BPTP"/>
    <s v="RTP"/>
    <m/>
    <n v="31"/>
    <s v="CAVA"/>
    <m/>
    <s v="-"/>
    <m/>
    <s v="RASE"/>
    <m/>
    <m/>
    <m/>
    <n v="4099"/>
    <n v="83435"/>
    <n v="26"/>
    <n v="55"/>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x v="5"/>
    <x v="1"/>
    <s v="ZBHT0010"/>
    <s v="G2GTQFBpMjc"/>
    <s v="Allocated"/>
    <e v="#N/A"/>
    <e v="#N/A"/>
    <e v="#N/A"/>
    <m/>
    <m/>
    <m/>
    <m/>
    <m/>
    <n v="4262"/>
    <n v="9181"/>
  </r>
  <r>
    <n v="467134166"/>
    <s v="CHAKRANARAYAN ABHIJIT BHAGCHAND"/>
    <s v="COLLECT"/>
    <x v="25"/>
    <n v="6800"/>
    <m/>
    <m/>
    <m/>
    <n v="3461"/>
    <n v="17152"/>
    <n v="4294"/>
    <n v="13813"/>
    <x v="4"/>
    <x v="0"/>
    <x v="0"/>
    <x v="2"/>
    <n v="82519"/>
    <n v="986"/>
    <n v="0"/>
    <n v="3600"/>
    <s v="FLOW"/>
    <n v="1"/>
    <n v="3.6886556987341279E-2"/>
    <x v="0"/>
    <s v="RTP"/>
    <s v="RTP"/>
    <s v="RTP"/>
    <s v="Financail problem"/>
    <m/>
    <s v="CAVA"/>
    <m/>
    <s v="ELG"/>
    <m/>
    <s v="DAPODI"/>
    <m/>
    <m/>
    <m/>
    <n v="17152"/>
    <n v="82519"/>
    <n v="141"/>
    <n v="111"/>
    <s v="STABLE"/>
    <m/>
    <m/>
    <m/>
    <m/>
    <s v="NPA"/>
    <s v="MH14MX0426"/>
    <s v="HONDA ACTIVA STD 2B"/>
    <d v="2025-10-23T00:00:00"/>
    <n v="36"/>
    <x v="0"/>
    <x v="1"/>
    <m/>
    <m/>
    <m/>
    <m/>
    <m/>
    <m/>
    <m/>
    <m/>
    <m/>
    <m/>
    <n v="1"/>
    <m/>
    <m/>
    <m/>
    <m/>
    <m/>
    <m/>
    <m/>
    <m/>
    <m/>
    <m/>
    <m/>
    <m/>
    <m/>
    <m/>
    <m/>
    <m/>
    <m/>
    <m/>
    <m/>
    <m/>
    <m/>
    <m/>
    <m/>
    <m/>
    <m/>
    <m/>
    <m/>
    <m/>
    <m/>
    <n v="2"/>
    <m/>
    <m/>
    <m/>
    <m/>
    <m/>
    <m/>
    <m/>
    <m/>
    <m/>
    <m/>
    <m/>
    <m/>
    <m/>
    <m/>
    <n v="2"/>
    <m/>
    <m/>
    <m/>
    <m/>
    <m/>
    <m/>
    <m/>
    <m/>
    <m/>
    <m/>
    <m/>
    <m/>
    <m/>
    <m/>
    <m/>
    <m/>
    <m/>
    <m/>
    <m/>
    <m/>
    <m/>
    <m/>
    <m/>
    <m/>
    <m/>
    <m/>
    <m/>
    <m/>
    <m/>
    <m/>
    <m/>
    <m/>
    <m/>
    <m/>
    <m/>
    <m/>
    <m/>
    <m/>
    <x v="9"/>
    <x v="0"/>
    <s v="ZBHT0009"/>
    <s v="B6ktVYk6Oem"/>
    <s v="Allocated"/>
    <s v="Left Message (LMCB)"/>
    <s v="Msg to mother "/>
    <d v="2026-07-04T00:00:00"/>
    <m/>
    <m/>
    <m/>
    <m/>
    <m/>
    <n v="4294"/>
    <n v="20613"/>
  </r>
  <r>
    <n v="466948686"/>
    <s v="TEJAS SHARAD NALAWADE"/>
    <s v="ONLINE"/>
    <x v="4"/>
    <n v="3473"/>
    <m/>
    <m/>
    <m/>
    <n v="3470"/>
    <n v="6654.8"/>
    <n v="3421.7999999999993"/>
    <n v="6651.7999999999993"/>
    <x v="1"/>
    <x v="0"/>
    <x v="0"/>
    <x v="10"/>
    <n v="82362"/>
    <n v="237"/>
    <n v="0"/>
    <n v="3150"/>
    <s v="08.06.26"/>
    <n v="0.13273349222072664"/>
    <n v="1.5313588478767176E-2"/>
    <x v="0"/>
    <s v="NC"/>
    <s v="-"/>
    <s v="NC"/>
    <s v="Always door lock"/>
    <m/>
    <s v="CNAVNA"/>
    <m/>
    <s v="-"/>
    <m/>
    <s v="DHOLWAD"/>
    <m/>
    <m/>
    <m/>
    <n v="10041.799999999999"/>
    <n v="82362"/>
    <n v="57"/>
    <n v="55"/>
    <s v="STABLE"/>
    <m/>
    <m/>
    <m/>
    <m/>
    <s v="NPA"/>
    <s v="MH14MR8876"/>
    <s v="HONDA SHINE DISC BSVI"/>
    <d v="2025-09-26T00:00:00"/>
    <n v="36"/>
    <x v="1"/>
    <x v="0"/>
    <m/>
    <m/>
    <m/>
    <m/>
    <m/>
    <m/>
    <m/>
    <m/>
    <m/>
    <m/>
    <m/>
    <m/>
    <m/>
    <m/>
    <m/>
    <m/>
    <m/>
    <m/>
    <m/>
    <m/>
    <m/>
    <m/>
    <m/>
    <m/>
    <m/>
    <m/>
    <m/>
    <m/>
    <m/>
    <m/>
    <m/>
    <m/>
    <m/>
    <m/>
    <m/>
    <m/>
    <m/>
    <n v="1"/>
    <m/>
    <m/>
    <n v="1"/>
    <m/>
    <m/>
    <m/>
    <m/>
    <m/>
    <m/>
    <m/>
    <m/>
    <m/>
    <m/>
    <m/>
    <m/>
    <m/>
    <m/>
    <m/>
    <m/>
    <m/>
    <m/>
    <m/>
    <m/>
    <m/>
    <m/>
    <m/>
    <m/>
    <m/>
    <m/>
    <m/>
    <m/>
    <m/>
    <m/>
    <m/>
    <m/>
    <m/>
    <m/>
    <m/>
    <m/>
    <m/>
    <m/>
    <m/>
    <m/>
    <m/>
    <m/>
    <m/>
    <m/>
    <m/>
    <m/>
    <m/>
    <m/>
    <m/>
    <m/>
    <m/>
    <m/>
    <m/>
    <x v="3"/>
    <x v="0"/>
    <s v="ZBHT0021"/>
    <m/>
    <m/>
    <m/>
    <m/>
    <m/>
    <m/>
    <m/>
    <m/>
    <m/>
    <m/>
    <n v="3421.7999999999993"/>
    <n v="10124.799999999999"/>
  </r>
  <r>
    <n v="466209921"/>
    <s v="SHANKAR RAMDAS RATHOD"/>
    <s v="ONLINE"/>
    <x v="28"/>
    <n v="4185"/>
    <m/>
    <m/>
    <m/>
    <n v="4115"/>
    <n v="4115"/>
    <n v="4183"/>
    <n v="4045"/>
    <x v="0"/>
    <x v="0"/>
    <x v="0"/>
    <x v="16"/>
    <n v="81930"/>
    <n v="68"/>
    <n v="0"/>
    <n v="3948"/>
    <s v="FLOW"/>
    <n v="0.17751173910935256"/>
    <n v="4.3152292665719089E-3"/>
    <x v="0"/>
    <s v="PTP"/>
    <s v="PAID"/>
    <s v="PTP"/>
    <m/>
    <n v="16"/>
    <s v="CAVA"/>
    <m/>
    <s v="-"/>
    <m/>
    <s v="BHAWANI PETH"/>
    <m/>
    <m/>
    <m/>
    <n v="8131"/>
    <n v="81930"/>
    <n v="26"/>
    <n v="25"/>
    <s v="STABLE"/>
    <m/>
    <m/>
    <m/>
    <m/>
    <s v="REGULAR"/>
    <s v="MH12YE3523"/>
    <s v="HONDA ACTIVA DLX 2B"/>
    <d v="2025-05-27T00:00:00"/>
    <n v="36"/>
    <x v="1"/>
    <x v="1"/>
    <m/>
    <m/>
    <m/>
    <m/>
    <m/>
    <m/>
    <m/>
    <m/>
    <m/>
    <m/>
    <m/>
    <m/>
    <m/>
    <m/>
    <m/>
    <m/>
    <m/>
    <m/>
    <m/>
    <m/>
    <m/>
    <m/>
    <m/>
    <m/>
    <m/>
    <m/>
    <m/>
    <m/>
    <m/>
    <m/>
    <m/>
    <m/>
    <m/>
    <m/>
    <m/>
    <m/>
    <m/>
    <n v="1"/>
    <m/>
    <m/>
    <m/>
    <m/>
    <m/>
    <m/>
    <m/>
    <m/>
    <m/>
    <m/>
    <m/>
    <m/>
    <m/>
    <m/>
    <m/>
    <m/>
    <m/>
    <m/>
    <m/>
    <m/>
    <n v="1"/>
    <m/>
    <m/>
    <m/>
    <m/>
    <m/>
    <m/>
    <m/>
    <m/>
    <m/>
    <m/>
    <m/>
    <m/>
    <m/>
    <m/>
    <m/>
    <m/>
    <m/>
    <m/>
    <m/>
    <m/>
    <m/>
    <m/>
    <m/>
    <m/>
    <m/>
    <m/>
    <m/>
    <m/>
    <m/>
    <m/>
    <m/>
    <m/>
    <m/>
    <m/>
    <m/>
    <x v="3"/>
    <x v="0"/>
    <s v="DUWT0014"/>
    <m/>
    <m/>
    <m/>
    <m/>
    <m/>
    <m/>
    <m/>
    <m/>
    <m/>
    <m/>
    <n v="4183"/>
    <n v="8230"/>
  </r>
  <r>
    <n v="465651022"/>
    <s v="NARAYAN CHANDRAKANT PATIL"/>
    <s v="ONLINE"/>
    <x v="13"/>
    <n v="5000"/>
    <m/>
    <m/>
    <m/>
    <n v="4575"/>
    <n v="4520"/>
    <n v="4650"/>
    <n v="4095"/>
    <x v="0"/>
    <x v="0"/>
    <x v="0"/>
    <x v="5"/>
    <n v="81859"/>
    <n v="130"/>
    <n v="0"/>
    <n v="4050"/>
    <s v="18.06.26"/>
    <n v="9.8712201242414213E-2"/>
    <n v="4.3114897172258013E-3"/>
    <x v="0"/>
    <s v="PTP"/>
    <s v="PAID"/>
    <s v="PTP"/>
    <m/>
    <n v="31"/>
    <s v="CAVA"/>
    <m/>
    <s v="-"/>
    <m/>
    <s v="CHAKAN"/>
    <m/>
    <m/>
    <m/>
    <n v="4520"/>
    <n v="81859"/>
    <n v="26"/>
    <n v="55"/>
    <s v="FLOW"/>
    <m/>
    <m/>
    <m/>
    <m/>
    <s v="REGULAR"/>
    <s v="MH14ME9832"/>
    <s v="TVS JUPITER 125 DISC SXC OBDIIA"/>
    <d v="2025-03-06T00:00:00"/>
    <n v="36"/>
    <x v="0"/>
    <x v="0"/>
    <m/>
    <m/>
    <m/>
    <m/>
    <m/>
    <m/>
    <m/>
    <m/>
    <m/>
    <m/>
    <n v="1"/>
    <m/>
    <m/>
    <m/>
    <m/>
    <m/>
    <m/>
    <m/>
    <m/>
    <m/>
    <m/>
    <m/>
    <m/>
    <m/>
    <m/>
    <m/>
    <m/>
    <m/>
    <m/>
    <m/>
    <m/>
    <m/>
    <m/>
    <m/>
    <m/>
    <m/>
    <m/>
    <m/>
    <m/>
    <m/>
    <m/>
    <m/>
    <m/>
    <m/>
    <m/>
    <m/>
    <m/>
    <m/>
    <m/>
    <m/>
    <m/>
    <m/>
    <m/>
    <m/>
    <m/>
    <m/>
    <m/>
    <m/>
    <m/>
    <m/>
    <m/>
    <m/>
    <m/>
    <m/>
    <m/>
    <m/>
    <m/>
    <m/>
    <m/>
    <m/>
    <m/>
    <m/>
    <m/>
    <m/>
    <m/>
    <m/>
    <m/>
    <m/>
    <m/>
    <m/>
    <m/>
    <m/>
    <n v="1"/>
    <m/>
    <m/>
    <m/>
    <m/>
    <m/>
    <n v="1"/>
    <m/>
    <m/>
    <m/>
    <m/>
    <m/>
    <x v="1"/>
    <x v="0"/>
    <s v="DUWT0017"/>
    <s v="k6QdMKEdGZm"/>
    <s v="Allocated"/>
    <s v="Door Locked (NC_DL)"/>
    <s v="Customer not meet shop close "/>
    <d v="2026-07-04T00:00:00"/>
    <m/>
    <m/>
    <m/>
    <m/>
    <m/>
    <n v="4650"/>
    <n v="9095"/>
  </r>
  <r>
    <n v="467739627"/>
    <s v="SHITAL SANJAY CHAVHAN"/>
    <m/>
    <x v="2"/>
    <m/>
    <m/>
    <m/>
    <m/>
    <n v="3242"/>
    <n v="9726"/>
    <n v="3432"/>
    <n v="12968"/>
    <x v="3"/>
    <x v="1"/>
    <x v="1"/>
    <x v="9"/>
    <n v="81582"/>
    <n v="190"/>
    <n v="0"/>
    <n v="1350"/>
    <s v="FLOW"/>
    <n v="0.1065267557298871"/>
    <n v="2.6128509935199204E-2"/>
    <x v="1"/>
    <s v="RTP"/>
    <s v="RTP"/>
    <s v="RTP"/>
    <s v="Financail problem"/>
    <m/>
    <m/>
    <m/>
    <s v="ELG"/>
    <m/>
    <s v="ALEGAON PAGA"/>
    <m/>
    <m/>
    <m/>
    <n v="9726"/>
    <n v="81582"/>
    <n v="82"/>
    <e v="#N/A"/>
    <e v="#N/A"/>
    <m/>
    <m/>
    <m/>
    <m/>
    <s v="REGULAR"/>
    <s v="MH12ZH0258"/>
    <s v="HF DELUXE DRS C I3S FI"/>
    <d v="2026-02-09T00:00:00"/>
    <n v="36"/>
    <x v="0"/>
    <x v="0"/>
    <m/>
    <n v="1"/>
    <m/>
    <m/>
    <m/>
    <m/>
    <m/>
    <m/>
    <m/>
    <m/>
    <m/>
    <m/>
    <m/>
    <m/>
    <m/>
    <m/>
    <m/>
    <m/>
    <m/>
    <m/>
    <m/>
    <m/>
    <m/>
    <m/>
    <m/>
    <m/>
    <m/>
    <m/>
    <m/>
    <m/>
    <m/>
    <m/>
    <m/>
    <m/>
    <m/>
    <m/>
    <m/>
    <m/>
    <m/>
    <m/>
    <m/>
    <m/>
    <m/>
    <m/>
    <m/>
    <m/>
    <m/>
    <m/>
    <m/>
    <m/>
    <m/>
    <m/>
    <m/>
    <m/>
    <m/>
    <m/>
    <m/>
    <m/>
    <m/>
    <m/>
    <m/>
    <m/>
    <m/>
    <m/>
    <m/>
    <m/>
    <m/>
    <m/>
    <m/>
    <m/>
    <m/>
    <m/>
    <m/>
    <m/>
    <m/>
    <m/>
    <m/>
    <m/>
    <m/>
    <m/>
    <m/>
    <m/>
    <m/>
    <m/>
    <m/>
    <m/>
    <m/>
    <m/>
    <m/>
    <m/>
    <m/>
    <m/>
    <m/>
    <m/>
    <x v="0"/>
    <x v="0"/>
    <s v="ZBHT0024"/>
    <s v="GPUhHz-NRSm"/>
    <s v="Allocated"/>
    <s v="Door Locked (NC_DL)"/>
    <s v="Door lock "/>
    <d v="2026-07-01T00:00:00"/>
    <m/>
    <m/>
    <m/>
    <m/>
    <m/>
    <n v="3432"/>
    <n v="12968"/>
  </r>
  <r>
    <n v="466116116"/>
    <s v="SHWETA VINAYAK LANDGE"/>
    <s v="ONLINE"/>
    <x v="0"/>
    <n v="8300"/>
    <m/>
    <m/>
    <s v="BANK RB 28"/>
    <n v="3988"/>
    <n v="7282"/>
    <n v="3591"/>
    <n v="2970"/>
    <x v="1"/>
    <x v="2"/>
    <x v="0"/>
    <x v="12"/>
    <n v="81529"/>
    <n v="297"/>
    <n v="0"/>
    <n v="4488"/>
    <s v="05.06.26"/>
    <n v="0.21411938338113806"/>
    <n v="1.5158708568094622E-2"/>
    <x v="2"/>
    <s v="PAID"/>
    <s v="-"/>
    <s v="PTP"/>
    <m/>
    <n v="17"/>
    <s v="CAVA"/>
    <m/>
    <s v="-"/>
    <m/>
    <s v="HINJEWADI"/>
    <m/>
    <m/>
    <m/>
    <n v="12067"/>
    <n v="81529"/>
    <n v="57"/>
    <n v="25"/>
    <s v="STABLE"/>
    <m/>
    <m/>
    <m/>
    <m/>
    <s v="REGULAR"/>
    <s v="MH14MK5294"/>
    <s v="TVS RAIDER DISC CONNECTED"/>
    <d v="2025-05-13T00:00:00"/>
    <n v="36"/>
    <x v="1"/>
    <x v="0"/>
    <m/>
    <m/>
    <m/>
    <m/>
    <m/>
    <m/>
    <m/>
    <m/>
    <m/>
    <m/>
    <m/>
    <m/>
    <m/>
    <m/>
    <m/>
    <m/>
    <m/>
    <m/>
    <m/>
    <m/>
    <m/>
    <m/>
    <m/>
    <m/>
    <m/>
    <m/>
    <m/>
    <m/>
    <m/>
    <m/>
    <m/>
    <m/>
    <m/>
    <m/>
    <n v="1"/>
    <m/>
    <m/>
    <m/>
    <m/>
    <m/>
    <m/>
    <m/>
    <m/>
    <n v="2"/>
    <m/>
    <m/>
    <m/>
    <m/>
    <m/>
    <m/>
    <m/>
    <m/>
    <m/>
    <m/>
    <m/>
    <m/>
    <m/>
    <m/>
    <m/>
    <m/>
    <m/>
    <m/>
    <m/>
    <m/>
    <m/>
    <m/>
    <m/>
    <m/>
    <m/>
    <m/>
    <m/>
    <m/>
    <m/>
    <m/>
    <m/>
    <m/>
    <m/>
    <m/>
    <m/>
    <m/>
    <m/>
    <m/>
    <m/>
    <m/>
    <m/>
    <m/>
    <m/>
    <m/>
    <m/>
    <m/>
    <m/>
    <m/>
    <m/>
    <m/>
    <x v="1"/>
    <x v="0"/>
    <s v="DUWT0030"/>
    <m/>
    <m/>
    <m/>
    <m/>
    <m/>
    <m/>
    <m/>
    <m/>
    <m/>
    <m/>
    <n v="3591"/>
    <n v="11270"/>
  </r>
  <r>
    <n v="463952496"/>
    <s v="SURAJ BALU GAWARI"/>
    <s v="COLLECT"/>
    <x v="8"/>
    <n v="5700"/>
    <m/>
    <m/>
    <m/>
    <n v="5489"/>
    <n v="10978"/>
    <n v="5638"/>
    <n v="10767"/>
    <x v="1"/>
    <x v="0"/>
    <x v="0"/>
    <x v="10"/>
    <n v="81389"/>
    <n v="149"/>
    <n v="0"/>
    <n v="3990"/>
    <s v="FLOW"/>
    <n v="0.13116541849824823"/>
    <n v="1.5132678331006797E-2"/>
    <x v="0"/>
    <s v="PAID"/>
    <s v="MPTP"/>
    <s v="PAID"/>
    <m/>
    <m/>
    <s v="CAVNA"/>
    <m/>
    <s v="-"/>
    <m/>
    <s v="AMBOLI"/>
    <m/>
    <m/>
    <m/>
    <n v="10978"/>
    <n v="81389"/>
    <n v="57"/>
    <n v="55"/>
    <s v="STABLE"/>
    <m/>
    <m/>
    <m/>
    <m/>
    <s v="REGULAR"/>
    <s v="MH14LT8873"/>
    <s v="YAMAHA MT15 CUSTOMIZED COLOR"/>
    <d v="2024-09-05T00:00:00"/>
    <n v="36"/>
    <x v="0"/>
    <x v="0"/>
    <m/>
    <m/>
    <m/>
    <m/>
    <m/>
    <m/>
    <m/>
    <m/>
    <m/>
    <m/>
    <m/>
    <m/>
    <m/>
    <m/>
    <m/>
    <m/>
    <m/>
    <m/>
    <m/>
    <m/>
    <m/>
    <m/>
    <n v="1"/>
    <m/>
    <m/>
    <m/>
    <m/>
    <m/>
    <m/>
    <m/>
    <m/>
    <m/>
    <m/>
    <m/>
    <m/>
    <m/>
    <m/>
    <m/>
    <m/>
    <m/>
    <m/>
    <m/>
    <m/>
    <m/>
    <m/>
    <m/>
    <m/>
    <m/>
    <m/>
    <n v="2"/>
    <m/>
    <m/>
    <m/>
    <m/>
    <m/>
    <m/>
    <m/>
    <m/>
    <m/>
    <m/>
    <m/>
    <m/>
    <m/>
    <m/>
    <m/>
    <m/>
    <m/>
    <m/>
    <m/>
    <m/>
    <m/>
    <m/>
    <m/>
    <m/>
    <m/>
    <m/>
    <m/>
    <m/>
    <m/>
    <m/>
    <m/>
    <m/>
    <m/>
    <m/>
    <m/>
    <m/>
    <m/>
    <m/>
    <m/>
    <m/>
    <m/>
    <m/>
    <m/>
    <m/>
    <x v="1"/>
    <x v="0"/>
    <s v="ZBHT0021"/>
    <s v="k6WH6TWtSm"/>
    <s v="Allocated"/>
    <s v="Job Loss (JOBLOSS)"/>
    <s v="Job loss so they can't pay the payment "/>
    <d v="2026-07-08T00:00:00"/>
    <m/>
    <m/>
    <m/>
    <m/>
    <m/>
    <n v="5638"/>
    <n v="16467"/>
  </r>
  <r>
    <n v="466014661"/>
    <s v="MANOHAR PRAKASH DESHMUKH"/>
    <s v="ONLINE"/>
    <x v="19"/>
    <n v="4132"/>
    <m/>
    <m/>
    <m/>
    <n v="4040"/>
    <n v="4040"/>
    <n v="4132"/>
    <n v="3948"/>
    <x v="0"/>
    <x v="0"/>
    <x v="0"/>
    <x v="10"/>
    <n v="81310"/>
    <n v="92"/>
    <n v="0"/>
    <n v="3989"/>
    <s v="23.06.26"/>
    <n v="5.7760922660802683E-2"/>
    <n v="4.282574046929841E-3"/>
    <x v="0"/>
    <s v="PTP"/>
    <s v="PTP"/>
    <s v="PTP"/>
    <m/>
    <n v="30"/>
    <s v="CAVA"/>
    <m/>
    <s v="-"/>
    <m/>
    <s v="JUNNAR"/>
    <m/>
    <m/>
    <m/>
    <n v="4040"/>
    <n v="81310"/>
    <n v="26"/>
    <n v="25"/>
    <s v="STABLE"/>
    <m/>
    <m/>
    <m/>
    <m/>
    <s v="REGULAR"/>
    <s v="MH14MJ4459"/>
    <s v="OLA S1X PLUS GEN 3"/>
    <d v="2025-04-29T00:00:00"/>
    <n v="36"/>
    <x v="0"/>
    <x v="0"/>
    <m/>
    <m/>
    <m/>
    <m/>
    <m/>
    <m/>
    <m/>
    <n v="1"/>
    <m/>
    <m/>
    <m/>
    <m/>
    <m/>
    <m/>
    <m/>
    <m/>
    <m/>
    <m/>
    <m/>
    <m/>
    <m/>
    <m/>
    <m/>
    <m/>
    <m/>
    <m/>
    <m/>
    <m/>
    <m/>
    <m/>
    <m/>
    <m/>
    <m/>
    <m/>
    <m/>
    <m/>
    <m/>
    <m/>
    <m/>
    <m/>
    <m/>
    <m/>
    <m/>
    <m/>
    <m/>
    <m/>
    <m/>
    <m/>
    <m/>
    <m/>
    <m/>
    <m/>
    <m/>
    <m/>
    <m/>
    <m/>
    <m/>
    <m/>
    <m/>
    <m/>
    <m/>
    <m/>
    <m/>
    <m/>
    <m/>
    <m/>
    <m/>
    <m/>
    <m/>
    <m/>
    <m/>
    <m/>
    <m/>
    <m/>
    <m/>
    <m/>
    <m/>
    <m/>
    <m/>
    <m/>
    <m/>
    <m/>
    <m/>
    <m/>
    <m/>
    <m/>
    <m/>
    <m/>
    <m/>
    <m/>
    <m/>
    <m/>
    <m/>
    <m/>
    <x v="0"/>
    <x v="0"/>
    <s v="ZBHT0021"/>
    <s v="kPM-rdMenLm"/>
    <s v="Allocated"/>
    <s v="Shifted (NC_SFTD)"/>
    <s v="Shifted "/>
    <d v="2026-07-03T00:00:00"/>
    <m/>
    <m/>
    <m/>
    <m/>
    <m/>
    <n v="4132"/>
    <n v="8080"/>
  </r>
  <r>
    <n v="466372391"/>
    <s v="PALLAVI MACHHINDRA GOPHANE"/>
    <s v="ONLINE"/>
    <x v="8"/>
    <n v="7803"/>
    <m/>
    <m/>
    <m/>
    <n v="3723"/>
    <n v="7128"/>
    <n v="3611"/>
    <n v="3048"/>
    <x v="1"/>
    <x v="2"/>
    <x v="0"/>
    <x v="10"/>
    <n v="80985"/>
    <n v="206"/>
    <n v="0"/>
    <n v="4048"/>
    <s v="FLOW"/>
    <n v="0.13051433752817496"/>
    <n v="1.5057562503981931E-2"/>
    <x v="2"/>
    <s v="PAID"/>
    <s v="PTP"/>
    <s v="PAID"/>
    <s v="Shifted"/>
    <m/>
    <s v="CAVNA"/>
    <m/>
    <s v="-"/>
    <m/>
    <s v="JUNNAR"/>
    <m/>
    <m/>
    <m/>
    <n v="7128"/>
    <n v="80985"/>
    <n v="57"/>
    <n v="25"/>
    <s v="STABLE"/>
    <m/>
    <m/>
    <m/>
    <m/>
    <s v="REGULAR"/>
    <s v="MH14MM5925"/>
    <s v="TVS JUPITER 110 DRUM SMW OBDIIA"/>
    <d v="2025-06-21T00:00:00"/>
    <n v="36"/>
    <x v="0"/>
    <x v="0"/>
    <m/>
    <m/>
    <m/>
    <m/>
    <m/>
    <m/>
    <m/>
    <n v="1"/>
    <m/>
    <m/>
    <m/>
    <m/>
    <m/>
    <m/>
    <m/>
    <m/>
    <m/>
    <m/>
    <m/>
    <m/>
    <m/>
    <m/>
    <m/>
    <m/>
    <m/>
    <m/>
    <m/>
    <m/>
    <m/>
    <m/>
    <m/>
    <m/>
    <m/>
    <m/>
    <m/>
    <m/>
    <m/>
    <n v="1"/>
    <m/>
    <m/>
    <m/>
    <m/>
    <m/>
    <m/>
    <m/>
    <m/>
    <m/>
    <m/>
    <m/>
    <m/>
    <m/>
    <m/>
    <m/>
    <m/>
    <m/>
    <m/>
    <m/>
    <m/>
    <m/>
    <m/>
    <m/>
    <m/>
    <m/>
    <m/>
    <m/>
    <m/>
    <m/>
    <m/>
    <m/>
    <m/>
    <m/>
    <m/>
    <m/>
    <m/>
    <m/>
    <m/>
    <m/>
    <m/>
    <m/>
    <m/>
    <m/>
    <m/>
    <m/>
    <m/>
    <m/>
    <m/>
    <m/>
    <m/>
    <m/>
    <m/>
    <m/>
    <m/>
    <m/>
    <m/>
    <x v="3"/>
    <x v="0"/>
    <s v="ZBHT0021"/>
    <s v="A6ppDss3SDz"/>
    <s v="Allocated"/>
    <s v="Left Message (LMCB)"/>
    <s v="Lmcb culige"/>
    <d v="2026-07-03T00:00:00"/>
    <m/>
    <m/>
    <m/>
    <m/>
    <m/>
    <n v="3611"/>
    <n v="10851"/>
  </r>
  <r>
    <n v="458444699"/>
    <s v="SUSHIL DINKAR RINDHE"/>
    <s v="ONLINE"/>
    <x v="16"/>
    <n v="7000"/>
    <m/>
    <m/>
    <m/>
    <n v="6768"/>
    <n v="6635"/>
    <n v="6751"/>
    <n v="6403"/>
    <x v="0"/>
    <x v="0"/>
    <x v="0"/>
    <x v="7"/>
    <n v="80970.67"/>
    <n v="116"/>
    <n v="0"/>
    <n v="5195"/>
    <s v="18.06.26"/>
    <n v="6.7970153349705464E-2"/>
    <n v="4.2647016345409008E-3"/>
    <x v="0"/>
    <s v="PAID"/>
    <s v="BPTP"/>
    <s v="PAID"/>
    <m/>
    <m/>
    <m/>
    <m/>
    <s v="-"/>
    <m/>
    <s v="BHOSARI"/>
    <m/>
    <m/>
    <m/>
    <n v="11946"/>
    <n v="80970.67"/>
    <n v="26"/>
    <n v="25"/>
    <s v="STABLE"/>
    <m/>
    <m/>
    <m/>
    <m/>
    <s v="-"/>
    <s v="MH14KV9381"/>
    <s v="CLASSIC SIGNALS 350 MARSH GREY"/>
    <d v="2023-06-07T00:00:00"/>
    <n v="48"/>
    <x v="2"/>
    <x v="1"/>
    <m/>
    <m/>
    <m/>
    <m/>
    <m/>
    <m/>
    <m/>
    <m/>
    <m/>
    <m/>
    <m/>
    <m/>
    <m/>
    <m/>
    <m/>
    <m/>
    <m/>
    <m/>
    <m/>
    <m/>
    <m/>
    <m/>
    <m/>
    <m/>
    <m/>
    <m/>
    <m/>
    <m/>
    <m/>
    <m/>
    <m/>
    <m/>
    <m/>
    <m/>
    <m/>
    <m/>
    <m/>
    <m/>
    <m/>
    <m/>
    <m/>
    <m/>
    <m/>
    <m/>
    <m/>
    <m/>
    <m/>
    <m/>
    <m/>
    <m/>
    <m/>
    <m/>
    <m/>
    <m/>
    <m/>
    <m/>
    <m/>
    <m/>
    <m/>
    <m/>
    <m/>
    <m/>
    <m/>
    <m/>
    <m/>
    <m/>
    <m/>
    <m/>
    <m/>
    <m/>
    <m/>
    <m/>
    <m/>
    <m/>
    <m/>
    <m/>
    <m/>
    <m/>
    <m/>
    <m/>
    <m/>
    <m/>
    <m/>
    <m/>
    <m/>
    <m/>
    <m/>
    <m/>
    <m/>
    <m/>
    <m/>
    <n v="1"/>
    <m/>
    <m/>
    <x v="0"/>
    <x v="0"/>
    <s v="DUWT0025"/>
    <e v="#N/A"/>
    <s v="Allocated"/>
    <e v="#N/A"/>
    <e v="#N/A"/>
    <e v="#N/A"/>
    <m/>
    <m/>
    <m/>
    <m/>
    <m/>
    <n v="6751"/>
    <n v="13403"/>
  </r>
  <r>
    <n v="467801618"/>
    <s v="AKASH SUNIL BHOSALE"/>
    <s v="ONLINE"/>
    <x v="6"/>
    <n v="4947"/>
    <m/>
    <m/>
    <s v="BANK RB 20"/>
    <n v="4494"/>
    <n v="4494"/>
    <n v="4494"/>
    <n v="4041"/>
    <x v="0"/>
    <x v="2"/>
    <x v="0"/>
    <x v="9"/>
    <n v="80890"/>
    <n v="0"/>
    <n v="0"/>
    <n v="450"/>
    <s v="-"/>
    <n v="5.0835401487021897E-2"/>
    <n v="4.2604527691077953E-3"/>
    <x v="2"/>
    <s v="PAID"/>
    <s v="-"/>
    <s v="PAID"/>
    <m/>
    <m/>
    <m/>
    <m/>
    <s v="-"/>
    <m/>
    <s v="SHIRUR"/>
    <m/>
    <m/>
    <m/>
    <n v="4494"/>
    <n v="80890"/>
    <n v="21"/>
    <n v="0"/>
    <s v="RB"/>
    <m/>
    <m/>
    <m/>
    <m/>
    <s v="REGULAR"/>
    <s v="MH12ZH7401"/>
    <s v="HONDA SHINE 125 DISC 2B"/>
    <d v="2026-02-21T00:00:00"/>
    <n v="24"/>
    <x v="0"/>
    <x v="0"/>
    <m/>
    <m/>
    <m/>
    <m/>
    <m/>
    <m/>
    <m/>
    <m/>
    <m/>
    <m/>
    <m/>
    <m/>
    <m/>
    <m/>
    <m/>
    <m/>
    <m/>
    <m/>
    <m/>
    <n v="1"/>
    <m/>
    <m/>
    <n v="1"/>
    <m/>
    <m/>
    <m/>
    <m/>
    <m/>
    <m/>
    <m/>
    <m/>
    <m/>
    <m/>
    <m/>
    <m/>
    <m/>
    <m/>
    <m/>
    <m/>
    <m/>
    <m/>
    <m/>
    <m/>
    <m/>
    <m/>
    <m/>
    <m/>
    <m/>
    <m/>
    <m/>
    <m/>
    <m/>
    <m/>
    <m/>
    <m/>
    <m/>
    <m/>
    <m/>
    <m/>
    <m/>
    <m/>
    <m/>
    <m/>
    <m/>
    <m/>
    <m/>
    <m/>
    <m/>
    <m/>
    <m/>
    <m/>
    <m/>
    <m/>
    <m/>
    <m/>
    <m/>
    <m/>
    <m/>
    <m/>
    <m/>
    <m/>
    <m/>
    <m/>
    <m/>
    <m/>
    <m/>
    <m/>
    <m/>
    <m/>
    <m/>
    <m/>
    <m/>
    <m/>
    <m/>
    <x v="3"/>
    <x v="0"/>
    <s v="ZBHT0024"/>
    <s v="koMbXkBsnvb"/>
    <s v="Allocated"/>
    <s v="Shifted (NC_SFTD)"/>
    <s v="Customer shifted "/>
    <d v="2026-07-07T00:00:00"/>
    <m/>
    <m/>
    <m/>
    <m/>
    <m/>
    <n v="4494"/>
    <n v="8988"/>
  </r>
  <r>
    <n v="466061980"/>
    <s v="FAIZAN RAMZAN MUJAWAR"/>
    <m/>
    <x v="2"/>
    <m/>
    <m/>
    <m/>
    <m/>
    <n v="4062"/>
    <n v="3900"/>
    <n v="3969"/>
    <n v="7962"/>
    <x v="0"/>
    <x v="1"/>
    <x v="1"/>
    <x v="16"/>
    <n v="80695"/>
    <n v="69"/>
    <n v="0"/>
    <n v="0"/>
    <s v="STABLE"/>
    <n v="0.17483595493017459"/>
    <n v="4.2501821758332741E-3"/>
    <x v="1"/>
    <s v="NC"/>
    <s v="PTP"/>
    <s v="NC"/>
    <s v="Shifted"/>
    <n v="26"/>
    <s v="CAVNA"/>
    <m/>
    <s v="-"/>
    <m/>
    <s v="GANJ PETH"/>
    <m/>
    <m/>
    <m/>
    <n v="3900"/>
    <n v="80695"/>
    <n v="26"/>
    <n v="55"/>
    <s v="FLOW"/>
    <m/>
    <m/>
    <m/>
    <m/>
    <s v="REGULAR"/>
    <s v="MH12YC6112"/>
    <s v="SUZUKI BURGMAN STREET"/>
    <d v="2025-05-05T00:00:00"/>
    <n v="36"/>
    <x v="0"/>
    <x v="1"/>
    <m/>
    <m/>
    <m/>
    <m/>
    <m/>
    <m/>
    <m/>
    <m/>
    <m/>
    <m/>
    <m/>
    <m/>
    <m/>
    <m/>
    <m/>
    <m/>
    <n v="1"/>
    <m/>
    <m/>
    <m/>
    <m/>
    <m/>
    <m/>
    <m/>
    <m/>
    <m/>
    <m/>
    <m/>
    <m/>
    <m/>
    <m/>
    <m/>
    <m/>
    <m/>
    <m/>
    <m/>
    <m/>
    <m/>
    <m/>
    <m/>
    <m/>
    <m/>
    <m/>
    <m/>
    <m/>
    <m/>
    <m/>
    <m/>
    <m/>
    <m/>
    <m/>
    <m/>
    <m/>
    <m/>
    <m/>
    <m/>
    <m/>
    <m/>
    <m/>
    <m/>
    <m/>
    <m/>
    <m/>
    <m/>
    <m/>
    <m/>
    <m/>
    <m/>
    <m/>
    <m/>
    <m/>
    <m/>
    <m/>
    <m/>
    <m/>
    <m/>
    <m/>
    <m/>
    <m/>
    <m/>
    <m/>
    <m/>
    <m/>
    <m/>
    <m/>
    <m/>
    <m/>
    <m/>
    <m/>
    <m/>
    <m/>
    <m/>
    <m/>
    <m/>
    <x v="0"/>
    <x v="0"/>
    <s v="DUWT0014"/>
    <s v="BoI-bd4r1D7"/>
    <s v="Allocated"/>
    <s v="Shifted (NC_SFTD)"/>
    <s v="Customer shifted from residence address "/>
    <d v="2026-07-06T00:00:00"/>
    <m/>
    <m/>
    <m/>
    <m/>
    <m/>
    <n v="3969"/>
    <n v="7962"/>
  </r>
  <r>
    <n v="465605639"/>
    <s v="MANISHA SUBHASH PAWAR"/>
    <s v="ONLINE"/>
    <x v="0"/>
    <n v="3700"/>
    <m/>
    <m/>
    <m/>
    <n v="3667"/>
    <n v="3667"/>
    <n v="3699"/>
    <n v="3634"/>
    <x v="0"/>
    <x v="0"/>
    <x v="0"/>
    <x v="9"/>
    <n v="80499"/>
    <n v="32"/>
    <n v="0"/>
    <n v="3138"/>
    <s v="-"/>
    <n v="5.0589677145552923E-2"/>
    <n v="4.2398589128496526E-3"/>
    <x v="0"/>
    <s v="PAID"/>
    <s v="-"/>
    <s v="PAID"/>
    <m/>
    <m/>
    <m/>
    <m/>
    <s v="-"/>
    <m/>
    <s v="RANJAN GAON"/>
    <m/>
    <m/>
    <m/>
    <n v="3667"/>
    <n v="80499"/>
    <n v="26"/>
    <n v="25"/>
    <s v="STABLE"/>
    <m/>
    <m/>
    <m/>
    <m/>
    <s v="NPA"/>
    <s v="MH14ME5312"/>
    <s v="HONDA ACTIVA STD 2B"/>
    <d v="2025-03-01T00:00:00"/>
    <n v="42"/>
    <x v="0"/>
    <x v="0"/>
    <m/>
    <m/>
    <m/>
    <m/>
    <m/>
    <m/>
    <m/>
    <m/>
    <m/>
    <m/>
    <m/>
    <m/>
    <m/>
    <m/>
    <m/>
    <m/>
    <m/>
    <m/>
    <m/>
    <n v="1"/>
    <m/>
    <m/>
    <n v="1"/>
    <m/>
    <m/>
    <m/>
    <m/>
    <m/>
    <m/>
    <m/>
    <m/>
    <m/>
    <m/>
    <m/>
    <m/>
    <m/>
    <m/>
    <m/>
    <m/>
    <m/>
    <m/>
    <m/>
    <m/>
    <m/>
    <m/>
    <m/>
    <m/>
    <m/>
    <m/>
    <m/>
    <m/>
    <m/>
    <m/>
    <m/>
    <m/>
    <m/>
    <m/>
    <m/>
    <m/>
    <m/>
    <m/>
    <m/>
    <m/>
    <m/>
    <m/>
    <m/>
    <m/>
    <m/>
    <m/>
    <m/>
    <m/>
    <m/>
    <m/>
    <m/>
    <m/>
    <m/>
    <m/>
    <m/>
    <m/>
    <m/>
    <m/>
    <m/>
    <m/>
    <m/>
    <m/>
    <m/>
    <m/>
    <m/>
    <m/>
    <m/>
    <m/>
    <m/>
    <m/>
    <m/>
    <x v="3"/>
    <x v="0"/>
    <s v="ZBHT0024"/>
    <s v="BPH7vWNY8b"/>
    <s v="Allocated"/>
    <s v="Door Locked (NC_DL)"/>
    <s v="Door lock "/>
    <d v="2026-07-07T00:00:00"/>
    <m/>
    <m/>
    <m/>
    <m/>
    <m/>
    <n v="3699"/>
    <n v="7334"/>
  </r>
  <r>
    <n v="467190696"/>
    <s v="AKSHAY ANKUSH GOVEKAR"/>
    <s v="ONLINE"/>
    <x v="6"/>
    <n v="7000"/>
    <m/>
    <m/>
    <m/>
    <n v="3342"/>
    <n v="3342"/>
    <n v="3378"/>
    <n v="-316"/>
    <x v="0"/>
    <x v="2"/>
    <x v="0"/>
    <x v="4"/>
    <n v="79462"/>
    <n v="36"/>
    <n v="0"/>
    <n v="2009"/>
    <s v="-"/>
    <n v="6.7815052881565821E-2"/>
    <n v="4.1852404245128405E-3"/>
    <x v="2"/>
    <s v="PAID"/>
    <s v="-"/>
    <s v="PAID"/>
    <s v="Shifted"/>
    <m/>
    <s v="CAVNA"/>
    <m/>
    <s v="-"/>
    <m/>
    <s v="BHOR"/>
    <m/>
    <m/>
    <m/>
    <n v="3342"/>
    <n v="79462"/>
    <n v="21"/>
    <n v="0"/>
    <s v="RB"/>
    <m/>
    <m/>
    <m/>
    <m/>
    <s v="REGULAR"/>
    <s v="MH12YW0943"/>
    <s v="TVS JUPITER 110 DRUM ALLOY OBDIIA"/>
    <d v="2025-10-29T00:00:00"/>
    <n v="36"/>
    <x v="0"/>
    <x v="1"/>
    <m/>
    <m/>
    <m/>
    <m/>
    <m/>
    <m/>
    <m/>
    <m/>
    <m/>
    <m/>
    <m/>
    <m/>
    <m/>
    <m/>
    <m/>
    <m/>
    <n v="1"/>
    <m/>
    <m/>
    <m/>
    <m/>
    <m/>
    <m/>
    <m/>
    <m/>
    <m/>
    <m/>
    <m/>
    <m/>
    <m/>
    <m/>
    <m/>
    <m/>
    <m/>
    <m/>
    <m/>
    <m/>
    <m/>
    <m/>
    <m/>
    <m/>
    <m/>
    <m/>
    <m/>
    <m/>
    <m/>
    <m/>
    <m/>
    <m/>
    <m/>
    <m/>
    <m/>
    <m/>
    <m/>
    <m/>
    <m/>
    <m/>
    <m/>
    <m/>
    <m/>
    <m/>
    <m/>
    <m/>
    <m/>
    <m/>
    <m/>
    <m/>
    <m/>
    <m/>
    <m/>
    <m/>
    <m/>
    <m/>
    <m/>
    <m/>
    <m/>
    <m/>
    <m/>
    <m/>
    <m/>
    <m/>
    <m/>
    <m/>
    <m/>
    <m/>
    <m/>
    <m/>
    <m/>
    <m/>
    <m/>
    <m/>
    <m/>
    <m/>
    <m/>
    <x v="0"/>
    <x v="0"/>
    <s v="DUWT0011"/>
    <s v="B28ZgpP_Ct9"/>
    <s v="Allocated"/>
    <s v="Shifted (NC_SFTD)"/>
    <s v="Customer shifted on residency address "/>
    <d v="2026-07-06T00:00:00"/>
    <m/>
    <m/>
    <m/>
    <m/>
    <m/>
    <n v="3378"/>
    <n v="6684"/>
  </r>
  <r>
    <n v="464501212"/>
    <s v="RAHUL RAMESH MIREKAR"/>
    <m/>
    <x v="2"/>
    <m/>
    <m/>
    <m/>
    <s v="BANK STABLE 09"/>
    <n v="4783"/>
    <n v="9563"/>
    <n v="4850"/>
    <n v="14346"/>
    <x v="1"/>
    <x v="0"/>
    <x v="1"/>
    <x v="9"/>
    <n v="79185"/>
    <n v="70"/>
    <n v="0"/>
    <n v="1575.24"/>
    <s v="-"/>
    <n v="0.12018944351612217"/>
    <n v="1.4722888027138474E-2"/>
    <x v="0"/>
    <s v="PAID"/>
    <s v="-"/>
    <s v="PAID"/>
    <m/>
    <m/>
    <m/>
    <m/>
    <s v="-"/>
    <m/>
    <s v="SHIRUR"/>
    <m/>
    <m/>
    <m/>
    <n v="9563"/>
    <n v="79185"/>
    <n v="57"/>
    <n v="55"/>
    <s v="STABLE"/>
    <m/>
    <m/>
    <m/>
    <m/>
    <s v="REGULAR"/>
    <s v="MH28CA0355"/>
    <s v="XTREME 125 R"/>
    <d v="2024-10-30T00:00:00"/>
    <n v="36"/>
    <x v="0"/>
    <x v="0"/>
    <m/>
    <m/>
    <m/>
    <m/>
    <m/>
    <m/>
    <m/>
    <m/>
    <m/>
    <m/>
    <m/>
    <m/>
    <m/>
    <m/>
    <m/>
    <m/>
    <m/>
    <m/>
    <m/>
    <n v="1"/>
    <m/>
    <m/>
    <n v="1"/>
    <m/>
    <m/>
    <m/>
    <m/>
    <m/>
    <m/>
    <m/>
    <m/>
    <m/>
    <m/>
    <m/>
    <m/>
    <m/>
    <m/>
    <m/>
    <m/>
    <m/>
    <m/>
    <m/>
    <m/>
    <m/>
    <m/>
    <m/>
    <m/>
    <m/>
    <m/>
    <m/>
    <m/>
    <m/>
    <m/>
    <m/>
    <m/>
    <m/>
    <m/>
    <m/>
    <m/>
    <m/>
    <m/>
    <m/>
    <m/>
    <m/>
    <m/>
    <m/>
    <m/>
    <m/>
    <m/>
    <m/>
    <m/>
    <m/>
    <m/>
    <m/>
    <m/>
    <m/>
    <m/>
    <m/>
    <m/>
    <m/>
    <m/>
    <m/>
    <m/>
    <m/>
    <m/>
    <m/>
    <m/>
    <m/>
    <m/>
    <m/>
    <m/>
    <m/>
    <m/>
    <m/>
    <x v="3"/>
    <x v="0"/>
    <s v="ZBHT0024"/>
    <s v="B2QChZRykS"/>
    <s v="Allocated"/>
    <s v="Address Not Found (NC_ANF)"/>
    <s v="Address not found "/>
    <d v="2026-07-07T00:00:00"/>
    <m/>
    <m/>
    <m/>
    <s v="VYMO"/>
    <m/>
    <n v="4850"/>
    <n v="14346"/>
  </r>
  <r>
    <n v="459845098"/>
    <s v="SHAIKH SHAHARUKH SHAHIR"/>
    <s v="ONLINE"/>
    <x v="9"/>
    <n v="5300"/>
    <m/>
    <m/>
    <m/>
    <n v="5173"/>
    <n v="4884"/>
    <n v="4986"/>
    <n v="4757"/>
    <x v="0"/>
    <x v="0"/>
    <x v="0"/>
    <x v="13"/>
    <n v="78215"/>
    <n v="102"/>
    <n v="0"/>
    <n v="0"/>
    <s v="19.06.26"/>
    <n v="6.7404815829558429E-2"/>
    <n v="4.119561297265005E-3"/>
    <x v="0"/>
    <s v="PTP"/>
    <s v="PTP"/>
    <s v="PTP"/>
    <m/>
    <n v="24"/>
    <s v="CAVA"/>
    <m/>
    <s v="-"/>
    <m/>
    <s v="KATRAJ"/>
    <m/>
    <m/>
    <m/>
    <n v="4884"/>
    <n v="78215"/>
    <n v="26"/>
    <n v="25"/>
    <s v="STABLE"/>
    <m/>
    <m/>
    <m/>
    <m/>
    <s v="REGULAR"/>
    <s v="MH12VX7750"/>
    <s v="BULLET 350 MILITARY BLACK"/>
    <d v="2023-09-22T00:00:00"/>
    <n v="48"/>
    <x v="0"/>
    <x v="1"/>
    <m/>
    <m/>
    <m/>
    <m/>
    <m/>
    <m/>
    <m/>
    <m/>
    <m/>
    <m/>
    <n v="1"/>
    <m/>
    <m/>
    <m/>
    <m/>
    <m/>
    <m/>
    <m/>
    <m/>
    <m/>
    <m/>
    <m/>
    <m/>
    <m/>
    <m/>
    <m/>
    <m/>
    <m/>
    <m/>
    <m/>
    <m/>
    <m/>
    <m/>
    <m/>
    <m/>
    <m/>
    <m/>
    <m/>
    <m/>
    <m/>
    <m/>
    <m/>
    <m/>
    <m/>
    <m/>
    <m/>
    <m/>
    <m/>
    <m/>
    <m/>
    <m/>
    <m/>
    <m/>
    <m/>
    <m/>
    <m/>
    <m/>
    <m/>
    <m/>
    <m/>
    <m/>
    <m/>
    <m/>
    <m/>
    <m/>
    <m/>
    <m/>
    <m/>
    <m/>
    <m/>
    <m/>
    <m/>
    <m/>
    <m/>
    <m/>
    <m/>
    <m/>
    <m/>
    <m/>
    <m/>
    <m/>
    <m/>
    <m/>
    <m/>
    <m/>
    <m/>
    <m/>
    <m/>
    <m/>
    <m/>
    <m/>
    <m/>
    <m/>
    <m/>
    <x v="0"/>
    <x v="0"/>
    <s v="DUWT0031"/>
    <s v="AoK1g9LpOJz"/>
    <s v="Allocated"/>
    <s v="Left Message (LMCB)"/>
    <s v="Left message customer mother "/>
    <d v="2026-07-04T00:00:00"/>
    <m/>
    <m/>
    <m/>
    <m/>
    <m/>
    <n v="4986"/>
    <n v="10057"/>
  </r>
  <r>
    <n v="464138274"/>
    <s v="RAKESH SHANKAR KAMBLE"/>
    <s v="ONLINE"/>
    <x v="7"/>
    <n v="10820"/>
    <m/>
    <m/>
    <m/>
    <n v="5210"/>
    <n v="4638.91"/>
    <n v="4638.91"/>
    <n v="-971.09000000000015"/>
    <x v="0"/>
    <x v="2"/>
    <x v="0"/>
    <x v="15"/>
    <n v="77938"/>
    <n v="0"/>
    <n v="0"/>
    <n v="450"/>
    <s v="-"/>
    <n v="9.3220991461185398E-2"/>
    <n v="4.1049717878442749E-3"/>
    <x v="2"/>
    <s v="PAID"/>
    <s v="-"/>
    <s v="PAID"/>
    <m/>
    <m/>
    <s v="CAVA"/>
    <m/>
    <s v="-"/>
    <m/>
    <s v="PIMPARI"/>
    <m/>
    <m/>
    <m/>
    <n v="5088.91"/>
    <n v="77938"/>
    <n v="26"/>
    <n v="0"/>
    <s v="RB"/>
    <m/>
    <m/>
    <m/>
    <m/>
    <s v="REGULAR"/>
    <s v="MH14LV6076"/>
    <s v="TVS IQUBE ELECTRIC UG"/>
    <d v="2024-09-28T00:00:00"/>
    <n v="36"/>
    <x v="1"/>
    <x v="0"/>
    <m/>
    <m/>
    <m/>
    <m/>
    <m/>
    <m/>
    <m/>
    <m/>
    <m/>
    <m/>
    <m/>
    <m/>
    <m/>
    <m/>
    <m/>
    <m/>
    <m/>
    <m/>
    <m/>
    <m/>
    <m/>
    <m/>
    <m/>
    <m/>
    <m/>
    <m/>
    <m/>
    <m/>
    <m/>
    <m/>
    <m/>
    <n v="2"/>
    <m/>
    <m/>
    <m/>
    <m/>
    <m/>
    <n v="1"/>
    <m/>
    <m/>
    <m/>
    <m/>
    <m/>
    <m/>
    <m/>
    <m/>
    <m/>
    <m/>
    <m/>
    <m/>
    <m/>
    <m/>
    <m/>
    <m/>
    <m/>
    <m/>
    <m/>
    <m/>
    <m/>
    <m/>
    <m/>
    <m/>
    <m/>
    <m/>
    <m/>
    <m/>
    <m/>
    <m/>
    <m/>
    <m/>
    <m/>
    <m/>
    <m/>
    <m/>
    <m/>
    <m/>
    <m/>
    <m/>
    <m/>
    <m/>
    <m/>
    <m/>
    <m/>
    <m/>
    <m/>
    <m/>
    <m/>
    <m/>
    <m/>
    <m/>
    <m/>
    <m/>
    <m/>
    <m/>
    <x v="1"/>
    <x v="0"/>
    <s v="ZBHT0015"/>
    <m/>
    <m/>
    <m/>
    <m/>
    <m/>
    <m/>
    <m/>
    <m/>
    <m/>
    <m/>
    <n v="4638.91"/>
    <n v="9848.91"/>
  </r>
  <r>
    <n v="464847649"/>
    <s v="SABIYA RASHID PATEL"/>
    <s v="COLLECT"/>
    <x v="16"/>
    <n v="5000"/>
    <m/>
    <m/>
    <m/>
    <n v="4748"/>
    <n v="4212"/>
    <n v="4306"/>
    <n v="3960"/>
    <x v="0"/>
    <x v="0"/>
    <x v="0"/>
    <x v="10"/>
    <n v="77836"/>
    <n v="94"/>
    <n v="0"/>
    <n v="0"/>
    <s v="10.06.26"/>
    <n v="5.5293065751152844E-2"/>
    <n v="4.0995994775160638E-3"/>
    <x v="0"/>
    <s v="PAID"/>
    <s v="PAID"/>
    <s v="PAID"/>
    <m/>
    <m/>
    <s v="CAVNA"/>
    <m/>
    <s v="-"/>
    <m/>
    <s v="JUNNAR"/>
    <m/>
    <m/>
    <m/>
    <n v="4306"/>
    <n v="77836"/>
    <n v="26"/>
    <n v="25"/>
    <s v="STABLE"/>
    <m/>
    <m/>
    <m/>
    <m/>
    <s v="REGULAR"/>
    <s v="MH14MG4876"/>
    <s v="SUZUKI BURGMAN STREET EX"/>
    <d v="2024-12-03T00:00:00"/>
    <n v="36"/>
    <x v="1"/>
    <x v="0"/>
    <m/>
    <m/>
    <m/>
    <m/>
    <m/>
    <m/>
    <m/>
    <m/>
    <m/>
    <m/>
    <m/>
    <m/>
    <m/>
    <m/>
    <m/>
    <m/>
    <m/>
    <m/>
    <m/>
    <m/>
    <m/>
    <m/>
    <m/>
    <m/>
    <m/>
    <m/>
    <m/>
    <m/>
    <m/>
    <m/>
    <m/>
    <n v="1"/>
    <m/>
    <m/>
    <m/>
    <m/>
    <m/>
    <m/>
    <m/>
    <m/>
    <n v="2"/>
    <m/>
    <m/>
    <m/>
    <m/>
    <m/>
    <m/>
    <m/>
    <m/>
    <m/>
    <m/>
    <m/>
    <m/>
    <m/>
    <m/>
    <m/>
    <m/>
    <m/>
    <m/>
    <m/>
    <m/>
    <m/>
    <m/>
    <m/>
    <m/>
    <m/>
    <m/>
    <m/>
    <m/>
    <m/>
    <m/>
    <m/>
    <m/>
    <m/>
    <m/>
    <m/>
    <m/>
    <m/>
    <m/>
    <m/>
    <m/>
    <m/>
    <m/>
    <m/>
    <m/>
    <m/>
    <m/>
    <m/>
    <m/>
    <m/>
    <m/>
    <m/>
    <m/>
    <m/>
    <x v="1"/>
    <x v="0"/>
    <s v="ZBHT0021"/>
    <m/>
    <m/>
    <m/>
    <m/>
    <m/>
    <m/>
    <m/>
    <m/>
    <m/>
    <m/>
    <n v="4306"/>
    <n v="8960"/>
  </r>
  <r>
    <n v="466932723"/>
    <s v="AMIT NANDKUMAR BISEN"/>
    <s v="ONLINE"/>
    <x v="4"/>
    <n v="2278"/>
    <m/>
    <m/>
    <m/>
    <n v="3381"/>
    <n v="2228.5100000000002"/>
    <n v="2228.5100000000002"/>
    <n v="3331.51"/>
    <x v="0"/>
    <x v="0"/>
    <x v="0"/>
    <x v="2"/>
    <n v="77269"/>
    <n v="0"/>
    <n v="0"/>
    <n v="450"/>
    <s v="-"/>
    <n v="8.3487873075526672E-2"/>
    <n v="4.0697357524563018E-3"/>
    <x v="0"/>
    <s v="PTP"/>
    <s v="-"/>
    <s v="PTP"/>
    <m/>
    <n v="22"/>
    <s v="CAVNA"/>
    <m/>
    <s v="-"/>
    <m/>
    <s v="CHARHOLI"/>
    <m/>
    <m/>
    <m/>
    <n v="2678.51"/>
    <n v="77269"/>
    <n v="26"/>
    <n v="25"/>
    <s v="STABLE"/>
    <m/>
    <m/>
    <m/>
    <m/>
    <s v="REGULAR"/>
    <s v="MH14MR6843"/>
    <s v="HONDA ACTIVA DLX 2B"/>
    <d v="2025-09-24T00:00:00"/>
    <n v="36"/>
    <x v="1"/>
    <x v="1"/>
    <m/>
    <m/>
    <m/>
    <m/>
    <m/>
    <m/>
    <m/>
    <m/>
    <m/>
    <m/>
    <m/>
    <m/>
    <m/>
    <m/>
    <m/>
    <m/>
    <m/>
    <m/>
    <m/>
    <m/>
    <m/>
    <m/>
    <m/>
    <m/>
    <m/>
    <m/>
    <m/>
    <m/>
    <m/>
    <m/>
    <m/>
    <n v="1"/>
    <m/>
    <m/>
    <m/>
    <m/>
    <m/>
    <m/>
    <m/>
    <m/>
    <m/>
    <m/>
    <m/>
    <n v="1"/>
    <m/>
    <m/>
    <m/>
    <m/>
    <m/>
    <n v="1"/>
    <m/>
    <m/>
    <m/>
    <m/>
    <m/>
    <m/>
    <m/>
    <m/>
    <m/>
    <m/>
    <m/>
    <m/>
    <m/>
    <m/>
    <m/>
    <m/>
    <m/>
    <m/>
    <m/>
    <m/>
    <m/>
    <m/>
    <m/>
    <m/>
    <m/>
    <m/>
    <m/>
    <m/>
    <m/>
    <m/>
    <m/>
    <m/>
    <m/>
    <m/>
    <m/>
    <m/>
    <m/>
    <m/>
    <m/>
    <m/>
    <m/>
    <m/>
    <m/>
    <m/>
    <x v="1"/>
    <x v="0"/>
    <s v="ZBHT0009"/>
    <m/>
    <m/>
    <m/>
    <m/>
    <m/>
    <m/>
    <m/>
    <m/>
    <m/>
    <m/>
    <n v="2228.5100000000002"/>
    <n v="5609.51"/>
  </r>
  <r>
    <n v="463603128"/>
    <s v="NITA JAYSINGH BONWATE"/>
    <m/>
    <x v="2"/>
    <m/>
    <m/>
    <m/>
    <m/>
    <n v="5812"/>
    <n v="5429"/>
    <n v="5591"/>
    <n v="11241"/>
    <x v="0"/>
    <x v="1"/>
    <x v="1"/>
    <x v="10"/>
    <n v="77060"/>
    <n v="162"/>
    <n v="0"/>
    <n v="3424"/>
    <s v="24.06.26"/>
    <n v="5.4741811588260421E-2"/>
    <n v="4.0587277832543787E-3"/>
    <x v="1"/>
    <s v="NC"/>
    <s v="MPTP"/>
    <s v="NC"/>
    <m/>
    <n v="30"/>
    <s v="CAVA"/>
    <m/>
    <s v="-"/>
    <m/>
    <s v="JUNNAR"/>
    <m/>
    <m/>
    <m/>
    <n v="5429"/>
    <n v="77060"/>
    <n v="26"/>
    <n v="55"/>
    <s v="FLOW"/>
    <m/>
    <m/>
    <m/>
    <m/>
    <s v="REGULAR"/>
    <s v="MH14LR9442"/>
    <s v="YAMAHA AEROX 155 MOTOGP EDITION"/>
    <d v="2024-07-29T00:00:00"/>
    <n v="36"/>
    <x v="0"/>
    <x v="0"/>
    <m/>
    <m/>
    <m/>
    <m/>
    <m/>
    <m/>
    <m/>
    <m/>
    <m/>
    <m/>
    <m/>
    <m/>
    <m/>
    <m/>
    <m/>
    <m/>
    <m/>
    <m/>
    <m/>
    <m/>
    <m/>
    <m/>
    <m/>
    <m/>
    <m/>
    <m/>
    <m/>
    <m/>
    <m/>
    <m/>
    <m/>
    <m/>
    <m/>
    <m/>
    <m/>
    <m/>
    <m/>
    <m/>
    <m/>
    <m/>
    <m/>
    <m/>
    <m/>
    <m/>
    <m/>
    <m/>
    <m/>
    <m/>
    <m/>
    <m/>
    <m/>
    <m/>
    <m/>
    <m/>
    <m/>
    <m/>
    <m/>
    <m/>
    <m/>
    <m/>
    <m/>
    <m/>
    <m/>
    <m/>
    <m/>
    <m/>
    <m/>
    <m/>
    <m/>
    <m/>
    <m/>
    <m/>
    <m/>
    <m/>
    <m/>
    <m/>
    <m/>
    <m/>
    <m/>
    <m/>
    <m/>
    <m/>
    <m/>
    <m/>
    <m/>
    <m/>
    <m/>
    <m/>
    <m/>
    <m/>
    <m/>
    <n v="1"/>
    <m/>
    <m/>
    <x v="0"/>
    <x v="0"/>
    <s v="ZBHT0021"/>
    <s v="BP9YOJHbvEc"/>
    <s v="Allocated"/>
    <s v="Shifted (NC_SFTD)"/>
    <s v="Shifted "/>
    <d v="2026-07-03T00:00:00"/>
    <m/>
    <m/>
    <m/>
    <s v="VYMO"/>
    <m/>
    <n v="5591"/>
    <n v="11241"/>
  </r>
  <r>
    <n v="465143032"/>
    <s v="VISHAL DNYANESHWAR TAMBE"/>
    <m/>
    <x v="2"/>
    <m/>
    <m/>
    <m/>
    <m/>
    <n v="4330"/>
    <n v="8491"/>
    <n v="4400"/>
    <n v="12821"/>
    <x v="1"/>
    <x v="1"/>
    <x v="1"/>
    <x v="10"/>
    <n v="76514"/>
    <n v="239"/>
    <n v="0"/>
    <n v="5809"/>
    <s v="FLOW"/>
    <n v="0.12330893402026027"/>
    <n v="1.4226268289555763E-2"/>
    <x v="1"/>
    <s v="NC"/>
    <s v="PTP"/>
    <s v="NC"/>
    <s v="Shifted"/>
    <m/>
    <s v="CNAVNA"/>
    <m/>
    <s v="-"/>
    <m/>
    <s v="OTUR"/>
    <m/>
    <m/>
    <m/>
    <n v="8491"/>
    <n v="76514"/>
    <n v="57"/>
    <n v="86"/>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x v="0"/>
    <x v="0"/>
    <s v="ZBHT0021"/>
    <s v="A2DBmVWDIrR7"/>
    <s v="Allocated"/>
    <s v="Shifted (NC_SFTD)"/>
    <s v="Shifted "/>
    <d v="2026-07-06T00:00:00"/>
    <m/>
    <m/>
    <m/>
    <m/>
    <m/>
    <n v="4400"/>
    <n v="12821"/>
  </r>
  <r>
    <n v="464515369"/>
    <s v="JUNAIB SHAGIR SHAIKH"/>
    <m/>
    <x v="2"/>
    <m/>
    <m/>
    <m/>
    <m/>
    <n v="3957"/>
    <n v="23734"/>
    <n v="4860"/>
    <n v="27691"/>
    <x v="5"/>
    <x v="1"/>
    <x v="1"/>
    <x v="6"/>
    <n v="76306"/>
    <n v="911"/>
    <n v="0"/>
    <n v="4500"/>
    <s v="FLOW"/>
    <n v="0.43927740806410759"/>
    <n v="3.3353532270241841E-2"/>
    <x v="1"/>
    <s v="RTP"/>
    <s v="NC"/>
    <s v="RTP"/>
    <s v="Financail problem"/>
    <m/>
    <s v="CAVNA"/>
    <m/>
    <s v="ELG"/>
    <m/>
    <s v="YERWADA"/>
    <m/>
    <m/>
    <m/>
    <n v="23734"/>
    <n v="76306"/>
    <n v="177"/>
    <n v="206"/>
    <s v="FLOW"/>
    <m/>
    <m/>
    <m/>
    <m/>
    <s v="NPA"/>
    <s v="MH12XK0137"/>
    <s v="SUZUKI BURGMAN STREET EX"/>
    <d v="2024-10-31T00:00:00"/>
    <n v="36"/>
    <x v="0"/>
    <x v="1"/>
    <m/>
    <m/>
    <m/>
    <m/>
    <m/>
    <m/>
    <m/>
    <m/>
    <m/>
    <m/>
    <m/>
    <m/>
    <m/>
    <m/>
    <m/>
    <m/>
    <m/>
    <m/>
    <m/>
    <m/>
    <m/>
    <m/>
    <m/>
    <m/>
    <m/>
    <m/>
    <m/>
    <m/>
    <m/>
    <m/>
    <m/>
    <m/>
    <m/>
    <m/>
    <m/>
    <m/>
    <m/>
    <m/>
    <m/>
    <m/>
    <m/>
    <m/>
    <m/>
    <m/>
    <m/>
    <m/>
    <m/>
    <m/>
    <m/>
    <m/>
    <m/>
    <m/>
    <m/>
    <m/>
    <m/>
    <m/>
    <m/>
    <m/>
    <m/>
    <m/>
    <m/>
    <m/>
    <m/>
    <m/>
    <m/>
    <m/>
    <m/>
    <m/>
    <m/>
    <m/>
    <m/>
    <m/>
    <m/>
    <m/>
    <m/>
    <m/>
    <m/>
    <m/>
    <m/>
    <m/>
    <m/>
    <m/>
    <m/>
    <m/>
    <m/>
    <m/>
    <m/>
    <m/>
    <m/>
    <m/>
    <m/>
    <n v="1"/>
    <m/>
    <m/>
    <x v="0"/>
    <x v="0"/>
    <s v="ZBHT0012"/>
    <s v="APHSV0wBOm"/>
    <s v="Allocated"/>
    <s v="Door Locked (NC_DL)"/>
    <s v="Nc"/>
    <d v="2026-07-03T00:00:00"/>
    <m/>
    <m/>
    <m/>
    <m/>
    <m/>
    <n v="4860"/>
    <n v="27691"/>
  </r>
  <r>
    <n v="466113010"/>
    <s v="VILAS APPARAO CHOLSE"/>
    <m/>
    <x v="2"/>
    <m/>
    <m/>
    <m/>
    <s v="BANK RB 16"/>
    <n v="3914"/>
    <n v="3914"/>
    <n v="3914"/>
    <n v="7828"/>
    <x v="0"/>
    <x v="2"/>
    <x v="1"/>
    <x v="3"/>
    <n v="76285"/>
    <n v="0"/>
    <n v="0"/>
    <n v="450"/>
    <s v="-"/>
    <n v="8.117323344842016E-2"/>
    <n v="4.0179087587017947E-3"/>
    <x v="2"/>
    <s v="PAID"/>
    <s v="-"/>
    <s v="NC"/>
    <s v="Add not found"/>
    <m/>
    <s v="CNAVNA"/>
    <m/>
    <s v="-"/>
    <m/>
    <s v="GANESHKHIND"/>
    <m/>
    <m/>
    <m/>
    <n v="4364"/>
    <n v="76285"/>
    <n v="26"/>
    <n v="0"/>
    <s v="RB"/>
    <m/>
    <m/>
    <m/>
    <m/>
    <s v="REGULAR"/>
    <s v="MH12YC6087"/>
    <s v="TVS RAIDER SMARTXONNECT"/>
    <d v="2025-05-13T00:00:00"/>
    <n v="36"/>
    <x v="1"/>
    <x v="1"/>
    <m/>
    <m/>
    <m/>
    <m/>
    <m/>
    <m/>
    <m/>
    <m/>
    <m/>
    <m/>
    <m/>
    <m/>
    <m/>
    <m/>
    <m/>
    <m/>
    <m/>
    <m/>
    <m/>
    <m/>
    <m/>
    <m/>
    <m/>
    <m/>
    <m/>
    <m/>
    <m/>
    <m/>
    <m/>
    <m/>
    <m/>
    <n v="1"/>
    <m/>
    <m/>
    <m/>
    <m/>
    <m/>
    <n v="1"/>
    <m/>
    <m/>
    <m/>
    <m/>
    <m/>
    <m/>
    <m/>
    <m/>
    <m/>
    <m/>
    <m/>
    <m/>
    <m/>
    <m/>
    <m/>
    <m/>
    <m/>
    <m/>
    <m/>
    <m/>
    <m/>
    <m/>
    <m/>
    <m/>
    <m/>
    <m/>
    <m/>
    <m/>
    <m/>
    <m/>
    <m/>
    <m/>
    <m/>
    <m/>
    <m/>
    <m/>
    <m/>
    <m/>
    <m/>
    <m/>
    <m/>
    <m/>
    <m/>
    <m/>
    <m/>
    <m/>
    <m/>
    <m/>
    <m/>
    <m/>
    <m/>
    <m/>
    <m/>
    <m/>
    <m/>
    <m/>
    <x v="3"/>
    <x v="0"/>
    <s v="DUWT0014"/>
    <m/>
    <m/>
    <m/>
    <m/>
    <m/>
    <m/>
    <m/>
    <m/>
    <m/>
    <m/>
    <n v="3914"/>
    <n v="7828"/>
  </r>
  <r>
    <n v="465108553"/>
    <s v="DINESH"/>
    <s v="ONLINE"/>
    <x v="30"/>
    <n v="4702"/>
    <m/>
    <m/>
    <m/>
    <n v="4552"/>
    <n v="4552"/>
    <n v="4615"/>
    <n v="4402"/>
    <x v="0"/>
    <x v="0"/>
    <x v="0"/>
    <x v="15"/>
    <n v="75947"/>
    <n v="63"/>
    <n v="0"/>
    <n v="4417"/>
    <s v="-"/>
    <n v="9.0839572974706143E-2"/>
    <n v="4.0001063970259579E-3"/>
    <x v="0"/>
    <s v="NC"/>
    <s v="-"/>
    <s v="NC"/>
    <s v="Add not found"/>
    <m/>
    <s v="CNAVNA"/>
    <m/>
    <s v="-"/>
    <m/>
    <s v="PIMPLE GURAV"/>
    <m/>
    <m/>
    <m/>
    <n v="9032"/>
    <n v="75947"/>
    <n v="26"/>
    <n v="25"/>
    <s v="STABLE"/>
    <m/>
    <m/>
    <m/>
    <m/>
    <s v="REGULAR"/>
    <s v="MH14MB5393"/>
    <s v="APACHE RTR 160 4V BSVI DISC"/>
    <d v="2025-01-02T00:00:00"/>
    <n v="36"/>
    <x v="1"/>
    <x v="0"/>
    <m/>
    <m/>
    <m/>
    <m/>
    <m/>
    <m/>
    <m/>
    <m/>
    <m/>
    <m/>
    <m/>
    <m/>
    <m/>
    <m/>
    <m/>
    <m/>
    <m/>
    <m/>
    <m/>
    <m/>
    <m/>
    <m/>
    <m/>
    <m/>
    <m/>
    <m/>
    <m/>
    <m/>
    <m/>
    <m/>
    <m/>
    <m/>
    <m/>
    <m/>
    <m/>
    <m/>
    <m/>
    <n v="2"/>
    <m/>
    <m/>
    <m/>
    <m/>
    <m/>
    <m/>
    <m/>
    <m/>
    <n v="1"/>
    <m/>
    <m/>
    <m/>
    <m/>
    <m/>
    <n v="1"/>
    <m/>
    <m/>
    <m/>
    <m/>
    <m/>
    <n v="1"/>
    <m/>
    <m/>
    <m/>
    <m/>
    <m/>
    <m/>
    <m/>
    <m/>
    <m/>
    <m/>
    <m/>
    <m/>
    <m/>
    <m/>
    <m/>
    <m/>
    <m/>
    <m/>
    <m/>
    <m/>
    <m/>
    <m/>
    <m/>
    <m/>
    <m/>
    <m/>
    <m/>
    <m/>
    <m/>
    <m/>
    <m/>
    <m/>
    <m/>
    <m/>
    <m/>
    <x v="9"/>
    <x v="0"/>
    <s v="ZBHT0015"/>
    <m/>
    <m/>
    <m/>
    <m/>
    <m/>
    <m/>
    <m/>
    <m/>
    <s v="DID"/>
    <m/>
    <n v="4615"/>
    <n v="9104"/>
  </r>
  <r>
    <n v="457265224"/>
    <s v="JAHANA SHARUKH SHAIKH"/>
    <s v="ONLINE"/>
    <x v="9"/>
    <n v="6792"/>
    <m/>
    <m/>
    <m/>
    <n v="6522"/>
    <n v="22506"/>
    <n v="4259"/>
    <n v="22236"/>
    <x v="2"/>
    <x v="0"/>
    <x v="0"/>
    <x v="0"/>
    <n v="75577.289999999994"/>
    <n v="1319"/>
    <n v="0"/>
    <n v="6548"/>
    <s v="-"/>
    <n v="0.25438017096387561"/>
    <n v="2.9116487338681819E-2"/>
    <x v="0"/>
    <s v="PTP"/>
    <s v="-"/>
    <s v="PTP"/>
    <m/>
    <n v="25"/>
    <s v="CAVA"/>
    <m/>
    <s v="ELG"/>
    <m/>
    <s v="NIGADI"/>
    <m/>
    <m/>
    <m/>
    <n v="22506"/>
    <n v="75577.289999999994"/>
    <n v="118"/>
    <n v="116"/>
    <s v="STABLE"/>
    <m/>
    <m/>
    <m/>
    <m/>
    <s v="NPA"/>
    <s v="MH14KR7081"/>
    <s v="CLASSIC 350 DARK GUNMETAL GREY"/>
    <d v="2023-03-17T00:00:00"/>
    <n v="48"/>
    <x v="0"/>
    <x v="0"/>
    <m/>
    <m/>
    <m/>
    <m/>
    <m/>
    <m/>
    <m/>
    <m/>
    <m/>
    <m/>
    <m/>
    <m/>
    <m/>
    <m/>
    <m/>
    <m/>
    <m/>
    <m/>
    <m/>
    <n v="1"/>
    <m/>
    <m/>
    <n v="1"/>
    <m/>
    <m/>
    <m/>
    <m/>
    <m/>
    <m/>
    <m/>
    <m/>
    <m/>
    <m/>
    <m/>
    <m/>
    <m/>
    <m/>
    <m/>
    <m/>
    <m/>
    <m/>
    <m/>
    <m/>
    <m/>
    <m/>
    <m/>
    <m/>
    <m/>
    <m/>
    <m/>
    <m/>
    <m/>
    <m/>
    <m/>
    <m/>
    <m/>
    <m/>
    <m/>
    <m/>
    <m/>
    <m/>
    <m/>
    <m/>
    <m/>
    <m/>
    <m/>
    <m/>
    <m/>
    <m/>
    <m/>
    <m/>
    <m/>
    <m/>
    <m/>
    <m/>
    <m/>
    <m/>
    <m/>
    <m/>
    <m/>
    <m/>
    <m/>
    <m/>
    <m/>
    <m/>
    <m/>
    <m/>
    <m/>
    <m/>
    <m/>
    <m/>
    <m/>
    <m/>
    <m/>
    <x v="3"/>
    <x v="0"/>
    <s v="ZBHT0011"/>
    <s v="GP_BsBoPeNMm"/>
    <s v="Allocated"/>
    <s v="Door Locked (NC_DL)"/>
    <s v="Visit cm residence address door lock cm neighbour sd cm gone to the village "/>
    <d v="2026-07-07T00:00:00"/>
    <m/>
    <m/>
    <m/>
    <m/>
    <m/>
    <n v="4259"/>
    <n v="29028"/>
  </r>
  <r>
    <n v="464930378"/>
    <s v="SARITA SEBASTIAN MARIYAN"/>
    <m/>
    <x v="2"/>
    <m/>
    <m/>
    <m/>
    <m/>
    <n v="4169"/>
    <n v="20797"/>
    <n v="5207"/>
    <n v="24966"/>
    <x v="4"/>
    <x v="1"/>
    <x v="1"/>
    <x v="3"/>
    <n v="75508"/>
    <n v="1086"/>
    <n v="0"/>
    <n v="6750"/>
    <s v="FLOW"/>
    <n v="0.78884921496402294"/>
    <n v="3.3752592069707162E-2"/>
    <x v="1"/>
    <s v="NC"/>
    <s v="NC"/>
    <s v="NC"/>
    <s v="Shifted"/>
    <m/>
    <m/>
    <m/>
    <s v="ELG"/>
    <m/>
    <s v="KHADAKI"/>
    <m/>
    <m/>
    <m/>
    <n v="20797"/>
    <n v="75508"/>
    <n v="146"/>
    <n v="175"/>
    <s v="FLOW"/>
    <m/>
    <m/>
    <m/>
    <m/>
    <s v="NPA"/>
    <s v="MH12XP7219"/>
    <s v="HONDA ACTIVA 125 SMART"/>
    <d v="2024-12-12T00:00:00"/>
    <n v="36"/>
    <x v="0"/>
    <x v="0"/>
    <m/>
    <m/>
    <m/>
    <m/>
    <m/>
    <m/>
    <m/>
    <m/>
    <m/>
    <m/>
    <m/>
    <m/>
    <m/>
    <m/>
    <m/>
    <m/>
    <n v="1"/>
    <m/>
    <m/>
    <m/>
    <m/>
    <m/>
    <m/>
    <m/>
    <m/>
    <m/>
    <m/>
    <m/>
    <m/>
    <m/>
    <m/>
    <m/>
    <m/>
    <m/>
    <m/>
    <m/>
    <m/>
    <m/>
    <m/>
    <m/>
    <m/>
    <m/>
    <m/>
    <m/>
    <m/>
    <m/>
    <m/>
    <m/>
    <m/>
    <m/>
    <m/>
    <m/>
    <m/>
    <m/>
    <m/>
    <m/>
    <m/>
    <m/>
    <m/>
    <m/>
    <m/>
    <m/>
    <m/>
    <m/>
    <n v="1"/>
    <m/>
    <m/>
    <m/>
    <m/>
    <m/>
    <m/>
    <m/>
    <m/>
    <m/>
    <m/>
    <m/>
    <m/>
    <m/>
    <m/>
    <m/>
    <m/>
    <m/>
    <m/>
    <m/>
    <m/>
    <m/>
    <m/>
    <m/>
    <m/>
    <m/>
    <m/>
    <m/>
    <m/>
    <m/>
    <x v="3"/>
    <x v="0"/>
    <s v="DUWT0023"/>
    <s v="BPmkdf2qsOgc"/>
    <s v="Allocated"/>
    <s v="Shifted (NC_SFTD)"/>
    <s v="Customer shifted from the given residence address "/>
    <d v="2026-07-06T00:00:00"/>
    <m/>
    <m/>
    <m/>
    <m/>
    <m/>
    <n v="5207"/>
    <n v="24966"/>
  </r>
  <r>
    <n v="461700090"/>
    <s v="AMARJEET KOUR GURUCHARANSINGHGILL"/>
    <s v="ONLINE"/>
    <x v="3"/>
    <n v="4320"/>
    <m/>
    <m/>
    <m/>
    <n v="4217"/>
    <n v="4073"/>
    <n v="4178"/>
    <n v="3970"/>
    <x v="0"/>
    <x v="0"/>
    <x v="0"/>
    <x v="6"/>
    <n v="75158"/>
    <n v="105"/>
    <n v="0"/>
    <n v="6744"/>
    <s v="15.06.26"/>
    <n v="5.1262159655320334E-2"/>
    <n v="3.9585499965459721E-3"/>
    <x v="0"/>
    <s v="PAID"/>
    <s v="PAID"/>
    <s v="PAID"/>
    <m/>
    <m/>
    <m/>
    <m/>
    <s v="-"/>
    <m/>
    <s v="YERWADA"/>
    <m/>
    <m/>
    <m/>
    <n v="4073"/>
    <n v="75158"/>
    <n v="26"/>
    <n v="25"/>
    <s v="STABLE"/>
    <m/>
    <m/>
    <m/>
    <m/>
    <s v="REGULAR"/>
    <s v="MH12WN0638"/>
    <s v="PIAGGIO APRILIA SR160 FACELIFT"/>
    <d v="2024-01-29T00:00:00"/>
    <n v="48"/>
    <x v="0"/>
    <x v="1"/>
    <m/>
    <m/>
    <m/>
    <m/>
    <m/>
    <m/>
    <m/>
    <n v="1"/>
    <m/>
    <m/>
    <m/>
    <m/>
    <m/>
    <m/>
    <m/>
    <m/>
    <m/>
    <m/>
    <m/>
    <m/>
    <m/>
    <m/>
    <m/>
    <m/>
    <m/>
    <m/>
    <m/>
    <m/>
    <m/>
    <m/>
    <m/>
    <m/>
    <m/>
    <m/>
    <m/>
    <m/>
    <m/>
    <m/>
    <m/>
    <m/>
    <m/>
    <m/>
    <m/>
    <m/>
    <m/>
    <m/>
    <m/>
    <m/>
    <m/>
    <m/>
    <m/>
    <m/>
    <m/>
    <m/>
    <m/>
    <m/>
    <m/>
    <m/>
    <m/>
    <m/>
    <m/>
    <m/>
    <m/>
    <m/>
    <m/>
    <m/>
    <m/>
    <m/>
    <m/>
    <m/>
    <m/>
    <m/>
    <m/>
    <m/>
    <m/>
    <m/>
    <m/>
    <m/>
    <m/>
    <m/>
    <m/>
    <m/>
    <m/>
    <m/>
    <m/>
    <m/>
    <m/>
    <m/>
    <m/>
    <m/>
    <m/>
    <m/>
    <m/>
    <m/>
    <x v="0"/>
    <x v="0"/>
    <s v="ZBHT0012"/>
    <s v="Boppk2L_NIz"/>
    <s v="Allocated"/>
    <s v="Left Message (LMCB)"/>
    <s v="Lm"/>
    <d v="2026-07-03T00:00:00"/>
    <m/>
    <m/>
    <m/>
    <m/>
    <m/>
    <n v="4178"/>
    <n v="8290"/>
  </r>
  <r>
    <n v="465368631"/>
    <s v="SUDHIR PRADIP TELGOTE"/>
    <s v="ONLINE"/>
    <x v="10"/>
    <n v="4400"/>
    <m/>
    <m/>
    <m/>
    <n v="4299"/>
    <n v="4178"/>
    <n v="4297"/>
    <n v="4077"/>
    <x v="0"/>
    <x v="0"/>
    <x v="0"/>
    <x v="8"/>
    <n v="75019"/>
    <n v="119"/>
    <n v="0"/>
    <n v="2250"/>
    <s v="30.06.26"/>
    <n v="7.7386942148322133E-2"/>
    <n v="3.9512289069810573E-3"/>
    <x v="0"/>
    <s v="PTP"/>
    <s v="PTP"/>
    <s v="PTP"/>
    <m/>
    <n v="28"/>
    <s v="CAVA"/>
    <m/>
    <s v="-"/>
    <m/>
    <s v="MAVAL"/>
    <m/>
    <m/>
    <m/>
    <n v="4178"/>
    <n v="75019"/>
    <n v="26"/>
    <n v="55"/>
    <s v="FLOW"/>
    <m/>
    <m/>
    <m/>
    <m/>
    <s v="REGULAR"/>
    <s v="MH14MD7473"/>
    <s v="HONDA SHINE DISC BSVI"/>
    <d v="2025-01-30T00:00:00"/>
    <n v="36"/>
    <x v="0"/>
    <x v="1"/>
    <m/>
    <m/>
    <m/>
    <m/>
    <m/>
    <m/>
    <m/>
    <m/>
    <m/>
    <m/>
    <m/>
    <m/>
    <m/>
    <m/>
    <m/>
    <m/>
    <m/>
    <m/>
    <m/>
    <m/>
    <m/>
    <m/>
    <m/>
    <m/>
    <m/>
    <n v="1"/>
    <m/>
    <m/>
    <m/>
    <m/>
    <m/>
    <m/>
    <m/>
    <m/>
    <m/>
    <m/>
    <m/>
    <m/>
    <m/>
    <m/>
    <m/>
    <m/>
    <m/>
    <m/>
    <m/>
    <m/>
    <m/>
    <m/>
    <m/>
    <m/>
    <m/>
    <m/>
    <m/>
    <m/>
    <m/>
    <m/>
    <m/>
    <m/>
    <m/>
    <m/>
    <m/>
    <m/>
    <m/>
    <m/>
    <m/>
    <m/>
    <m/>
    <m/>
    <m/>
    <m/>
    <m/>
    <m/>
    <m/>
    <m/>
    <m/>
    <m/>
    <m/>
    <m/>
    <m/>
    <m/>
    <m/>
    <m/>
    <m/>
    <m/>
    <m/>
    <m/>
    <m/>
    <m/>
    <m/>
    <m/>
    <m/>
    <m/>
    <m/>
    <m/>
    <x v="0"/>
    <x v="0"/>
    <s v="ZBHT0013"/>
    <s v="A6NBw5fNIrRc"/>
    <s v="Allocated"/>
    <e v="#N/A"/>
    <e v="#N/A"/>
    <e v="#N/A"/>
    <m/>
    <m/>
    <m/>
    <s v="VYMO"/>
    <m/>
    <n v="4297"/>
    <n v="8477"/>
  </r>
  <r>
    <n v="457349311"/>
    <s v="RAHUL BANDA CHAVAN"/>
    <s v="ONLINE"/>
    <x v="5"/>
    <n v="7500"/>
    <m/>
    <m/>
    <m/>
    <n v="6290"/>
    <n v="17895"/>
    <n v="6183"/>
    <n v="16685"/>
    <x v="3"/>
    <x v="0"/>
    <x v="0"/>
    <x v="4"/>
    <n v="74998"/>
    <n v="868"/>
    <n v="0"/>
    <n v="6727"/>
    <s v="22.06.26"/>
    <n v="0.77646756023555974"/>
    <n v="2.4019832660636779E-2"/>
    <x v="0"/>
    <s v="-"/>
    <s v="PTP"/>
    <s v="-"/>
    <m/>
    <m/>
    <m/>
    <m/>
    <s v="ELG"/>
    <m/>
    <s v="BHOR"/>
    <m/>
    <m/>
    <m/>
    <n v="17895"/>
    <n v="74998"/>
    <n v="87"/>
    <n v="86"/>
    <s v="STABLE"/>
    <m/>
    <m/>
    <m/>
    <m/>
    <s v="NPA"/>
    <s v="MH12VH8942"/>
    <s v="CLASSIC 350 DARK STEALTH BLACK"/>
    <d v="2023-03-23T00:00:00"/>
    <n v="48"/>
    <x v="0"/>
    <x v="1"/>
    <m/>
    <m/>
    <m/>
    <m/>
    <m/>
    <m/>
    <m/>
    <m/>
    <m/>
    <m/>
    <m/>
    <m/>
    <m/>
    <m/>
    <m/>
    <m/>
    <m/>
    <m/>
    <m/>
    <m/>
    <m/>
    <m/>
    <m/>
    <m/>
    <m/>
    <m/>
    <m/>
    <m/>
    <m/>
    <m/>
    <m/>
    <m/>
    <m/>
    <m/>
    <m/>
    <m/>
    <m/>
    <m/>
    <m/>
    <m/>
    <m/>
    <m/>
    <m/>
    <m/>
    <m/>
    <m/>
    <m/>
    <m/>
    <m/>
    <m/>
    <m/>
    <m/>
    <m/>
    <m/>
    <m/>
    <m/>
    <m/>
    <m/>
    <m/>
    <m/>
    <m/>
    <m/>
    <m/>
    <m/>
    <m/>
    <m/>
    <m/>
    <m/>
    <m/>
    <m/>
    <m/>
    <m/>
    <m/>
    <m/>
    <m/>
    <m/>
    <m/>
    <m/>
    <m/>
    <m/>
    <m/>
    <m/>
    <m/>
    <m/>
    <m/>
    <m/>
    <m/>
    <m/>
    <m/>
    <m/>
    <m/>
    <n v="1"/>
    <m/>
    <m/>
    <x v="0"/>
    <x v="0"/>
    <s v="DUWT0011"/>
    <s v="A6ry5V_SpOIm"/>
    <s v="Allocated"/>
    <s v="Promise To Pay (PTP)"/>
    <s v="Customer home visit promise to pay amt. 7600 ptp date 21.07.2026"/>
    <d v="2026-07-21T00:00:00"/>
    <m/>
    <m/>
    <m/>
    <m/>
    <m/>
    <n v="6183"/>
    <n v="24185"/>
  </r>
  <r>
    <n v="466063242"/>
    <s v="SANTOSH NANDU ROY"/>
    <s v="ONLINE"/>
    <x v="11"/>
    <n v="3916"/>
    <m/>
    <m/>
    <m/>
    <n v="3849"/>
    <n v="3798"/>
    <n v="3865"/>
    <n v="3731"/>
    <x v="0"/>
    <x v="0"/>
    <x v="0"/>
    <x v="13"/>
    <n v="74908"/>
    <n v="67"/>
    <n v="0"/>
    <n v="900"/>
    <s v="24.06.26"/>
    <n v="6.4554880063422138E-2"/>
    <n v="3.9453825692709454E-3"/>
    <x v="0"/>
    <s v="PAID"/>
    <s v="PTP"/>
    <s v="PAID"/>
    <m/>
    <m/>
    <m/>
    <m/>
    <s v="-"/>
    <m/>
    <s v="NHARE"/>
    <m/>
    <m/>
    <m/>
    <n v="4765"/>
    <n v="74908"/>
    <n v="26"/>
    <n v="25"/>
    <s v="STABLE"/>
    <m/>
    <m/>
    <m/>
    <m/>
    <s v="REGULAR"/>
    <s v="MH12YC5760"/>
    <s v="TVS NTORQ 125 RACE XP"/>
    <d v="2025-05-05T00:00:00"/>
    <n v="36"/>
    <x v="1"/>
    <x v="1"/>
    <m/>
    <m/>
    <m/>
    <m/>
    <m/>
    <m/>
    <m/>
    <m/>
    <m/>
    <m/>
    <m/>
    <m/>
    <m/>
    <m/>
    <m/>
    <m/>
    <m/>
    <m/>
    <m/>
    <m/>
    <m/>
    <m/>
    <m/>
    <m/>
    <m/>
    <m/>
    <m/>
    <m/>
    <m/>
    <m/>
    <m/>
    <m/>
    <m/>
    <m/>
    <m/>
    <m/>
    <m/>
    <n v="1"/>
    <m/>
    <m/>
    <m/>
    <m/>
    <m/>
    <m/>
    <m/>
    <m/>
    <m/>
    <m/>
    <m/>
    <m/>
    <m/>
    <m/>
    <m/>
    <m/>
    <m/>
    <m/>
    <m/>
    <m/>
    <m/>
    <m/>
    <m/>
    <m/>
    <m/>
    <m/>
    <m/>
    <m/>
    <m/>
    <m/>
    <m/>
    <m/>
    <m/>
    <m/>
    <m/>
    <m/>
    <m/>
    <m/>
    <m/>
    <m/>
    <m/>
    <m/>
    <m/>
    <m/>
    <m/>
    <m/>
    <m/>
    <m/>
    <m/>
    <m/>
    <m/>
    <m/>
    <m/>
    <m/>
    <m/>
    <m/>
    <x v="0"/>
    <x v="0"/>
    <s v="DUWT0031"/>
    <m/>
    <m/>
    <m/>
    <m/>
    <m/>
    <m/>
    <m/>
    <m/>
    <m/>
    <m/>
    <n v="3865"/>
    <n v="7647"/>
  </r>
  <r>
    <n v="467137941"/>
    <s v="PRAVIN POPAT TAMBE"/>
    <s v="ONLINE"/>
    <x v="0"/>
    <n v="3633"/>
    <m/>
    <m/>
    <m/>
    <n v="3183"/>
    <n v="3183"/>
    <n v="3183"/>
    <n v="2733"/>
    <x v="0"/>
    <x v="0"/>
    <x v="0"/>
    <x v="10"/>
    <n v="73930"/>
    <n v="0"/>
    <n v="450"/>
    <n v="450"/>
    <s v="-"/>
    <n v="5.2518325080717528E-2"/>
    <n v="3.8938715937710386E-3"/>
    <x v="0"/>
    <s v="PAID"/>
    <s v="-"/>
    <s v="PAID"/>
    <m/>
    <m/>
    <s v="CAVA"/>
    <m/>
    <s v="-"/>
    <m/>
    <s v="TAMBEWADI"/>
    <m/>
    <m/>
    <m/>
    <n v="3633"/>
    <n v="73930"/>
    <n v="26"/>
    <n v="25"/>
    <s v="STABLE"/>
    <m/>
    <m/>
    <m/>
    <m/>
    <s v="REGULAR"/>
    <s v="MH14MY8290"/>
    <s v="AMPERE MAGNUS EX"/>
    <d v="2025-10-23T00:00:00"/>
    <n v="36"/>
    <x v="1"/>
    <x v="0"/>
    <m/>
    <m/>
    <m/>
    <m/>
    <m/>
    <m/>
    <m/>
    <m/>
    <m/>
    <m/>
    <m/>
    <m/>
    <m/>
    <m/>
    <m/>
    <m/>
    <m/>
    <m/>
    <m/>
    <m/>
    <m/>
    <m/>
    <m/>
    <m/>
    <m/>
    <m/>
    <m/>
    <m/>
    <m/>
    <m/>
    <m/>
    <m/>
    <m/>
    <m/>
    <m/>
    <m/>
    <m/>
    <n v="1"/>
    <m/>
    <m/>
    <m/>
    <m/>
    <m/>
    <m/>
    <m/>
    <m/>
    <m/>
    <m/>
    <m/>
    <m/>
    <m/>
    <m/>
    <m/>
    <m/>
    <m/>
    <m/>
    <m/>
    <m/>
    <m/>
    <m/>
    <m/>
    <m/>
    <m/>
    <m/>
    <m/>
    <m/>
    <m/>
    <m/>
    <m/>
    <m/>
    <m/>
    <m/>
    <m/>
    <m/>
    <m/>
    <m/>
    <m/>
    <m/>
    <m/>
    <m/>
    <m/>
    <m/>
    <m/>
    <m/>
    <m/>
    <m/>
    <m/>
    <m/>
    <m/>
    <m/>
    <m/>
    <m/>
    <m/>
    <m/>
    <x v="0"/>
    <x v="0"/>
    <s v="ZBHT0021"/>
    <m/>
    <m/>
    <m/>
    <m/>
    <m/>
    <m/>
    <m/>
    <m/>
    <m/>
    <m/>
    <n v="3183"/>
    <n v="6366"/>
  </r>
  <r>
    <n v="457317317"/>
    <s v="SUNNY SURESH MARATHE"/>
    <m/>
    <x v="2"/>
    <m/>
    <m/>
    <m/>
    <m/>
    <n v="6685"/>
    <n v="13744"/>
    <n v="783"/>
    <n v="20429"/>
    <x v="3"/>
    <x v="1"/>
    <x v="1"/>
    <x v="8"/>
    <n v="73863"/>
    <n v="409"/>
    <n v="0"/>
    <n v="5407"/>
    <s v="FLOW"/>
    <n v="0.28850811738873966"/>
    <n v="2.3656322832777067E-2"/>
    <x v="0"/>
    <s v="PTP"/>
    <s v="PTP"/>
    <s v="PTP"/>
    <m/>
    <n v="22"/>
    <s v="CAVA"/>
    <m/>
    <s v="ELG"/>
    <m/>
    <s v="LONAVLA"/>
    <m/>
    <m/>
    <m/>
    <n v="13744"/>
    <n v="73863"/>
    <n v="87"/>
    <n v="116"/>
    <s v="FLOW"/>
    <m/>
    <m/>
    <m/>
    <m/>
    <s v="NPA"/>
    <s v="MH14KR8364"/>
    <s v="CLASSIC 350 DARK GUNMETAL GREY"/>
    <d v="2023-03-21T00:00:00"/>
    <n v="48"/>
    <x v="0"/>
    <x v="1"/>
    <m/>
    <m/>
    <m/>
    <m/>
    <m/>
    <m/>
    <m/>
    <m/>
    <m/>
    <m/>
    <m/>
    <m/>
    <m/>
    <m/>
    <m/>
    <m/>
    <m/>
    <m/>
    <m/>
    <m/>
    <m/>
    <m/>
    <m/>
    <m/>
    <m/>
    <m/>
    <m/>
    <m/>
    <m/>
    <m/>
    <m/>
    <n v="1"/>
    <m/>
    <m/>
    <m/>
    <m/>
    <m/>
    <m/>
    <m/>
    <m/>
    <m/>
    <m/>
    <m/>
    <m/>
    <m/>
    <m/>
    <m/>
    <m/>
    <m/>
    <m/>
    <m/>
    <m/>
    <m/>
    <m/>
    <m/>
    <m/>
    <m/>
    <m/>
    <m/>
    <m/>
    <m/>
    <m/>
    <m/>
    <m/>
    <m/>
    <m/>
    <m/>
    <m/>
    <m/>
    <m/>
    <m/>
    <m/>
    <m/>
    <m/>
    <m/>
    <m/>
    <m/>
    <m/>
    <m/>
    <m/>
    <m/>
    <m/>
    <m/>
    <m/>
    <m/>
    <m/>
    <m/>
    <m/>
    <m/>
    <m/>
    <m/>
    <m/>
    <m/>
    <m/>
    <x v="0"/>
    <x v="0"/>
    <s v="ZBHT0013"/>
    <s v="GoLfE2BLRc"/>
    <s v="Allocated"/>
    <e v="#N/A"/>
    <e v="#N/A"/>
    <e v="#N/A"/>
    <m/>
    <m/>
    <m/>
    <m/>
    <m/>
    <n v="783"/>
    <n v="20429"/>
  </r>
  <r>
    <n v="466494531"/>
    <s v="RAM KUMAR RAY"/>
    <s v="ONLINE"/>
    <x v="0"/>
    <n v="3710"/>
    <m/>
    <m/>
    <m/>
    <n v="3587"/>
    <n v="3587"/>
    <n v="3637"/>
    <n v="3464"/>
    <x v="0"/>
    <x v="2"/>
    <x v="0"/>
    <x v="6"/>
    <n v="73764"/>
    <n v="50"/>
    <n v="0"/>
    <n v="459"/>
    <s v="-"/>
    <n v="5.0311369978113432E-2"/>
    <n v="3.8851284220604207E-3"/>
    <x v="2"/>
    <s v="PAID"/>
    <s v="-"/>
    <s v="PAID"/>
    <m/>
    <m/>
    <m/>
    <m/>
    <s v="-"/>
    <m/>
    <s v="WADGAON SHERI"/>
    <m/>
    <m/>
    <m/>
    <n v="3587"/>
    <n v="73764"/>
    <n v="26"/>
    <n v="0"/>
    <s v="RB"/>
    <m/>
    <m/>
    <m/>
    <m/>
    <s v="REGULAR"/>
    <s v="MH12YG8793"/>
    <s v="HONDA SHINE DRUM BSVI"/>
    <d v="2025-07-11T00:00:00"/>
    <n v="36"/>
    <x v="0"/>
    <x v="1"/>
    <m/>
    <m/>
    <m/>
    <m/>
    <m/>
    <m/>
    <m/>
    <m/>
    <m/>
    <m/>
    <m/>
    <m/>
    <m/>
    <m/>
    <m/>
    <m/>
    <m/>
    <m/>
    <m/>
    <m/>
    <m/>
    <m/>
    <m/>
    <m/>
    <m/>
    <m/>
    <m/>
    <m/>
    <m/>
    <m/>
    <m/>
    <m/>
    <m/>
    <m/>
    <m/>
    <m/>
    <m/>
    <m/>
    <m/>
    <m/>
    <n v="1"/>
    <m/>
    <m/>
    <m/>
    <m/>
    <m/>
    <m/>
    <m/>
    <m/>
    <m/>
    <m/>
    <m/>
    <m/>
    <m/>
    <m/>
    <m/>
    <m/>
    <m/>
    <m/>
    <m/>
    <m/>
    <m/>
    <m/>
    <m/>
    <m/>
    <m/>
    <m/>
    <m/>
    <m/>
    <m/>
    <m/>
    <m/>
    <m/>
    <m/>
    <m/>
    <m/>
    <m/>
    <m/>
    <m/>
    <m/>
    <m/>
    <m/>
    <m/>
    <m/>
    <m/>
    <m/>
    <m/>
    <m/>
    <m/>
    <m/>
    <m/>
    <m/>
    <m/>
    <m/>
    <x v="0"/>
    <x v="0"/>
    <s v="ZBHT0012"/>
    <s v="GP-rINlDYv9"/>
    <s v="Allocated"/>
    <e v="#N/A"/>
    <e v="#N/A"/>
    <e v="#N/A"/>
    <m/>
    <m/>
    <m/>
    <m/>
    <m/>
    <n v="3637"/>
    <n v="7174"/>
  </r>
  <r>
    <n v="466301939"/>
    <s v="ANNA TATYA FULMALI"/>
    <m/>
    <x v="2"/>
    <m/>
    <m/>
    <m/>
    <m/>
    <n v="3382"/>
    <n v="8567"/>
    <n v="1979"/>
    <n v="11949"/>
    <x v="3"/>
    <x v="1"/>
    <x v="1"/>
    <x v="10"/>
    <n v="73439"/>
    <n v="176"/>
    <n v="0"/>
    <n v="3150"/>
    <s v="FLOW"/>
    <n v="0.57659362315199381"/>
    <n v="2.3520527090915819E-2"/>
    <x v="1"/>
    <s v="NC"/>
    <s v="NC"/>
    <s v="NC"/>
    <s v="Shifted"/>
    <m/>
    <s v="CNAVNA"/>
    <m/>
    <s v="ELG"/>
    <m/>
    <s v="JUNNAR"/>
    <m/>
    <m/>
    <m/>
    <n v="8567"/>
    <n v="73439"/>
    <n v="87"/>
    <n v="116"/>
    <s v="FLOW"/>
    <m/>
    <m/>
    <m/>
    <m/>
    <s v="REGULAR"/>
    <s v="MH14MM0907"/>
    <s v="TVS RAIDER SMARTXONNECT"/>
    <d v="2025-06-10T00:00:00"/>
    <n v="36"/>
    <x v="0"/>
    <x v="0"/>
    <m/>
    <m/>
    <m/>
    <m/>
    <n v="1"/>
    <m/>
    <m/>
    <m/>
    <m/>
    <m/>
    <m/>
    <m/>
    <m/>
    <m/>
    <m/>
    <m/>
    <n v="1"/>
    <m/>
    <m/>
    <m/>
    <m/>
    <m/>
    <m/>
    <m/>
    <m/>
    <m/>
    <m/>
    <m/>
    <m/>
    <m/>
    <m/>
    <m/>
    <m/>
    <m/>
    <m/>
    <m/>
    <m/>
    <m/>
    <m/>
    <m/>
    <m/>
    <m/>
    <m/>
    <m/>
    <m/>
    <m/>
    <m/>
    <m/>
    <m/>
    <m/>
    <m/>
    <m/>
    <m/>
    <m/>
    <m/>
    <m/>
    <m/>
    <m/>
    <m/>
    <m/>
    <m/>
    <m/>
    <m/>
    <m/>
    <m/>
    <m/>
    <m/>
    <m/>
    <m/>
    <m/>
    <m/>
    <m/>
    <m/>
    <m/>
    <m/>
    <m/>
    <m/>
    <m/>
    <m/>
    <m/>
    <m/>
    <m/>
    <m/>
    <m/>
    <m/>
    <m/>
    <m/>
    <m/>
    <m/>
    <m/>
    <m/>
    <m/>
    <m/>
    <m/>
    <x v="3"/>
    <x v="0"/>
    <s v="ZBHT0021"/>
    <s v="G2_cyiSGjc"/>
    <s v="Allocated"/>
    <s v="Shifted (NC_SFTD)"/>
    <s v="Shifted "/>
    <d v="2026-07-06T00:00:00"/>
    <m/>
    <m/>
    <m/>
    <m/>
    <m/>
    <n v="1979"/>
    <n v="11949"/>
  </r>
  <r>
    <n v="465510482"/>
    <s v="SACHIN RATNAKAR SHINDE"/>
    <m/>
    <x v="2"/>
    <m/>
    <m/>
    <m/>
    <m/>
    <n v="3655"/>
    <n v="18275"/>
    <n v="4329"/>
    <n v="21930"/>
    <x v="4"/>
    <x v="1"/>
    <x v="1"/>
    <x v="10"/>
    <n v="73394"/>
    <n v="674"/>
    <n v="0"/>
    <n v="2250"/>
    <s v="FLOW"/>
    <n v="0.21555721984815779"/>
    <n v="3.2807619621286324E-2"/>
    <x v="1"/>
    <s v="RTP"/>
    <s v="RTP"/>
    <s v="RTP"/>
    <s v="Financail problem"/>
    <m/>
    <s v="CAVNA"/>
    <m/>
    <s v="ELG"/>
    <m/>
    <s v="JUNNAR"/>
    <m/>
    <m/>
    <m/>
    <n v="18275"/>
    <n v="73394"/>
    <n v="146"/>
    <n v="175"/>
    <s v="FLOW"/>
    <m/>
    <m/>
    <m/>
    <m/>
    <s v="NPA"/>
    <s v="MH14ME3275"/>
    <s v="SPLENDOR PLUS I3S BS6 FI DRUM SELF"/>
    <d v="2025-02-15T00:00:00"/>
    <n v="36"/>
    <x v="0"/>
    <x v="0"/>
    <m/>
    <m/>
    <m/>
    <m/>
    <m/>
    <m/>
    <m/>
    <m/>
    <m/>
    <m/>
    <m/>
    <m/>
    <m/>
    <m/>
    <m/>
    <m/>
    <m/>
    <m/>
    <m/>
    <m/>
    <m/>
    <m/>
    <m/>
    <m/>
    <m/>
    <m/>
    <m/>
    <m/>
    <m/>
    <m/>
    <m/>
    <n v="1"/>
    <m/>
    <m/>
    <m/>
    <m/>
    <m/>
    <m/>
    <m/>
    <m/>
    <m/>
    <m/>
    <m/>
    <m/>
    <m/>
    <m/>
    <m/>
    <m/>
    <m/>
    <m/>
    <m/>
    <m/>
    <m/>
    <m/>
    <m/>
    <m/>
    <m/>
    <m/>
    <m/>
    <m/>
    <m/>
    <m/>
    <m/>
    <m/>
    <m/>
    <m/>
    <m/>
    <m/>
    <m/>
    <m/>
    <m/>
    <m/>
    <m/>
    <m/>
    <m/>
    <m/>
    <m/>
    <m/>
    <m/>
    <n v="1"/>
    <m/>
    <m/>
    <m/>
    <m/>
    <m/>
    <m/>
    <m/>
    <m/>
    <m/>
    <m/>
    <m/>
    <m/>
    <m/>
    <m/>
    <x v="3"/>
    <x v="0"/>
    <s v="ZBHT0021"/>
    <s v="k6kEEFH-5qm"/>
    <s v="Allocated"/>
    <e v="#N/A"/>
    <e v="#N/A"/>
    <e v="#N/A"/>
    <m/>
    <m/>
    <m/>
    <s v="VYMO"/>
    <m/>
    <n v="4329"/>
    <n v="21930"/>
  </r>
  <r>
    <n v="464441982"/>
    <s v="VRUSHBH SHIVAJI HANDE"/>
    <s v="ONLINE"/>
    <x v="9"/>
    <n v="13060"/>
    <m/>
    <m/>
    <m/>
    <n v="12645"/>
    <n v="12645"/>
    <n v="12801"/>
    <n v="12230"/>
    <x v="1"/>
    <x v="2"/>
    <x v="0"/>
    <x v="14"/>
    <n v="72796"/>
    <n v="156"/>
    <n v="0"/>
    <n v="2700"/>
    <s v="30.06.26"/>
    <n v="0.20906597801297716"/>
    <n v="1.3534979564609109E-2"/>
    <x v="0"/>
    <s v="PAID"/>
    <s v="PTP"/>
    <s v="PTP"/>
    <m/>
    <n v="23"/>
    <s v="CAVA"/>
    <m/>
    <s v="-"/>
    <m/>
    <s v="TALEGAON DABHADE"/>
    <m/>
    <m/>
    <m/>
    <n v="12645"/>
    <n v="72796"/>
    <n v="57"/>
    <n v="25"/>
    <s v="STABLE"/>
    <m/>
    <m/>
    <m/>
    <m/>
    <s v="REGULAR"/>
    <s v="MH14LZ2115"/>
    <s v="CLASSIC 350 COMMANDO SAND"/>
    <d v="2024-10-25T00:00:00"/>
    <n v="24"/>
    <x v="0"/>
    <x v="1"/>
    <m/>
    <m/>
    <m/>
    <m/>
    <m/>
    <m/>
    <m/>
    <m/>
    <m/>
    <m/>
    <n v="1"/>
    <m/>
    <m/>
    <m/>
    <m/>
    <m/>
    <m/>
    <m/>
    <m/>
    <m/>
    <m/>
    <m/>
    <m/>
    <m/>
    <m/>
    <m/>
    <m/>
    <m/>
    <m/>
    <m/>
    <m/>
    <m/>
    <m/>
    <m/>
    <m/>
    <m/>
    <m/>
    <m/>
    <m/>
    <m/>
    <m/>
    <m/>
    <m/>
    <n v="1"/>
    <m/>
    <m/>
    <m/>
    <m/>
    <m/>
    <m/>
    <m/>
    <m/>
    <m/>
    <m/>
    <m/>
    <m/>
    <m/>
    <m/>
    <m/>
    <m/>
    <m/>
    <m/>
    <m/>
    <m/>
    <m/>
    <m/>
    <m/>
    <m/>
    <m/>
    <m/>
    <n v="2"/>
    <m/>
    <m/>
    <m/>
    <m/>
    <m/>
    <m/>
    <m/>
    <m/>
    <m/>
    <m/>
    <m/>
    <m/>
    <m/>
    <m/>
    <m/>
    <m/>
    <m/>
    <m/>
    <m/>
    <m/>
    <m/>
    <m/>
    <m/>
    <x v="4"/>
    <x v="0"/>
    <s v="DUWT0027"/>
    <s v="k6GYCXCyZ9c"/>
    <s v="Allocated"/>
    <s v="Left Message (LMCB)"/>
    <s v="Visited to Customers residence address and Left massage with his wife "/>
    <d v="2026-07-04T00:00:00"/>
    <m/>
    <m/>
    <m/>
    <s v="VYMO"/>
    <m/>
    <n v="12801"/>
    <n v="25290"/>
  </r>
  <r>
    <n v="460139116"/>
    <s v="GURU SUHAS GAIKWAD"/>
    <s v="ONLINE"/>
    <x v="27"/>
    <n v="21550"/>
    <m/>
    <m/>
    <m/>
    <n v="4186"/>
    <n v="16744"/>
    <n v="4555"/>
    <n v="-620"/>
    <x v="2"/>
    <x v="2"/>
    <x v="0"/>
    <x v="6"/>
    <n v="72754.460000000006"/>
    <n v="369"/>
    <n v="0"/>
    <n v="6439"/>
    <s v="FLOW"/>
    <n v="0.19600462795806733"/>
    <n v="2.8028979517823849E-2"/>
    <x v="2"/>
    <s v="PAID"/>
    <s v="NC"/>
    <s v="PAID"/>
    <m/>
    <m/>
    <m/>
    <m/>
    <s v="ELG"/>
    <m/>
    <s v="YERWADA"/>
    <m/>
    <m/>
    <m/>
    <n v="16744"/>
    <n v="72754.460000000006"/>
    <n v="118"/>
    <n v="0"/>
    <s v="RB"/>
    <m/>
    <m/>
    <m/>
    <m/>
    <s v="NPA"/>
    <s v="MH12WB0883"/>
    <s v="XPULSE 200 4V"/>
    <d v="2023-10-16T00:00:00"/>
    <n v="48"/>
    <x v="0"/>
    <x v="1"/>
    <m/>
    <m/>
    <m/>
    <m/>
    <m/>
    <m/>
    <m/>
    <n v="1"/>
    <m/>
    <m/>
    <m/>
    <m/>
    <m/>
    <m/>
    <m/>
    <m/>
    <m/>
    <m/>
    <m/>
    <m/>
    <m/>
    <m/>
    <m/>
    <m/>
    <m/>
    <m/>
    <m/>
    <m/>
    <m/>
    <m/>
    <m/>
    <m/>
    <m/>
    <m/>
    <m/>
    <m/>
    <m/>
    <m/>
    <m/>
    <m/>
    <m/>
    <m/>
    <m/>
    <m/>
    <m/>
    <m/>
    <m/>
    <m/>
    <m/>
    <m/>
    <m/>
    <m/>
    <m/>
    <m/>
    <m/>
    <m/>
    <m/>
    <m/>
    <m/>
    <m/>
    <m/>
    <m/>
    <m/>
    <m/>
    <m/>
    <m/>
    <m/>
    <m/>
    <m/>
    <m/>
    <m/>
    <m/>
    <m/>
    <m/>
    <m/>
    <m/>
    <m/>
    <m/>
    <m/>
    <m/>
    <m/>
    <m/>
    <m/>
    <m/>
    <m/>
    <m/>
    <m/>
    <m/>
    <m/>
    <m/>
    <m/>
    <m/>
    <m/>
    <m/>
    <x v="0"/>
    <x v="0"/>
    <s v="ZBHT0012"/>
    <s v="APhOBI8OYm"/>
    <s v="Allocated"/>
    <s v="Shifted (NC_SFTD)"/>
    <s v="Nc"/>
    <d v="2026-07-03T00:00:00"/>
    <m/>
    <m/>
    <m/>
    <m/>
    <m/>
    <n v="4555"/>
    <n v="20930"/>
  </r>
  <r>
    <n v="466733854"/>
    <s v="PREM SANTOSH GUNJAL"/>
    <s v="ONLINE"/>
    <x v="6"/>
    <n v="5282"/>
    <m/>
    <m/>
    <s v="BANK STABLE 08"/>
    <n v="5282"/>
    <n v="5282"/>
    <n v="5371"/>
    <n v="5282"/>
    <x v="1"/>
    <x v="2"/>
    <x v="0"/>
    <x v="18"/>
    <n v="72433"/>
    <n v="89"/>
    <n v="0"/>
    <n v="2250"/>
    <s v="-"/>
    <n v="0.48778401820948997"/>
    <n v="1.3467486878445678E-2"/>
    <x v="2"/>
    <s v="PAID"/>
    <s v="-"/>
    <s v="PAID"/>
    <m/>
    <m/>
    <m/>
    <m/>
    <s v="-"/>
    <m/>
    <s v="WAGHOLI"/>
    <m/>
    <m/>
    <m/>
    <n v="5282"/>
    <n v="72433"/>
    <n v="57"/>
    <n v="0"/>
    <s v="RB"/>
    <m/>
    <m/>
    <m/>
    <m/>
    <s v="REGULAR"/>
    <s v="MH12YM0742"/>
    <s v="HONDA ACTIVA STD 2B"/>
    <d v="2025-08-21T00:00:00"/>
    <n v="24"/>
    <x v="0"/>
    <x v="1"/>
    <m/>
    <m/>
    <m/>
    <m/>
    <m/>
    <m/>
    <m/>
    <n v="1"/>
    <m/>
    <m/>
    <m/>
    <m/>
    <m/>
    <m/>
    <m/>
    <m/>
    <m/>
    <m/>
    <m/>
    <m/>
    <m/>
    <m/>
    <m/>
    <m/>
    <m/>
    <m/>
    <m/>
    <m/>
    <m/>
    <m/>
    <m/>
    <m/>
    <m/>
    <m/>
    <m/>
    <m/>
    <m/>
    <m/>
    <m/>
    <m/>
    <m/>
    <m/>
    <m/>
    <m/>
    <m/>
    <m/>
    <m/>
    <m/>
    <m/>
    <m/>
    <m/>
    <m/>
    <m/>
    <m/>
    <m/>
    <m/>
    <m/>
    <m/>
    <m/>
    <m/>
    <m/>
    <m/>
    <m/>
    <m/>
    <m/>
    <m/>
    <m/>
    <m/>
    <m/>
    <m/>
    <m/>
    <m/>
    <m/>
    <m/>
    <m/>
    <m/>
    <m/>
    <m/>
    <m/>
    <m/>
    <m/>
    <m/>
    <m/>
    <m/>
    <m/>
    <m/>
    <m/>
    <m/>
    <m/>
    <m/>
    <m/>
    <m/>
    <m/>
    <m/>
    <x v="0"/>
    <x v="0"/>
    <s v="DUWT0021"/>
    <s v="k6t3OujWMwz"/>
    <s v="Allocated"/>
    <s v="Address Not Found (NC_ANF)"/>
    <s v="Customer residence address is not found "/>
    <d v="2026-07-03T00:00:00"/>
    <m/>
    <m/>
    <m/>
    <m/>
    <m/>
    <n v="5371"/>
    <n v="10564"/>
  </r>
  <r>
    <n v="467274517"/>
    <s v="RAM HARIBHAU MADGE"/>
    <s v="ONLINE"/>
    <x v="3"/>
    <n v="5000"/>
    <m/>
    <m/>
    <m/>
    <n v="4795"/>
    <n v="4795"/>
    <n v="4898"/>
    <n v="4590"/>
    <x v="0"/>
    <x v="0"/>
    <x v="0"/>
    <x v="8"/>
    <n v="72411"/>
    <n v="103"/>
    <n v="0"/>
    <n v="2760"/>
    <s v="-"/>
    <n v="7.4696621761182552E-2"/>
    <n v="3.8138663056479735E-3"/>
    <x v="0"/>
    <s v="PTP"/>
    <s v="-"/>
    <s v="PTP"/>
    <m/>
    <n v="16"/>
    <s v="CAVA"/>
    <m/>
    <s v="-"/>
    <m/>
    <s v="TAKAVE"/>
    <m/>
    <m/>
    <m/>
    <n v="7658"/>
    <n v="72411"/>
    <n v="26"/>
    <n v="25"/>
    <s v="STABLE"/>
    <m/>
    <m/>
    <m/>
    <m/>
    <s v="REGULAR"/>
    <s v="MH14MX6027"/>
    <s v="SPLENDOR PLUS I3S BS6 FI DRUM SELF"/>
    <d v="2025-11-12T00:00:00"/>
    <n v="24"/>
    <x v="1"/>
    <x v="1"/>
    <m/>
    <m/>
    <m/>
    <m/>
    <m/>
    <m/>
    <m/>
    <m/>
    <m/>
    <m/>
    <m/>
    <m/>
    <m/>
    <m/>
    <m/>
    <m/>
    <m/>
    <m/>
    <m/>
    <m/>
    <m/>
    <m/>
    <m/>
    <m/>
    <m/>
    <m/>
    <m/>
    <m/>
    <m/>
    <m/>
    <m/>
    <n v="1"/>
    <m/>
    <m/>
    <m/>
    <m/>
    <m/>
    <n v="2"/>
    <m/>
    <m/>
    <m/>
    <m/>
    <m/>
    <m/>
    <m/>
    <m/>
    <m/>
    <m/>
    <m/>
    <m/>
    <m/>
    <m/>
    <n v="1"/>
    <m/>
    <m/>
    <m/>
    <m/>
    <m/>
    <m/>
    <m/>
    <m/>
    <m/>
    <m/>
    <m/>
    <m/>
    <m/>
    <m/>
    <m/>
    <m/>
    <m/>
    <m/>
    <m/>
    <m/>
    <m/>
    <m/>
    <m/>
    <m/>
    <m/>
    <m/>
    <m/>
    <m/>
    <m/>
    <m/>
    <m/>
    <m/>
    <m/>
    <m/>
    <m/>
    <m/>
    <m/>
    <m/>
    <m/>
    <m/>
    <m/>
    <x v="4"/>
    <x v="0"/>
    <s v="ZBHT0013"/>
    <m/>
    <m/>
    <m/>
    <m/>
    <m/>
    <m/>
    <m/>
    <m/>
    <m/>
    <m/>
    <n v="4898"/>
    <n v="9590"/>
  </r>
  <r>
    <n v="465922492"/>
    <s v="ROHINI AMIT GAIKWAD"/>
    <s v="ONLINE"/>
    <x v="13"/>
    <n v="60"/>
    <m/>
    <m/>
    <m/>
    <n v="3838"/>
    <n v="7575"/>
    <n v="4055"/>
    <n v="11353"/>
    <x v="1"/>
    <x v="0"/>
    <x v="0"/>
    <x v="2"/>
    <n v="72244"/>
    <n v="318"/>
    <n v="0"/>
    <n v="5848"/>
    <s v="06.06.26"/>
    <n v="0.39560974164620505"/>
    <n v="1.3432346058377115E-2"/>
    <x v="0"/>
    <s v="PTP"/>
    <s v="-"/>
    <s v="PTP"/>
    <m/>
    <n v="30"/>
    <s v="CAVA"/>
    <m/>
    <s v="-"/>
    <m/>
    <s v="DAPODI"/>
    <m/>
    <m/>
    <m/>
    <n v="13741"/>
    <n v="72244"/>
    <n v="57"/>
    <n v="86"/>
    <s v="FLOW"/>
    <m/>
    <m/>
    <m/>
    <m/>
    <s v="REGULAR"/>
    <s v="MH14MJ1078"/>
    <s v="HONDA ACTIVA DLX 2B"/>
    <d v="2025-04-15T00:00:00"/>
    <n v="36"/>
    <x v="1"/>
    <x v="1"/>
    <m/>
    <m/>
    <m/>
    <m/>
    <m/>
    <m/>
    <m/>
    <m/>
    <m/>
    <m/>
    <m/>
    <m/>
    <m/>
    <m/>
    <m/>
    <m/>
    <m/>
    <m/>
    <m/>
    <m/>
    <m/>
    <m/>
    <m/>
    <m/>
    <m/>
    <m/>
    <m/>
    <m/>
    <m/>
    <m/>
    <m/>
    <n v="1"/>
    <m/>
    <m/>
    <m/>
    <m/>
    <m/>
    <m/>
    <m/>
    <m/>
    <n v="2"/>
    <m/>
    <m/>
    <m/>
    <m/>
    <m/>
    <m/>
    <m/>
    <m/>
    <m/>
    <m/>
    <m/>
    <m/>
    <m/>
    <m/>
    <m/>
    <m/>
    <m/>
    <m/>
    <m/>
    <m/>
    <m/>
    <m/>
    <m/>
    <m/>
    <m/>
    <m/>
    <m/>
    <m/>
    <m/>
    <m/>
    <m/>
    <m/>
    <m/>
    <m/>
    <m/>
    <m/>
    <m/>
    <m/>
    <m/>
    <m/>
    <m/>
    <m/>
    <m/>
    <m/>
    <m/>
    <m/>
    <m/>
    <m/>
    <m/>
    <m/>
    <m/>
    <m/>
    <m/>
    <x v="1"/>
    <x v="0"/>
    <s v="ZBHT0009"/>
    <m/>
    <m/>
    <m/>
    <m/>
    <m/>
    <m/>
    <m/>
    <m/>
    <m/>
    <m/>
    <n v="4055"/>
    <n v="11413"/>
  </r>
  <r>
    <n v="467279658"/>
    <s v="SAIFULLAH"/>
    <m/>
    <x v="2"/>
    <m/>
    <m/>
    <m/>
    <m/>
    <n v="4084"/>
    <n v="20420"/>
    <n v="4960"/>
    <n v="24504"/>
    <x v="4"/>
    <x v="1"/>
    <x v="1"/>
    <x v="12"/>
    <n v="71794"/>
    <n v="876"/>
    <n v="0"/>
    <n v="2696.84"/>
    <s v="FLOW"/>
    <n v="0.32632157533588135"/>
    <n v="3.2092408685868469E-2"/>
    <x v="1"/>
    <s v="NC"/>
    <s v="NC"/>
    <s v="NC"/>
    <s v="Add not found"/>
    <m/>
    <s v="CNAVNA"/>
    <m/>
    <s v="ELG"/>
    <m/>
    <s v="JAMBE"/>
    <m/>
    <m/>
    <m/>
    <n v="20420"/>
    <n v="71794"/>
    <n v="146"/>
    <n v="175"/>
    <s v="FLOW"/>
    <m/>
    <m/>
    <m/>
    <m/>
    <s v="NPA"/>
    <s v="MH14MX5322"/>
    <s v="SPLENDOR PLUS I3S BS6 FI DRUM SELF"/>
    <d v="2025-11-13T00:00:00"/>
    <n v="24"/>
    <x v="0"/>
    <x v="0"/>
    <m/>
    <m/>
    <m/>
    <m/>
    <m/>
    <m/>
    <m/>
    <m/>
    <m/>
    <m/>
    <n v="1"/>
    <m/>
    <m/>
    <m/>
    <m/>
    <m/>
    <m/>
    <m/>
    <m/>
    <m/>
    <m/>
    <m/>
    <m/>
    <m/>
    <m/>
    <m/>
    <m/>
    <m/>
    <m/>
    <m/>
    <m/>
    <m/>
    <m/>
    <m/>
    <m/>
    <m/>
    <m/>
    <m/>
    <m/>
    <m/>
    <m/>
    <m/>
    <m/>
    <m/>
    <m/>
    <m/>
    <m/>
    <m/>
    <m/>
    <m/>
    <m/>
    <m/>
    <m/>
    <m/>
    <m/>
    <m/>
    <m/>
    <m/>
    <m/>
    <m/>
    <m/>
    <m/>
    <m/>
    <m/>
    <m/>
    <m/>
    <m/>
    <m/>
    <m/>
    <m/>
    <m/>
    <m/>
    <m/>
    <m/>
    <m/>
    <m/>
    <m/>
    <m/>
    <m/>
    <m/>
    <m/>
    <m/>
    <m/>
    <m/>
    <m/>
    <m/>
    <m/>
    <m/>
    <m/>
    <m/>
    <m/>
    <m/>
    <m/>
    <m/>
    <x v="0"/>
    <x v="0"/>
    <s v="DUWT0030"/>
    <s v="k25NZ4LbE7"/>
    <s v="Allocated"/>
    <s v="Address Not Found (NC_ANF)"/>
    <s v="Address not found "/>
    <d v="2026-07-04T00:00:00"/>
    <m/>
    <m/>
    <m/>
    <m/>
    <m/>
    <n v="4960"/>
    <n v="24504"/>
  </r>
  <r>
    <n v="464515656"/>
    <s v="SALMAN USUF KHAN"/>
    <m/>
    <x v="2"/>
    <m/>
    <m/>
    <m/>
    <m/>
    <n v="4381"/>
    <n v="8762"/>
    <n v="4451"/>
    <n v="13143"/>
    <x v="1"/>
    <x v="1"/>
    <x v="1"/>
    <x v="6"/>
    <n v="71259"/>
    <n v="70"/>
    <n v="0"/>
    <n v="900"/>
    <s v="FLOW"/>
    <n v="0.10804731010202699"/>
    <n v="1.3249204747437779E-2"/>
    <x v="1"/>
    <s v="BPTP"/>
    <s v="BPTP"/>
    <s v="BPTP"/>
    <s v="Financail problem"/>
    <m/>
    <s v="CAVNA"/>
    <m/>
    <s v="ELG"/>
    <m/>
    <s v="YERWADA"/>
    <m/>
    <m/>
    <m/>
    <n v="8762"/>
    <n v="71259"/>
    <n v="57"/>
    <n v="86"/>
    <s v="FLOW"/>
    <m/>
    <m/>
    <m/>
    <m/>
    <s v="REGULAR"/>
    <s v="MH12XK8967"/>
    <s v="SUZUKI BURGMAN STREET EX"/>
    <d v="2024-10-31T00:00:00"/>
    <n v="36"/>
    <x v="0"/>
    <x v="1"/>
    <m/>
    <m/>
    <m/>
    <m/>
    <m/>
    <m/>
    <m/>
    <m/>
    <m/>
    <m/>
    <m/>
    <m/>
    <m/>
    <m/>
    <m/>
    <m/>
    <m/>
    <m/>
    <m/>
    <m/>
    <m/>
    <m/>
    <m/>
    <m/>
    <m/>
    <m/>
    <m/>
    <m/>
    <m/>
    <m/>
    <m/>
    <m/>
    <m/>
    <m/>
    <m/>
    <m/>
    <m/>
    <m/>
    <m/>
    <m/>
    <m/>
    <m/>
    <m/>
    <m/>
    <m/>
    <m/>
    <m/>
    <m/>
    <m/>
    <m/>
    <m/>
    <m/>
    <m/>
    <m/>
    <m/>
    <m/>
    <m/>
    <m/>
    <m/>
    <m/>
    <m/>
    <m/>
    <m/>
    <m/>
    <m/>
    <m/>
    <m/>
    <m/>
    <m/>
    <m/>
    <m/>
    <m/>
    <m/>
    <m/>
    <m/>
    <m/>
    <m/>
    <m/>
    <m/>
    <m/>
    <m/>
    <m/>
    <m/>
    <m/>
    <m/>
    <m/>
    <m/>
    <m/>
    <m/>
    <m/>
    <m/>
    <n v="1"/>
    <m/>
    <m/>
    <x v="0"/>
    <x v="0"/>
    <s v="ZBHT0012"/>
    <s v="B6lRbc5c69"/>
    <s v="Allocated"/>
    <s v="Left Message (LMCB)"/>
    <s v="Lm"/>
    <d v="2026-07-04T00:00:00"/>
    <m/>
    <m/>
    <m/>
    <s v="VYMO"/>
    <m/>
    <n v="4451"/>
    <n v="13143"/>
  </r>
  <r>
    <n v="464245745"/>
    <s v="SHUBHAM SHASHIKANT PANGARKAR"/>
    <m/>
    <x v="2"/>
    <m/>
    <m/>
    <m/>
    <m/>
    <n v="3850"/>
    <n v="23029"/>
    <n v="4879"/>
    <n v="26879"/>
    <x v="5"/>
    <x v="1"/>
    <x v="1"/>
    <x v="9"/>
    <n v="71123"/>
    <n v="1100"/>
    <n v="0"/>
    <n v="3600"/>
    <s v="FLOW"/>
    <n v="0.12248035329751783"/>
    <n v="3.1088030766340924E-2"/>
    <x v="1"/>
    <s v="NC"/>
    <s v="NC"/>
    <s v="NC"/>
    <s v="Add not found"/>
    <m/>
    <s v="CNAVNA"/>
    <m/>
    <s v="ELG"/>
    <m/>
    <s v="SHIRUR"/>
    <m/>
    <m/>
    <m/>
    <n v="23029"/>
    <n v="71123"/>
    <n v="177"/>
    <n v="206"/>
    <s v="FLOW"/>
    <m/>
    <m/>
    <m/>
    <m/>
    <s v="NPA"/>
    <s v="MH23BL3806"/>
    <s v="HONDA SHINE DRUM BSVI"/>
    <d v="2024-10-08T00:00:00"/>
    <n v="36"/>
    <x v="0"/>
    <x v="0"/>
    <m/>
    <m/>
    <m/>
    <m/>
    <m/>
    <m/>
    <m/>
    <n v="1"/>
    <m/>
    <m/>
    <m/>
    <m/>
    <m/>
    <m/>
    <m/>
    <m/>
    <m/>
    <m/>
    <m/>
    <m/>
    <m/>
    <m/>
    <m/>
    <m/>
    <m/>
    <m/>
    <m/>
    <m/>
    <m/>
    <m/>
    <m/>
    <m/>
    <m/>
    <m/>
    <m/>
    <m/>
    <m/>
    <m/>
    <m/>
    <m/>
    <m/>
    <m/>
    <m/>
    <m/>
    <m/>
    <m/>
    <m/>
    <m/>
    <m/>
    <m/>
    <m/>
    <m/>
    <m/>
    <m/>
    <m/>
    <m/>
    <m/>
    <m/>
    <m/>
    <m/>
    <m/>
    <m/>
    <m/>
    <m/>
    <m/>
    <m/>
    <m/>
    <m/>
    <m/>
    <m/>
    <m/>
    <m/>
    <m/>
    <m/>
    <m/>
    <m/>
    <m/>
    <m/>
    <m/>
    <m/>
    <m/>
    <m/>
    <m/>
    <m/>
    <m/>
    <m/>
    <m/>
    <m/>
    <m/>
    <m/>
    <m/>
    <m/>
    <m/>
    <m/>
    <x v="0"/>
    <x v="0"/>
    <s v="ZBHT0024"/>
    <s v="k6QpOKYGi7"/>
    <s v="Allocated"/>
    <s v="Address Not Found (NC_ANF)"/>
    <s v="Customer address not found "/>
    <d v="2026-07-03T00:00:00"/>
    <m/>
    <m/>
    <m/>
    <m/>
    <m/>
    <n v="4879"/>
    <n v="26879"/>
  </r>
  <r>
    <n v="464631832"/>
    <s v="AKASH ASHOK DEVKATE"/>
    <s v="ONLINE"/>
    <x v="15"/>
    <n v="3500"/>
    <m/>
    <m/>
    <m/>
    <n v="4497"/>
    <n v="3273"/>
    <n v="3398"/>
    <n v="4270"/>
    <x v="0"/>
    <x v="0"/>
    <x v="0"/>
    <x v="0"/>
    <n v="70795"/>
    <n v="125"/>
    <n v="0"/>
    <n v="3144.77"/>
    <s v="06.06.26"/>
    <n v="2.4387670950830113E-2"/>
    <n v="3.7287520557421979E-3"/>
    <x v="0"/>
    <s v="LMCB"/>
    <s v="PAID"/>
    <s v="LMCB"/>
    <s v="Left msg with relative"/>
    <m/>
    <s v="CAVNA"/>
    <m/>
    <s v="-"/>
    <m/>
    <s v="CHINCHWAD"/>
    <m/>
    <m/>
    <m/>
    <n v="6542.77"/>
    <n v="70795"/>
    <n v="26"/>
    <n v="25"/>
    <s v="STABLE"/>
    <m/>
    <m/>
    <m/>
    <m/>
    <s v="REGULAR"/>
    <s v="MH14MA0362"/>
    <s v="BAJAJ FREEDOM 125 NG04 DRUM LED"/>
    <d v="2024-11-10T00:00:00"/>
    <n v="36"/>
    <x v="1"/>
    <x v="0"/>
    <m/>
    <m/>
    <m/>
    <m/>
    <m/>
    <m/>
    <m/>
    <m/>
    <m/>
    <m/>
    <m/>
    <m/>
    <m/>
    <m/>
    <m/>
    <m/>
    <m/>
    <m/>
    <m/>
    <m/>
    <m/>
    <m/>
    <m/>
    <m/>
    <m/>
    <m/>
    <m/>
    <m/>
    <m/>
    <m/>
    <m/>
    <n v="1"/>
    <m/>
    <m/>
    <m/>
    <m/>
    <m/>
    <m/>
    <m/>
    <m/>
    <m/>
    <m/>
    <m/>
    <m/>
    <m/>
    <m/>
    <m/>
    <m/>
    <m/>
    <m/>
    <m/>
    <m/>
    <m/>
    <m/>
    <m/>
    <m/>
    <m/>
    <m/>
    <m/>
    <m/>
    <m/>
    <m/>
    <m/>
    <m/>
    <m/>
    <m/>
    <m/>
    <m/>
    <m/>
    <m/>
    <m/>
    <m/>
    <m/>
    <n v="2"/>
    <m/>
    <m/>
    <m/>
    <m/>
    <m/>
    <m/>
    <m/>
    <m/>
    <m/>
    <m/>
    <m/>
    <m/>
    <m/>
    <m/>
    <m/>
    <m/>
    <m/>
    <m/>
    <m/>
    <m/>
    <x v="1"/>
    <x v="0"/>
    <s v="ZBHT0011"/>
    <m/>
    <m/>
    <m/>
    <m/>
    <m/>
    <m/>
    <m/>
    <m/>
    <m/>
    <m/>
    <n v="3398"/>
    <n v="7770"/>
  </r>
  <r>
    <n v="466683939"/>
    <s v="AVINASH KALURAM WAGH"/>
    <s v="COLLECT"/>
    <x v="24"/>
    <n v="3500"/>
    <m/>
    <m/>
    <m/>
    <n v="3424"/>
    <n v="3424"/>
    <n v="3480"/>
    <n v="3348"/>
    <x v="0"/>
    <x v="0"/>
    <x v="0"/>
    <x v="9"/>
    <n v="70534"/>
    <n v="56"/>
    <n v="0"/>
    <n v="3109"/>
    <s v="-"/>
    <n v="4.4327162918600602E-2"/>
    <n v="3.7150052616670695E-3"/>
    <x v="0"/>
    <s v="PAID"/>
    <s v="-"/>
    <s v="PAID"/>
    <m/>
    <m/>
    <m/>
    <m/>
    <s v="-"/>
    <m/>
    <s v="SHIRUR"/>
    <m/>
    <m/>
    <m/>
    <n v="3424"/>
    <n v="70534"/>
    <n v="26"/>
    <n v="25"/>
    <s v="STABLE"/>
    <m/>
    <m/>
    <m/>
    <m/>
    <s v="REGULAR"/>
    <s v="MH12YP0703"/>
    <s v="HONDA SHINE DISC BSVI"/>
    <d v="2025-08-12T00:00:00"/>
    <n v="36"/>
    <x v="0"/>
    <x v="0"/>
    <m/>
    <m/>
    <m/>
    <m/>
    <m/>
    <m/>
    <m/>
    <m/>
    <m/>
    <m/>
    <n v="3"/>
    <m/>
    <m/>
    <m/>
    <m/>
    <m/>
    <m/>
    <m/>
    <m/>
    <m/>
    <m/>
    <m/>
    <m/>
    <m/>
    <m/>
    <m/>
    <m/>
    <m/>
    <m/>
    <m/>
    <m/>
    <m/>
    <m/>
    <m/>
    <m/>
    <m/>
    <m/>
    <m/>
    <m/>
    <m/>
    <m/>
    <m/>
    <m/>
    <m/>
    <m/>
    <m/>
    <m/>
    <m/>
    <m/>
    <m/>
    <m/>
    <m/>
    <m/>
    <m/>
    <m/>
    <m/>
    <m/>
    <m/>
    <m/>
    <m/>
    <m/>
    <m/>
    <m/>
    <m/>
    <m/>
    <m/>
    <m/>
    <m/>
    <m/>
    <m/>
    <m/>
    <m/>
    <m/>
    <m/>
    <m/>
    <m/>
    <m/>
    <m/>
    <m/>
    <m/>
    <m/>
    <m/>
    <m/>
    <m/>
    <m/>
    <m/>
    <m/>
    <m/>
    <m/>
    <m/>
    <m/>
    <m/>
    <m/>
    <m/>
    <x v="1"/>
    <x v="0"/>
    <s v="ZBHT0024"/>
    <s v="k6kmGBr8otS"/>
    <s v="Allocated"/>
    <s v="Payment (PAID)"/>
    <s v="Payment (PAID)"/>
    <d v="2026-07-04T00:00:00"/>
    <m/>
    <m/>
    <m/>
    <m/>
    <m/>
    <n v="3480"/>
    <n v="6848"/>
  </r>
  <r>
    <n v="464416298"/>
    <s v="SHILA PRATHAMESH KAKADE"/>
    <s v="ONLINE"/>
    <x v="5"/>
    <n v="3500"/>
    <m/>
    <m/>
    <m/>
    <n v="3005"/>
    <n v="2490"/>
    <n v="2560"/>
    <n v="1995"/>
    <x v="0"/>
    <x v="0"/>
    <x v="0"/>
    <x v="10"/>
    <n v="70480"/>
    <n v="70"/>
    <n v="0"/>
    <n v="2250"/>
    <s v="12.06.26"/>
    <n v="5.0067517268889104E-2"/>
    <n v="3.7121610973756638E-3"/>
    <x v="0"/>
    <s v="MPTP"/>
    <s v="PAID"/>
    <s v="MPTP"/>
    <s v="Shifted to otur"/>
    <n v="25"/>
    <s v="CAVNA"/>
    <m/>
    <s v="-"/>
    <m/>
    <s v="PIMPAL WANDI"/>
    <m/>
    <m/>
    <m/>
    <n v="4810"/>
    <n v="70480"/>
    <n v="26"/>
    <n v="25"/>
    <s v="STABLE"/>
    <m/>
    <m/>
    <m/>
    <m/>
    <s v="REGULAR"/>
    <s v="MH14LW8546"/>
    <s v="HONDA ACTIVA 125 DRUM ALLOY BSVI"/>
    <d v="2024-10-23T00:00:00"/>
    <n v="48"/>
    <x v="1"/>
    <x v="0"/>
    <m/>
    <m/>
    <m/>
    <m/>
    <m/>
    <m/>
    <m/>
    <m/>
    <m/>
    <m/>
    <m/>
    <m/>
    <m/>
    <m/>
    <m/>
    <m/>
    <m/>
    <m/>
    <m/>
    <m/>
    <m/>
    <m/>
    <m/>
    <m/>
    <m/>
    <m/>
    <m/>
    <m/>
    <m/>
    <m/>
    <m/>
    <m/>
    <m/>
    <m/>
    <n v="2"/>
    <m/>
    <m/>
    <m/>
    <m/>
    <m/>
    <m/>
    <m/>
    <m/>
    <m/>
    <m/>
    <m/>
    <m/>
    <m/>
    <m/>
    <m/>
    <m/>
    <m/>
    <m/>
    <m/>
    <m/>
    <m/>
    <m/>
    <m/>
    <m/>
    <m/>
    <m/>
    <m/>
    <m/>
    <m/>
    <m/>
    <m/>
    <m/>
    <m/>
    <m/>
    <m/>
    <m/>
    <m/>
    <m/>
    <m/>
    <m/>
    <m/>
    <m/>
    <m/>
    <m/>
    <m/>
    <m/>
    <m/>
    <m/>
    <m/>
    <m/>
    <m/>
    <m/>
    <m/>
    <m/>
    <m/>
    <m/>
    <m/>
    <m/>
    <m/>
    <x v="3"/>
    <x v="0"/>
    <s v="ZBHT0021"/>
    <m/>
    <m/>
    <m/>
    <m/>
    <m/>
    <m/>
    <m/>
    <m/>
    <m/>
    <m/>
    <n v="2560"/>
    <n v="5495"/>
  </r>
  <r>
    <n v="463370462"/>
    <s v="NAGRAJ IRANNA MUTYAL"/>
    <s v="BRANCH"/>
    <x v="3"/>
    <n v="5700"/>
    <m/>
    <m/>
    <m/>
    <n v="5626"/>
    <n v="5566"/>
    <n v="5654"/>
    <n v="5492"/>
    <x v="0"/>
    <x v="0"/>
    <x v="0"/>
    <x v="14"/>
    <n v="70251"/>
    <n v="88"/>
    <n v="0"/>
    <n v="6550"/>
    <s v="12.06.26"/>
    <n v="0.15921050842387241"/>
    <n v="3.7000997339917386E-3"/>
    <x v="0"/>
    <s v="PAID"/>
    <s v="PAID"/>
    <s v="PAID"/>
    <m/>
    <m/>
    <m/>
    <m/>
    <s v="-"/>
    <m/>
    <s v="DEHU ROAD"/>
    <m/>
    <m/>
    <m/>
    <n v="12204"/>
    <n v="70251"/>
    <n v="26"/>
    <n v="25"/>
    <s v="STABLE"/>
    <m/>
    <m/>
    <m/>
    <m/>
    <s v="REGULAR"/>
    <s v="MH14LR6042"/>
    <s v="PIAGGIO VESPA SXL 149 ABS RACING 60"/>
    <d v="2024-07-02T00:00:00"/>
    <n v="36"/>
    <x v="1"/>
    <x v="1"/>
    <m/>
    <m/>
    <m/>
    <m/>
    <m/>
    <m/>
    <m/>
    <m/>
    <m/>
    <m/>
    <m/>
    <m/>
    <m/>
    <m/>
    <m/>
    <m/>
    <m/>
    <m/>
    <m/>
    <m/>
    <m/>
    <m/>
    <m/>
    <m/>
    <m/>
    <m/>
    <m/>
    <m/>
    <m/>
    <m/>
    <m/>
    <m/>
    <m/>
    <m/>
    <m/>
    <m/>
    <m/>
    <n v="1"/>
    <m/>
    <m/>
    <m/>
    <m/>
    <m/>
    <m/>
    <m/>
    <m/>
    <m/>
    <m/>
    <m/>
    <m/>
    <m/>
    <m/>
    <m/>
    <m/>
    <m/>
    <m/>
    <m/>
    <m/>
    <n v="2"/>
    <m/>
    <m/>
    <m/>
    <m/>
    <m/>
    <m/>
    <m/>
    <m/>
    <m/>
    <m/>
    <m/>
    <m/>
    <m/>
    <m/>
    <m/>
    <m/>
    <m/>
    <m/>
    <m/>
    <m/>
    <m/>
    <m/>
    <m/>
    <m/>
    <m/>
    <m/>
    <m/>
    <m/>
    <m/>
    <m/>
    <m/>
    <m/>
    <m/>
    <m/>
    <m/>
    <x v="1"/>
    <x v="0"/>
    <s v="DUWT0027"/>
    <m/>
    <m/>
    <m/>
    <m/>
    <m/>
    <m/>
    <m/>
    <m/>
    <m/>
    <m/>
    <n v="5654"/>
    <n v="11192"/>
  </r>
  <r>
    <n v="467312870"/>
    <s v="LAXMAN MANIRAM JOSHI"/>
    <m/>
    <x v="2"/>
    <m/>
    <m/>
    <m/>
    <m/>
    <n v="9394"/>
    <n v="28134"/>
    <n v="10123"/>
    <n v="37528"/>
    <x v="3"/>
    <x v="1"/>
    <x v="1"/>
    <x v="12"/>
    <n v="70047"/>
    <n v="777"/>
    <n v="0"/>
    <n v="2250"/>
    <s v="08.06.26"/>
    <n v="0.42983112834736509"/>
    <n v="2.2434161156025822E-2"/>
    <x v="1"/>
    <s v="NC"/>
    <s v="PAID"/>
    <s v="NC"/>
    <s v="Add not found"/>
    <m/>
    <s v="CNAVNA"/>
    <m/>
    <s v="ELG"/>
    <m/>
    <s v="MARUNJI"/>
    <m/>
    <m/>
    <m/>
    <n v="28134"/>
    <n v="70047"/>
    <n v="82"/>
    <n v="111"/>
    <s v="FLOW"/>
    <m/>
    <m/>
    <m/>
    <m/>
    <s v="REGULAR"/>
    <s v="MH14MY0638"/>
    <s v="HONDA ACTIVA 125 DISC 2B"/>
    <d v="2025-11-20T00:00:00"/>
    <n v="12"/>
    <x v="0"/>
    <x v="0"/>
    <m/>
    <m/>
    <m/>
    <m/>
    <n v="1"/>
    <m/>
    <m/>
    <m/>
    <m/>
    <m/>
    <m/>
    <m/>
    <m/>
    <m/>
    <m/>
    <m/>
    <m/>
    <m/>
    <m/>
    <m/>
    <m/>
    <m/>
    <m/>
    <m/>
    <m/>
    <m/>
    <m/>
    <m/>
    <m/>
    <m/>
    <m/>
    <m/>
    <m/>
    <m/>
    <m/>
    <m/>
    <m/>
    <m/>
    <m/>
    <m/>
    <m/>
    <m/>
    <m/>
    <n v="2"/>
    <m/>
    <m/>
    <m/>
    <m/>
    <m/>
    <m/>
    <m/>
    <m/>
    <m/>
    <m/>
    <m/>
    <m/>
    <m/>
    <m/>
    <m/>
    <m/>
    <m/>
    <m/>
    <m/>
    <m/>
    <m/>
    <m/>
    <m/>
    <m/>
    <m/>
    <m/>
    <m/>
    <m/>
    <m/>
    <m/>
    <m/>
    <m/>
    <m/>
    <m/>
    <m/>
    <m/>
    <m/>
    <m/>
    <m/>
    <m/>
    <m/>
    <m/>
    <m/>
    <m/>
    <m/>
    <m/>
    <m/>
    <m/>
    <m/>
    <m/>
    <x v="1"/>
    <x v="0"/>
    <s v="DUWT0030"/>
    <s v="koiWeMh-Wq7"/>
    <s v="Allocated"/>
    <s v="Address Not Found (NC_ANF)"/>
    <s v="Address not found "/>
    <d v="2026-07-02T00:00:00"/>
    <m/>
    <m/>
    <m/>
    <m/>
    <m/>
    <n v="10123"/>
    <n v="37528"/>
  </r>
  <r>
    <n v="463722151"/>
    <s v="MANISH KUMAR SINGH"/>
    <m/>
    <x v="2"/>
    <m/>
    <m/>
    <m/>
    <s v="BANK STABLE 13"/>
    <n v="5237"/>
    <n v="5237"/>
    <n v="5240"/>
    <n v="10474"/>
    <x v="0"/>
    <x v="2"/>
    <x v="1"/>
    <x v="5"/>
    <n v="69988"/>
    <n v="3"/>
    <n v="0"/>
    <n v="2170.9899999999998"/>
    <s v="-"/>
    <n v="8.4397189564422798E-2"/>
    <n v="3.6862476004984102E-3"/>
    <x v="2"/>
    <s v="PAID"/>
    <s v="-"/>
    <s v="PAID"/>
    <m/>
    <m/>
    <m/>
    <m/>
    <s v="-"/>
    <m/>
    <s v="CHAKAN"/>
    <m/>
    <m/>
    <m/>
    <n v="7410.99"/>
    <n v="69988"/>
    <n v="26"/>
    <n v="0"/>
    <s v="RB"/>
    <m/>
    <m/>
    <m/>
    <m/>
    <s v="REGULAR"/>
    <s v="MH14LT2971"/>
    <s v="BAJAJ PULSAR N 150 TD"/>
    <d v="2024-08-12T00:00:00"/>
    <n v="36"/>
    <x v="1"/>
    <x v="0"/>
    <m/>
    <m/>
    <m/>
    <m/>
    <m/>
    <m/>
    <m/>
    <m/>
    <m/>
    <m/>
    <m/>
    <m/>
    <m/>
    <m/>
    <m/>
    <m/>
    <m/>
    <m/>
    <m/>
    <m/>
    <m/>
    <m/>
    <m/>
    <m/>
    <m/>
    <m/>
    <m/>
    <m/>
    <m/>
    <m/>
    <m/>
    <m/>
    <m/>
    <m/>
    <m/>
    <m/>
    <m/>
    <m/>
    <m/>
    <m/>
    <m/>
    <m/>
    <m/>
    <m/>
    <m/>
    <m/>
    <m/>
    <m/>
    <m/>
    <m/>
    <m/>
    <m/>
    <m/>
    <m/>
    <m/>
    <m/>
    <m/>
    <m/>
    <m/>
    <m/>
    <m/>
    <m/>
    <m/>
    <m/>
    <m/>
    <m/>
    <m/>
    <m/>
    <m/>
    <m/>
    <m/>
    <m/>
    <m/>
    <m/>
    <m/>
    <m/>
    <m/>
    <m/>
    <m/>
    <m/>
    <m/>
    <m/>
    <m/>
    <m/>
    <m/>
    <m/>
    <m/>
    <m/>
    <m/>
    <m/>
    <m/>
    <n v="1"/>
    <m/>
    <m/>
    <x v="0"/>
    <x v="0"/>
    <s v="DUWT0017"/>
    <m/>
    <m/>
    <m/>
    <m/>
    <m/>
    <m/>
    <m/>
    <m/>
    <m/>
    <m/>
    <n v="5240"/>
    <n v="10474"/>
  </r>
  <r>
    <n v="462498267"/>
    <s v="JITENDRA DNYANESHWER TAMBE"/>
    <s v="COLLECT"/>
    <x v="10"/>
    <n v="5000"/>
    <m/>
    <m/>
    <m/>
    <n v="4659"/>
    <n v="4321.5"/>
    <n v="4417.5"/>
    <n v="3980.5"/>
    <x v="0"/>
    <x v="0"/>
    <x v="0"/>
    <x v="10"/>
    <n v="69578"/>
    <n v="96"/>
    <n v="0"/>
    <n v="6300"/>
    <s v="STABLE"/>
    <n v="4.942675534243425E-2"/>
    <n v="3.6646530197673656E-3"/>
    <x v="0"/>
    <s v="BPTP"/>
    <s v="PAID"/>
    <s v="BPTP"/>
    <s v="Financail problem"/>
    <n v="26"/>
    <s v="CAVA"/>
    <m/>
    <s v="-"/>
    <m/>
    <s v="OTUR"/>
    <m/>
    <m/>
    <m/>
    <n v="4321.5"/>
    <n v="69578"/>
    <n v="26"/>
    <n v="55"/>
    <s v="FLOW"/>
    <m/>
    <m/>
    <m/>
    <m/>
    <s v="REGULAR"/>
    <s v="MH14LN2388"/>
    <s v="HONDA UNICORN 160 BSVI"/>
    <d v="2024-04-08T00:00:00"/>
    <n v="42"/>
    <x v="0"/>
    <x v="0"/>
    <m/>
    <m/>
    <m/>
    <m/>
    <m/>
    <m/>
    <m/>
    <m/>
    <m/>
    <m/>
    <m/>
    <m/>
    <m/>
    <m/>
    <m/>
    <m/>
    <n v="1"/>
    <m/>
    <m/>
    <m/>
    <m/>
    <m/>
    <m/>
    <m/>
    <m/>
    <m/>
    <m/>
    <m/>
    <m/>
    <m/>
    <m/>
    <m/>
    <m/>
    <m/>
    <m/>
    <m/>
    <m/>
    <m/>
    <m/>
    <m/>
    <m/>
    <m/>
    <m/>
    <m/>
    <m/>
    <m/>
    <m/>
    <m/>
    <m/>
    <m/>
    <m/>
    <m/>
    <m/>
    <m/>
    <m/>
    <m/>
    <m/>
    <m/>
    <m/>
    <m/>
    <m/>
    <m/>
    <m/>
    <m/>
    <m/>
    <m/>
    <m/>
    <m/>
    <m/>
    <m/>
    <m/>
    <m/>
    <m/>
    <m/>
    <m/>
    <m/>
    <m/>
    <m/>
    <m/>
    <m/>
    <m/>
    <m/>
    <m/>
    <m/>
    <m/>
    <m/>
    <m/>
    <m/>
    <n v="2"/>
    <m/>
    <m/>
    <m/>
    <m/>
    <m/>
    <x v="1"/>
    <x v="0"/>
    <s v="ZBHT0021"/>
    <s v="G6keZBrsEJ7"/>
    <s v="Allocated"/>
    <s v="Left Message (LMCB)"/>
    <s v="Lmcb brother "/>
    <d v="2026-07-06T00:00:00"/>
    <m/>
    <m/>
    <m/>
    <m/>
    <m/>
    <n v="4417.5"/>
    <n v="8980.5"/>
  </r>
  <r>
    <n v="467095115"/>
    <s v="REKHA GORAKSHA CHAVAN"/>
    <s v="ONLINE"/>
    <x v="12"/>
    <n v="6075"/>
    <m/>
    <m/>
    <m/>
    <n v="5978"/>
    <n v="17837"/>
    <n v="6453"/>
    <n v="17740"/>
    <x v="3"/>
    <x v="0"/>
    <x v="0"/>
    <x v="5"/>
    <n v="69554"/>
    <n v="572"/>
    <n v="0"/>
    <n v="1800"/>
    <s v="02.06.26"/>
    <n v="0.94604262727656041"/>
    <n v="2.227626657881451E-2"/>
    <x v="0"/>
    <s v="NC"/>
    <s v="PAID"/>
    <s v="NC"/>
    <s v="Shifted"/>
    <m/>
    <s v="CAVNA"/>
    <m/>
    <s v="ELG"/>
    <m/>
    <s v="CHAKAN"/>
    <m/>
    <m/>
    <m/>
    <n v="17837"/>
    <n v="69554"/>
    <n v="87"/>
    <n v="86"/>
    <s v="STABLE"/>
    <m/>
    <m/>
    <m/>
    <m/>
    <s v="REGULAR"/>
    <s v="MH14MX3953"/>
    <s v="HONDA ACTIVA 110 SMART 2 B"/>
    <d v="2025-10-16T00:00:00"/>
    <n v="18"/>
    <x v="0"/>
    <x v="0"/>
    <m/>
    <m/>
    <m/>
    <m/>
    <m/>
    <m/>
    <m/>
    <m/>
    <m/>
    <m/>
    <n v="1"/>
    <m/>
    <m/>
    <m/>
    <m/>
    <m/>
    <m/>
    <m/>
    <m/>
    <m/>
    <m/>
    <m/>
    <m/>
    <m/>
    <m/>
    <m/>
    <m/>
    <m/>
    <m/>
    <m/>
    <m/>
    <m/>
    <m/>
    <m/>
    <m/>
    <m/>
    <m/>
    <m/>
    <m/>
    <m/>
    <m/>
    <m/>
    <m/>
    <m/>
    <m/>
    <m/>
    <m/>
    <m/>
    <m/>
    <m/>
    <m/>
    <m/>
    <m/>
    <m/>
    <m/>
    <m/>
    <m/>
    <m/>
    <m/>
    <m/>
    <m/>
    <m/>
    <m/>
    <m/>
    <m/>
    <m/>
    <m/>
    <m/>
    <m/>
    <m/>
    <m/>
    <m/>
    <m/>
    <m/>
    <m/>
    <m/>
    <m/>
    <m/>
    <m/>
    <m/>
    <m/>
    <m/>
    <m/>
    <m/>
    <m/>
    <m/>
    <m/>
    <m/>
    <m/>
    <m/>
    <m/>
    <m/>
    <m/>
    <m/>
    <x v="0"/>
    <x v="0"/>
    <s v="DUWT0017"/>
    <s v="AoLMOoSODwm"/>
    <s v="Allocated"/>
    <s v="Shifted (NC_SFTD)"/>
    <s v="Customer shifted from residence address as per neighbor "/>
    <d v="2026-07-04T00:00:00"/>
    <m/>
    <m/>
    <m/>
    <s v="VYMO"/>
    <m/>
    <n v="6453"/>
    <n v="23815"/>
  </r>
  <r>
    <n v="461473155"/>
    <s v="BALKRISHNA HARIBHAU UMALE"/>
    <m/>
    <x v="2"/>
    <m/>
    <m/>
    <m/>
    <s v="BANK STABLE 16"/>
    <n v="4025"/>
    <n v="4025"/>
    <n v="4095"/>
    <n v="8050"/>
    <x v="0"/>
    <x v="0"/>
    <x v="1"/>
    <x v="3"/>
    <n v="69525.55"/>
    <n v="70"/>
    <n v="0"/>
    <n v="1333"/>
    <s v="-"/>
    <n v="7.3980647581828776E-2"/>
    <n v="3.6618904935250651E-3"/>
    <x v="0"/>
    <s v="MPTP"/>
    <s v="-"/>
    <s v="MPTP"/>
    <s v="Shifted"/>
    <n v="15"/>
    <s v="CAVNA"/>
    <m/>
    <s v="-"/>
    <m/>
    <s v="KHADAKI"/>
    <m/>
    <m/>
    <m/>
    <n v="5428"/>
    <n v="69525.55"/>
    <n v="26"/>
    <n v="25"/>
    <s v="STABLE"/>
    <m/>
    <m/>
    <m/>
    <m/>
    <s v="REGULAR"/>
    <s v="MH12WH3693"/>
    <s v="BAJAJ PULSAR NS 200 ABS"/>
    <d v="2024-01-11T00:00:00"/>
    <n v="48"/>
    <x v="1"/>
    <x v="0"/>
    <m/>
    <m/>
    <m/>
    <m/>
    <m/>
    <m/>
    <m/>
    <m/>
    <m/>
    <m/>
    <m/>
    <m/>
    <m/>
    <m/>
    <m/>
    <m/>
    <m/>
    <m/>
    <m/>
    <m/>
    <m/>
    <m/>
    <m/>
    <m/>
    <m/>
    <m/>
    <m/>
    <m/>
    <m/>
    <m/>
    <m/>
    <n v="1"/>
    <m/>
    <m/>
    <m/>
    <m/>
    <m/>
    <m/>
    <m/>
    <m/>
    <m/>
    <m/>
    <m/>
    <m/>
    <m/>
    <m/>
    <m/>
    <m/>
    <m/>
    <m/>
    <m/>
    <m/>
    <m/>
    <m/>
    <m/>
    <m/>
    <m/>
    <m/>
    <m/>
    <m/>
    <m/>
    <m/>
    <m/>
    <m/>
    <m/>
    <m/>
    <m/>
    <m/>
    <m/>
    <m/>
    <m/>
    <m/>
    <m/>
    <m/>
    <m/>
    <m/>
    <m/>
    <m/>
    <m/>
    <m/>
    <m/>
    <m/>
    <m/>
    <m/>
    <m/>
    <m/>
    <m/>
    <m/>
    <m/>
    <m/>
    <m/>
    <m/>
    <m/>
    <m/>
    <x v="0"/>
    <x v="0"/>
    <s v="DUWT0023"/>
    <m/>
    <m/>
    <m/>
    <m/>
    <m/>
    <m/>
    <m/>
    <m/>
    <m/>
    <m/>
    <n v="4095"/>
    <n v="8050"/>
  </r>
  <r>
    <n v="463259658"/>
    <s v="ADARSH DUBEY"/>
    <s v="ONLINE"/>
    <x v="5"/>
    <n v="5830"/>
    <m/>
    <m/>
    <m/>
    <n v="5475"/>
    <n v="9336"/>
    <n v="4080"/>
    <n v="8981"/>
    <x v="1"/>
    <x v="0"/>
    <x v="0"/>
    <x v="0"/>
    <n v="68266"/>
    <n v="219"/>
    <n v="0"/>
    <n v="4895"/>
    <s v="FLOW"/>
    <n v="0.1240110326329984"/>
    <n v="1.2692715464553072E-2"/>
    <x v="0"/>
    <s v="NC"/>
    <s v="MPTP"/>
    <s v="NC"/>
    <s v="Shifted"/>
    <m/>
    <s v="CNAVNA"/>
    <m/>
    <s v="-"/>
    <m/>
    <s v="TALWADE"/>
    <m/>
    <m/>
    <m/>
    <n v="9336"/>
    <n v="68266"/>
    <n v="57"/>
    <n v="55"/>
    <s v="STABLE"/>
    <m/>
    <m/>
    <m/>
    <m/>
    <s v="REGULAR"/>
    <s v="MH14LQ8521"/>
    <s v="HUNTER 350 REBEL BLUE"/>
    <d v="2024-06-20T00:00:00"/>
    <n v="36"/>
    <x v="0"/>
    <x v="0"/>
    <m/>
    <m/>
    <m/>
    <m/>
    <m/>
    <m/>
    <m/>
    <m/>
    <m/>
    <m/>
    <m/>
    <m/>
    <m/>
    <m/>
    <m/>
    <m/>
    <m/>
    <m/>
    <m/>
    <n v="1"/>
    <m/>
    <m/>
    <n v="1"/>
    <m/>
    <m/>
    <m/>
    <m/>
    <m/>
    <m/>
    <m/>
    <m/>
    <m/>
    <m/>
    <m/>
    <m/>
    <m/>
    <m/>
    <m/>
    <m/>
    <m/>
    <m/>
    <m/>
    <m/>
    <m/>
    <m/>
    <m/>
    <m/>
    <m/>
    <m/>
    <m/>
    <m/>
    <m/>
    <m/>
    <m/>
    <m/>
    <m/>
    <m/>
    <m/>
    <m/>
    <m/>
    <m/>
    <m/>
    <m/>
    <m/>
    <m/>
    <m/>
    <m/>
    <m/>
    <m/>
    <m/>
    <m/>
    <m/>
    <m/>
    <m/>
    <m/>
    <m/>
    <m/>
    <m/>
    <m/>
    <m/>
    <m/>
    <m/>
    <m/>
    <m/>
    <m/>
    <m/>
    <m/>
    <m/>
    <m/>
    <m/>
    <m/>
    <m/>
    <m/>
    <m/>
    <x v="3"/>
    <x v="0"/>
    <s v="ZBHT0011"/>
    <s v="G2AGrBIUiuz"/>
    <s v="Allocated"/>
    <s v="Shifted (NC_SFTD)"/>
    <s v="Visit cm residence address cm shifted for a long time "/>
    <d v="2026-07-07T00:00:00"/>
    <m/>
    <m/>
    <m/>
    <m/>
    <m/>
    <n v="4080"/>
    <n v="14811"/>
  </r>
  <r>
    <n v="464733502"/>
    <s v="SHUBHANGI KESHAV KSHIRSAGAR"/>
    <s v="ONLINE"/>
    <x v="19"/>
    <n v="8610"/>
    <m/>
    <m/>
    <m/>
    <n v="4196"/>
    <n v="4196"/>
    <n v="4303"/>
    <n v="-218"/>
    <x v="0"/>
    <x v="2"/>
    <x v="0"/>
    <x v="2"/>
    <n v="67858"/>
    <n v="107"/>
    <n v="0"/>
    <n v="6205.99"/>
    <s v="23.06.26"/>
    <n v="7.3319443646987656E-2"/>
    <n v="3.5740611201151786E-3"/>
    <x v="1"/>
    <s v="PAID"/>
    <s v="MPTP"/>
    <s v="MPTP"/>
    <s v="Shifted"/>
    <n v="23"/>
    <s v="CAVNA"/>
    <m/>
    <s v="-"/>
    <m/>
    <s v="ALANDI"/>
    <m/>
    <m/>
    <m/>
    <n v="4196"/>
    <n v="67858"/>
    <n v="26"/>
    <n v="0"/>
    <s v="RB"/>
    <m/>
    <m/>
    <m/>
    <m/>
    <s v="REGULAR"/>
    <s v="MH14MB3966"/>
    <s v="HONDA ACTIVA 125 DISC BSVI"/>
    <d v="2024-11-21T00:00:00"/>
    <n v="36"/>
    <x v="0"/>
    <x v="1"/>
    <m/>
    <m/>
    <m/>
    <m/>
    <m/>
    <m/>
    <m/>
    <m/>
    <m/>
    <m/>
    <m/>
    <m/>
    <m/>
    <m/>
    <m/>
    <m/>
    <m/>
    <m/>
    <m/>
    <m/>
    <m/>
    <m/>
    <m/>
    <m/>
    <m/>
    <m/>
    <m/>
    <m/>
    <m/>
    <m/>
    <m/>
    <n v="1"/>
    <m/>
    <m/>
    <m/>
    <m/>
    <m/>
    <m/>
    <m/>
    <m/>
    <m/>
    <m/>
    <m/>
    <m/>
    <m/>
    <m/>
    <m/>
    <m/>
    <m/>
    <m/>
    <m/>
    <m/>
    <m/>
    <m/>
    <m/>
    <m/>
    <m/>
    <m/>
    <m/>
    <m/>
    <m/>
    <m/>
    <m/>
    <m/>
    <m/>
    <m/>
    <m/>
    <m/>
    <m/>
    <m/>
    <m/>
    <m/>
    <m/>
    <m/>
    <m/>
    <m/>
    <m/>
    <m/>
    <m/>
    <m/>
    <m/>
    <m/>
    <m/>
    <m/>
    <m/>
    <m/>
    <m/>
    <m/>
    <m/>
    <m/>
    <m/>
    <m/>
    <m/>
    <m/>
    <x v="0"/>
    <x v="0"/>
    <s v="ZBHT0009"/>
    <s v="k6po_7cwLcc"/>
    <s v="Allocated"/>
    <e v="#N/A"/>
    <e v="#N/A"/>
    <e v="#N/A"/>
    <m/>
    <m/>
    <m/>
    <m/>
    <m/>
    <n v="4303"/>
    <n v="8392"/>
  </r>
  <r>
    <n v="467134226"/>
    <s v="POONAM RAHUL DANGE"/>
    <s v="COLLECT"/>
    <x v="9"/>
    <n v="6000"/>
    <m/>
    <m/>
    <s v="CBC COLL"/>
    <n v="4507"/>
    <n v="4507"/>
    <n v="5407"/>
    <n v="3014"/>
    <x v="0"/>
    <x v="0"/>
    <x v="0"/>
    <x v="0"/>
    <n v="66709"/>
    <n v="900"/>
    <n v="450"/>
    <n v="450"/>
    <s v="-"/>
    <n v="2.2980113587950081E-2"/>
    <n v="3.5135436243591534E-3"/>
    <x v="0"/>
    <s v="PTP"/>
    <s v="-"/>
    <s v="PTP"/>
    <m/>
    <n v="22"/>
    <s v="CAVA"/>
    <m/>
    <s v="-"/>
    <m/>
    <s v="THERGAON"/>
    <m/>
    <m/>
    <m/>
    <n v="4507"/>
    <n v="66709"/>
    <n v="21"/>
    <n v="20"/>
    <s v="STABLE"/>
    <m/>
    <m/>
    <m/>
    <m/>
    <s v="REGULAR"/>
    <s v="MH14MW8883"/>
    <s v="SPLENDOR PLUS XTEC 2"/>
    <d v="2025-10-23T00:00:00"/>
    <n v="24"/>
    <x v="0"/>
    <x v="0"/>
    <m/>
    <m/>
    <m/>
    <m/>
    <m/>
    <m/>
    <m/>
    <n v="1"/>
    <m/>
    <m/>
    <m/>
    <m/>
    <m/>
    <m/>
    <m/>
    <m/>
    <m/>
    <m/>
    <m/>
    <m/>
    <m/>
    <m/>
    <m/>
    <m/>
    <m/>
    <m/>
    <m/>
    <m/>
    <m/>
    <m/>
    <m/>
    <m/>
    <m/>
    <m/>
    <m/>
    <m/>
    <m/>
    <n v="1"/>
    <m/>
    <m/>
    <m/>
    <m/>
    <m/>
    <m/>
    <m/>
    <m/>
    <m/>
    <m/>
    <m/>
    <m/>
    <m/>
    <m/>
    <m/>
    <m/>
    <m/>
    <m/>
    <m/>
    <m/>
    <m/>
    <m/>
    <m/>
    <n v="1"/>
    <m/>
    <m/>
    <m/>
    <m/>
    <m/>
    <n v="1"/>
    <m/>
    <m/>
    <m/>
    <m/>
    <m/>
    <m/>
    <m/>
    <m/>
    <m/>
    <m/>
    <m/>
    <m/>
    <m/>
    <m/>
    <m/>
    <m/>
    <m/>
    <m/>
    <m/>
    <m/>
    <m/>
    <m/>
    <m/>
    <m/>
    <m/>
    <m/>
    <x v="4"/>
    <x v="0"/>
    <s v="ZBHT0011"/>
    <s v="GoGRVIB_C81"/>
    <s v="Allocated"/>
    <s v="Entry Restricted (NC_ER)"/>
    <s v="Visit cm residence address cm not giving entry approval "/>
    <d v="2026-07-03T00:00:00"/>
    <m/>
    <m/>
    <m/>
    <m/>
    <m/>
    <n v="5407"/>
    <n v="9014"/>
  </r>
  <r>
    <n v="457619974"/>
    <s v="TEJAS SUNIL AMBAVALE"/>
    <m/>
    <x v="2"/>
    <m/>
    <m/>
    <m/>
    <m/>
    <n v="4706"/>
    <n v="26660"/>
    <n v="4659"/>
    <n v="31366"/>
    <x v="5"/>
    <x v="1"/>
    <x v="1"/>
    <x v="4"/>
    <n v="66525.149999999994"/>
    <n v="1529"/>
    <n v="0"/>
    <n v="6750"/>
    <s v="FLOW"/>
    <n v="0.7701528667508305"/>
    <n v="2.9078299705235223E-2"/>
    <x v="1"/>
    <s v="-"/>
    <s v="NC"/>
    <s v="-"/>
    <m/>
    <m/>
    <m/>
    <m/>
    <s v="ELG"/>
    <m/>
    <s v="BHOR"/>
    <m/>
    <m/>
    <m/>
    <n v="26660"/>
    <n v="66525.149999999994"/>
    <n v="177"/>
    <n v="206"/>
    <s v="FLOW"/>
    <m/>
    <m/>
    <m/>
    <m/>
    <s v="NPA"/>
    <s v="MH12VM2530"/>
    <s v="RE BULLET X 350 ES EFI REGAL RED"/>
    <d v="2023-04-11T00:00:00"/>
    <n v="48"/>
    <x v="0"/>
    <x v="1"/>
    <m/>
    <m/>
    <m/>
    <m/>
    <m/>
    <m/>
    <m/>
    <m/>
    <m/>
    <m/>
    <m/>
    <m/>
    <m/>
    <m/>
    <m/>
    <m/>
    <n v="1"/>
    <m/>
    <m/>
    <m/>
    <m/>
    <m/>
    <m/>
    <m/>
    <m/>
    <m/>
    <m/>
    <m/>
    <m/>
    <m/>
    <m/>
    <m/>
    <m/>
    <m/>
    <m/>
    <m/>
    <m/>
    <m/>
    <m/>
    <m/>
    <m/>
    <m/>
    <m/>
    <m/>
    <m/>
    <m/>
    <m/>
    <m/>
    <m/>
    <m/>
    <m/>
    <m/>
    <m/>
    <m/>
    <m/>
    <m/>
    <m/>
    <m/>
    <m/>
    <m/>
    <m/>
    <m/>
    <m/>
    <m/>
    <m/>
    <m/>
    <m/>
    <m/>
    <m/>
    <m/>
    <m/>
    <m/>
    <m/>
    <m/>
    <m/>
    <m/>
    <m/>
    <m/>
    <m/>
    <m/>
    <m/>
    <m/>
    <m/>
    <m/>
    <m/>
    <m/>
    <m/>
    <m/>
    <m/>
    <m/>
    <m/>
    <m/>
    <m/>
    <m/>
    <x v="0"/>
    <x v="0"/>
    <s v="DUWT0011"/>
    <s v="ko48AfyS4Egz"/>
    <s v="Allocated"/>
    <s v="Left Message (LMCB)"/>
    <s v="Customer home visit customer not available in home address left message to grandfather"/>
    <d v="2026-07-06T00:00:00"/>
    <m/>
    <m/>
    <m/>
    <m/>
    <m/>
    <n v="4659"/>
    <n v="31366"/>
  </r>
  <r>
    <n v="467091224"/>
    <s v="SONALI CHETAN PAWAR"/>
    <s v="COLLECT"/>
    <x v="11"/>
    <n v="4550"/>
    <m/>
    <m/>
    <m/>
    <n v="4508"/>
    <n v="4248"/>
    <n v="4283"/>
    <n v="4206"/>
    <x v="0"/>
    <x v="0"/>
    <x v="0"/>
    <x v="0"/>
    <n v="66493"/>
    <n v="35"/>
    <n v="0"/>
    <n v="3150"/>
    <s v="11.06.26"/>
    <n v="2.2905705269207523E-2"/>
    <n v="3.5021669671935303E-3"/>
    <x v="0"/>
    <s v="PAID"/>
    <s v="PAID"/>
    <s v="PAID"/>
    <m/>
    <m/>
    <s v="CAVA"/>
    <m/>
    <s v="-"/>
    <m/>
    <s v="THERGAON"/>
    <m/>
    <m/>
    <m/>
    <n v="4248"/>
    <n v="66493"/>
    <n v="26"/>
    <n v="25"/>
    <s v="STABLE"/>
    <m/>
    <m/>
    <m/>
    <m/>
    <s v="REGULAR"/>
    <m/>
    <s v="SPLENDOR PLUS I3S BS6 FI DRUM SELF"/>
    <d v="2025-10-15T00:00:00"/>
    <n v="24"/>
    <x v="0"/>
    <x v="0"/>
    <m/>
    <m/>
    <m/>
    <m/>
    <m/>
    <m/>
    <m/>
    <n v="1"/>
    <m/>
    <m/>
    <m/>
    <m/>
    <m/>
    <m/>
    <m/>
    <m/>
    <m/>
    <m/>
    <m/>
    <m/>
    <m/>
    <m/>
    <m/>
    <m/>
    <m/>
    <m/>
    <m/>
    <m/>
    <m/>
    <m/>
    <m/>
    <m/>
    <m/>
    <m/>
    <m/>
    <m/>
    <m/>
    <m/>
    <m/>
    <m/>
    <m/>
    <m/>
    <m/>
    <n v="1"/>
    <m/>
    <m/>
    <m/>
    <m/>
    <m/>
    <m/>
    <m/>
    <m/>
    <m/>
    <m/>
    <m/>
    <m/>
    <m/>
    <m/>
    <m/>
    <m/>
    <m/>
    <m/>
    <m/>
    <m/>
    <m/>
    <m/>
    <m/>
    <m/>
    <m/>
    <m/>
    <m/>
    <m/>
    <m/>
    <m/>
    <m/>
    <m/>
    <m/>
    <m/>
    <m/>
    <m/>
    <m/>
    <m/>
    <m/>
    <m/>
    <m/>
    <m/>
    <m/>
    <m/>
    <m/>
    <m/>
    <m/>
    <m/>
    <m/>
    <m/>
    <x v="3"/>
    <x v="0"/>
    <s v="ZBHT0011"/>
    <s v="B2pKCc5mm7"/>
    <s v="Allocated"/>
    <s v="Promise To Pay (PTP)"/>
    <s v="Visit cm residence address cm make the PTP on 15th"/>
    <d v="2026-07-15T00:00:00"/>
    <m/>
    <m/>
    <m/>
    <m/>
    <m/>
    <n v="4283"/>
    <n v="8756"/>
  </r>
  <r>
    <n v="464273873"/>
    <s v="SABA HABIB MULANI"/>
    <s v="ONLINE"/>
    <x v="14"/>
    <n v="17507"/>
    <m/>
    <m/>
    <m/>
    <n v="4216"/>
    <n v="8432"/>
    <n v="4442"/>
    <n v="-4859"/>
    <x v="1"/>
    <x v="2"/>
    <x v="0"/>
    <x v="11"/>
    <n v="66316"/>
    <n v="226"/>
    <n v="0"/>
    <n v="4050"/>
    <s v="22.06.26"/>
    <n v="0.21324913300412995"/>
    <n v="1.2330151447972658E-2"/>
    <x v="2"/>
    <s v="PAID"/>
    <s v="PTP"/>
    <s v="PTP"/>
    <m/>
    <m/>
    <m/>
    <m/>
    <s v="-"/>
    <m/>
    <s v="RAJGURU NAGAR "/>
    <m/>
    <m/>
    <m/>
    <n v="8432"/>
    <n v="66316"/>
    <n v="57"/>
    <n v="0"/>
    <s v="RB"/>
    <m/>
    <m/>
    <m/>
    <m/>
    <s v="REGULAR"/>
    <s v="MH14LW1517"/>
    <s v="BAJAJ CHETAK URBANE 3202"/>
    <d v="2024-10-09T00:00:00"/>
    <n v="36"/>
    <x v="0"/>
    <x v="0"/>
    <m/>
    <m/>
    <m/>
    <m/>
    <m/>
    <m/>
    <m/>
    <n v="1"/>
    <m/>
    <m/>
    <m/>
    <m/>
    <m/>
    <m/>
    <m/>
    <m/>
    <m/>
    <m/>
    <m/>
    <m/>
    <m/>
    <m/>
    <m/>
    <m/>
    <m/>
    <m/>
    <m/>
    <m/>
    <m/>
    <m/>
    <m/>
    <m/>
    <m/>
    <m/>
    <m/>
    <m/>
    <m/>
    <m/>
    <m/>
    <m/>
    <m/>
    <m/>
    <m/>
    <m/>
    <m/>
    <m/>
    <m/>
    <m/>
    <m/>
    <m/>
    <m/>
    <m/>
    <m/>
    <m/>
    <m/>
    <m/>
    <m/>
    <m/>
    <m/>
    <m/>
    <m/>
    <m/>
    <m/>
    <m/>
    <m/>
    <m/>
    <m/>
    <m/>
    <m/>
    <m/>
    <m/>
    <m/>
    <m/>
    <m/>
    <m/>
    <m/>
    <m/>
    <m/>
    <m/>
    <m/>
    <m/>
    <m/>
    <m/>
    <m/>
    <m/>
    <m/>
    <m/>
    <m/>
    <m/>
    <m/>
    <m/>
    <m/>
    <m/>
    <m/>
    <x v="0"/>
    <x v="0"/>
    <s v="ZBHT0010"/>
    <s v="G2UcAN1FGUz"/>
    <s v="Allocated"/>
    <s v="Left Message (LMCB)"/>
    <s v="Lmcb "/>
    <d v="2026-07-03T00:00:00"/>
    <m/>
    <m/>
    <m/>
    <m/>
    <m/>
    <n v="4442"/>
    <n v="12648"/>
  </r>
  <r>
    <n v="464154276"/>
    <s v="VIJAY POPAT DATE"/>
    <s v="ONLINE"/>
    <x v="15"/>
    <n v="4700"/>
    <m/>
    <m/>
    <m/>
    <n v="4536"/>
    <n v="4207"/>
    <n v="4331"/>
    <n v="4043"/>
    <x v="0"/>
    <x v="0"/>
    <x v="0"/>
    <x v="9"/>
    <n v="66271"/>
    <n v="124"/>
    <n v="0"/>
    <n v="1800"/>
    <s v="-"/>
    <n v="4.1648076300487433E-2"/>
    <n v="3.490474291773306E-3"/>
    <x v="0"/>
    <s v="PTP"/>
    <s v="-"/>
    <s v="PTP"/>
    <m/>
    <n v="26"/>
    <s v="CAVA"/>
    <m/>
    <s v="-"/>
    <m/>
    <s v="SHIRUR"/>
    <m/>
    <m/>
    <m/>
    <n v="4207"/>
    <n v="66271"/>
    <n v="26"/>
    <n v="25"/>
    <s v="STABLE"/>
    <m/>
    <m/>
    <m/>
    <m/>
    <s v="REGULAR"/>
    <s v="MH12XF0402"/>
    <s v="BAJAJ CHETAK 3201"/>
    <d v="2024-09-30T00:00:00"/>
    <n v="36"/>
    <x v="0"/>
    <x v="0"/>
    <m/>
    <m/>
    <m/>
    <m/>
    <m/>
    <m/>
    <m/>
    <m/>
    <m/>
    <m/>
    <m/>
    <m/>
    <m/>
    <m/>
    <m/>
    <m/>
    <m/>
    <m/>
    <m/>
    <n v="1"/>
    <m/>
    <m/>
    <n v="1"/>
    <m/>
    <m/>
    <m/>
    <m/>
    <m/>
    <m/>
    <m/>
    <m/>
    <m/>
    <m/>
    <m/>
    <m/>
    <m/>
    <m/>
    <m/>
    <m/>
    <m/>
    <m/>
    <m/>
    <m/>
    <m/>
    <m/>
    <m/>
    <m/>
    <m/>
    <m/>
    <m/>
    <m/>
    <m/>
    <m/>
    <m/>
    <m/>
    <m/>
    <m/>
    <m/>
    <m/>
    <m/>
    <m/>
    <m/>
    <m/>
    <m/>
    <m/>
    <m/>
    <m/>
    <m/>
    <m/>
    <m/>
    <m/>
    <m/>
    <m/>
    <m/>
    <m/>
    <m/>
    <m/>
    <m/>
    <m/>
    <m/>
    <m/>
    <m/>
    <m/>
    <m/>
    <m/>
    <m/>
    <m/>
    <m/>
    <m/>
    <m/>
    <m/>
    <m/>
    <m/>
    <m/>
    <x v="3"/>
    <x v="0"/>
    <s v="ZBHT0024"/>
    <s v="APBbpw4YV37"/>
    <s v="Allocated"/>
    <s v="Door Locked (NC_DL)"/>
    <s v="Door lock "/>
    <d v="2026-07-07T00:00:00"/>
    <m/>
    <m/>
    <m/>
    <m/>
    <m/>
    <n v="4331"/>
    <n v="8743"/>
  </r>
  <r>
    <n v="462987786"/>
    <s v="JAYSHREE SACHIN GILBILE"/>
    <m/>
    <x v="2"/>
    <m/>
    <m/>
    <m/>
    <m/>
    <n v="4480"/>
    <n v="22400"/>
    <n v="5234"/>
    <n v="26880"/>
    <x v="4"/>
    <x v="1"/>
    <x v="1"/>
    <x v="15"/>
    <n v="66071"/>
    <n v="754"/>
    <n v="0"/>
    <n v="2250"/>
    <s v="-"/>
    <n v="0.61512550902797303"/>
    <n v="2.9534188571245724E-2"/>
    <x v="1"/>
    <s v="NC"/>
    <s v="-"/>
    <s v="NC"/>
    <s v="no such person"/>
    <m/>
    <s v="CNAVNA"/>
    <m/>
    <s v="ELG"/>
    <m/>
    <s v="RAHATANI"/>
    <m/>
    <m/>
    <m/>
    <n v="22400"/>
    <n v="66071"/>
    <n v="146"/>
    <n v="175"/>
    <s v="FLOW"/>
    <m/>
    <m/>
    <m/>
    <m/>
    <s v="NPA"/>
    <s v="MH14LQ3961"/>
    <s v="AMPERE PRIMUS"/>
    <d v="2024-05-24T00:00:00"/>
    <n v="36"/>
    <x v="0"/>
    <x v="0"/>
    <m/>
    <m/>
    <m/>
    <m/>
    <m/>
    <m/>
    <m/>
    <n v="1"/>
    <m/>
    <m/>
    <m/>
    <m/>
    <m/>
    <m/>
    <m/>
    <m/>
    <m/>
    <m/>
    <m/>
    <m/>
    <m/>
    <m/>
    <m/>
    <m/>
    <m/>
    <m/>
    <m/>
    <m/>
    <m/>
    <m/>
    <m/>
    <m/>
    <m/>
    <m/>
    <m/>
    <m/>
    <m/>
    <m/>
    <m/>
    <m/>
    <m/>
    <m/>
    <m/>
    <m/>
    <m/>
    <m/>
    <m/>
    <m/>
    <m/>
    <m/>
    <m/>
    <m/>
    <m/>
    <m/>
    <m/>
    <m/>
    <m/>
    <m/>
    <m/>
    <m/>
    <m/>
    <m/>
    <m/>
    <m/>
    <m/>
    <m/>
    <m/>
    <m/>
    <m/>
    <m/>
    <m/>
    <m/>
    <m/>
    <m/>
    <m/>
    <m/>
    <m/>
    <m/>
    <m/>
    <m/>
    <m/>
    <m/>
    <m/>
    <m/>
    <m/>
    <m/>
    <m/>
    <m/>
    <m/>
    <m/>
    <m/>
    <m/>
    <m/>
    <m/>
    <x v="0"/>
    <x v="0"/>
    <s v="ZBHT0015"/>
    <s v="GPUdtgIYjz"/>
    <s v="Allocated"/>
    <s v="No Such Person (NC_NSP)"/>
    <s v="Visited at customer given address but no buddy know customer this areas."/>
    <d v="2026-07-03T00:00:00"/>
    <m/>
    <m/>
    <m/>
    <s v="DID"/>
    <m/>
    <n v="5234"/>
    <n v="26880"/>
  </r>
  <r>
    <n v="457264616"/>
    <s v="ROHAN AJINATH KARANJAKAR"/>
    <s v="ONLINE"/>
    <x v="13"/>
    <n v="7345"/>
    <m/>
    <m/>
    <m/>
    <n v="7070"/>
    <n v="5868"/>
    <n v="6004"/>
    <n v="5593"/>
    <x v="0"/>
    <x v="0"/>
    <x v="0"/>
    <x v="0"/>
    <n v="66058.34"/>
    <n v="136"/>
    <n v="0"/>
    <n v="6718"/>
    <s v="30.06.26"/>
    <n v="2.2755972307056411E-2"/>
    <n v="3.4792735514360767E-3"/>
    <x v="0"/>
    <s v="MPTP"/>
    <s v="MPTP"/>
    <s v="MPTP"/>
    <s v="Shifted"/>
    <n v="31"/>
    <s v="CNAVNA"/>
    <m/>
    <s v="-"/>
    <m/>
    <s v="CHIKHALI"/>
    <m/>
    <m/>
    <m/>
    <n v="5868"/>
    <n v="66058.34"/>
    <n v="26"/>
    <n v="55"/>
    <s v="FLOW"/>
    <m/>
    <m/>
    <m/>
    <m/>
    <s v="REGULAR"/>
    <m/>
    <s v="METEOR 350 SUPERNOVA RED"/>
    <d v="2023-03-17T00:00:00"/>
    <n v="48"/>
    <x v="0"/>
    <x v="0"/>
    <m/>
    <m/>
    <m/>
    <m/>
    <m/>
    <m/>
    <m/>
    <m/>
    <m/>
    <m/>
    <m/>
    <m/>
    <m/>
    <m/>
    <m/>
    <m/>
    <m/>
    <m/>
    <m/>
    <n v="1"/>
    <m/>
    <m/>
    <n v="1"/>
    <m/>
    <m/>
    <m/>
    <m/>
    <m/>
    <m/>
    <m/>
    <m/>
    <m/>
    <m/>
    <m/>
    <m/>
    <m/>
    <m/>
    <m/>
    <m/>
    <m/>
    <m/>
    <m/>
    <m/>
    <m/>
    <m/>
    <m/>
    <m/>
    <m/>
    <m/>
    <m/>
    <m/>
    <m/>
    <m/>
    <m/>
    <m/>
    <m/>
    <m/>
    <m/>
    <m/>
    <m/>
    <m/>
    <m/>
    <m/>
    <m/>
    <m/>
    <m/>
    <m/>
    <m/>
    <m/>
    <m/>
    <m/>
    <m/>
    <m/>
    <m/>
    <m/>
    <m/>
    <m/>
    <m/>
    <m/>
    <m/>
    <m/>
    <m/>
    <m/>
    <m/>
    <m/>
    <m/>
    <m/>
    <m/>
    <m/>
    <m/>
    <m/>
    <m/>
    <m/>
    <m/>
    <x v="3"/>
    <x v="0"/>
    <s v="ZBHT0011"/>
    <s v="GoLOvOCe4m"/>
    <s v="Allocated"/>
    <s v="Shifted (NC_SFTD)"/>
    <s v="Visit cm residence address cm shifted for a long time "/>
    <d v="2026-07-07T00:00:00"/>
    <m/>
    <m/>
    <m/>
    <m/>
    <m/>
    <n v="6004"/>
    <n v="12938"/>
  </r>
  <r>
    <n v="465508370"/>
    <s v="YUVRAJ BABAN WAGHMARE"/>
    <s v="ONLINE"/>
    <x v="0"/>
    <n v="3903"/>
    <m/>
    <m/>
    <s v="BANK STABLE 16"/>
    <n v="3807"/>
    <n v="3804"/>
    <n v="3804"/>
    <n v="3708"/>
    <x v="0"/>
    <x v="2"/>
    <x v="0"/>
    <x v="6"/>
    <n v="65868"/>
    <n v="0"/>
    <n v="0"/>
    <n v="1908"/>
    <s v="-"/>
    <n v="4.4925835335914203E-2"/>
    <n v="3.4692483990059622E-3"/>
    <x v="2"/>
    <s v="PAID"/>
    <s v="-"/>
    <s v="PAID"/>
    <m/>
    <m/>
    <m/>
    <m/>
    <s v="-"/>
    <m/>
    <s v="LOHEGAON"/>
    <m/>
    <m/>
    <m/>
    <n v="3804"/>
    <n v="65868"/>
    <n v="26"/>
    <n v="25"/>
    <s v="STABLE"/>
    <m/>
    <m/>
    <m/>
    <m/>
    <s v="REGULAR"/>
    <s v="MH12XU8911"/>
    <s v="HONDA ACTIVA 125 DISC 2B"/>
    <d v="2025-02-15T00:00:00"/>
    <n v="36"/>
    <x v="0"/>
    <x v="1"/>
    <m/>
    <m/>
    <m/>
    <m/>
    <m/>
    <m/>
    <m/>
    <m/>
    <m/>
    <m/>
    <m/>
    <m/>
    <m/>
    <m/>
    <m/>
    <m/>
    <m/>
    <m/>
    <m/>
    <m/>
    <m/>
    <m/>
    <n v="1"/>
    <m/>
    <m/>
    <m/>
    <m/>
    <m/>
    <m/>
    <m/>
    <m/>
    <m/>
    <m/>
    <m/>
    <m/>
    <m/>
    <m/>
    <m/>
    <m/>
    <m/>
    <m/>
    <m/>
    <m/>
    <m/>
    <m/>
    <m/>
    <m/>
    <m/>
    <m/>
    <m/>
    <m/>
    <m/>
    <m/>
    <m/>
    <m/>
    <m/>
    <m/>
    <m/>
    <m/>
    <m/>
    <m/>
    <m/>
    <m/>
    <m/>
    <m/>
    <m/>
    <m/>
    <m/>
    <m/>
    <m/>
    <m/>
    <m/>
    <m/>
    <m/>
    <m/>
    <m/>
    <m/>
    <m/>
    <m/>
    <m/>
    <m/>
    <m/>
    <m/>
    <m/>
    <m/>
    <m/>
    <m/>
    <m/>
    <m/>
    <m/>
    <m/>
    <m/>
    <m/>
    <m/>
    <x v="0"/>
    <x v="0"/>
    <s v="ZBHT0012"/>
    <s v="GPHeNw2Y9m"/>
    <s v="Allocated"/>
    <s v="Promise To Pay (PTP)"/>
    <s v="Ptp"/>
    <d v="2026-07-14T00:00:00"/>
    <m/>
    <m/>
    <m/>
    <m/>
    <m/>
    <n v="3804"/>
    <n v="7611"/>
  </r>
  <r>
    <n v="464137784"/>
    <s v="GANESH NARAYAN DOIPHODE"/>
    <s v="ONLINE"/>
    <x v="12"/>
    <n v="4450"/>
    <m/>
    <m/>
    <m/>
    <n v="4209"/>
    <n v="8408"/>
    <n v="4447"/>
    <n v="8167"/>
    <x v="1"/>
    <x v="0"/>
    <x v="0"/>
    <x v="13"/>
    <n v="65713"/>
    <n v="248"/>
    <n v="0"/>
    <n v="3150"/>
    <s v="-"/>
    <n v="0.36842910258558031"/>
    <n v="1.22180354982301E-2"/>
    <x v="0"/>
    <s v="-"/>
    <s v="-"/>
    <s v="-"/>
    <m/>
    <m/>
    <m/>
    <m/>
    <s v="-"/>
    <m/>
    <s v="PARVATI"/>
    <m/>
    <m/>
    <m/>
    <n v="11806"/>
    <n v="65713"/>
    <n v="57"/>
    <n v="55"/>
    <s v="STABLE"/>
    <m/>
    <m/>
    <m/>
    <m/>
    <s v="REGULAR"/>
    <s v="MH12XF3732"/>
    <s v="SUZUKI BURGMAN STREET BT BSVI"/>
    <d v="2024-09-28T00:00:00"/>
    <n v="36"/>
    <x v="1"/>
    <x v="1"/>
    <m/>
    <m/>
    <m/>
    <m/>
    <m/>
    <m/>
    <m/>
    <m/>
    <m/>
    <m/>
    <m/>
    <m/>
    <m/>
    <m/>
    <m/>
    <m/>
    <m/>
    <m/>
    <m/>
    <m/>
    <m/>
    <m/>
    <m/>
    <m/>
    <m/>
    <m/>
    <m/>
    <m/>
    <m/>
    <m/>
    <m/>
    <n v="1"/>
    <m/>
    <m/>
    <m/>
    <m/>
    <m/>
    <m/>
    <m/>
    <m/>
    <m/>
    <m/>
    <m/>
    <m/>
    <m/>
    <m/>
    <m/>
    <m/>
    <m/>
    <m/>
    <m/>
    <m/>
    <m/>
    <m/>
    <m/>
    <m/>
    <m/>
    <m/>
    <m/>
    <m/>
    <m/>
    <m/>
    <m/>
    <m/>
    <m/>
    <m/>
    <m/>
    <m/>
    <m/>
    <m/>
    <m/>
    <m/>
    <m/>
    <m/>
    <m/>
    <m/>
    <m/>
    <m/>
    <m/>
    <m/>
    <m/>
    <m/>
    <m/>
    <m/>
    <m/>
    <m/>
    <m/>
    <m/>
    <m/>
    <m/>
    <m/>
    <m/>
    <m/>
    <m/>
    <x v="0"/>
    <x v="0"/>
    <s v="DUWT0031"/>
    <m/>
    <m/>
    <m/>
    <m/>
    <m/>
    <m/>
    <m/>
    <m/>
    <m/>
    <m/>
    <n v="4447"/>
    <n v="12617"/>
  </r>
  <r>
    <n v="464433609"/>
    <s v="SATISH MUTEPPA BATGER"/>
    <s v="ONLINE"/>
    <x v="24"/>
    <n v="4272"/>
    <m/>
    <m/>
    <m/>
    <n v="4172"/>
    <n v="4172"/>
    <n v="4206"/>
    <n v="4072"/>
    <x v="0"/>
    <x v="0"/>
    <x v="0"/>
    <x v="13"/>
    <n v="65262"/>
    <n v="34"/>
    <n v="0"/>
    <n v="898"/>
    <s v="-"/>
    <n v="5.6242064702021893E-2"/>
    <n v="3.4373305552912962E-3"/>
    <x v="0"/>
    <s v="PAID"/>
    <s v="-"/>
    <s v="PAID"/>
    <m/>
    <m/>
    <m/>
    <m/>
    <s v="-"/>
    <m/>
    <s v="BIBVEWADI"/>
    <m/>
    <m/>
    <m/>
    <n v="4172"/>
    <n v="65262"/>
    <n v="26"/>
    <n v="25"/>
    <s v="STABLE"/>
    <m/>
    <m/>
    <m/>
    <m/>
    <s v="REGULAR"/>
    <s v="MH12XJ7888"/>
    <s v="SUZUKI BURGMAN STREET EX"/>
    <d v="2024-10-24T00:00:00"/>
    <n v="36"/>
    <x v="0"/>
    <x v="1"/>
    <m/>
    <m/>
    <m/>
    <m/>
    <m/>
    <m/>
    <m/>
    <m/>
    <m/>
    <m/>
    <n v="1"/>
    <m/>
    <m/>
    <m/>
    <m/>
    <m/>
    <m/>
    <m/>
    <m/>
    <m/>
    <m/>
    <m/>
    <m/>
    <m/>
    <m/>
    <m/>
    <m/>
    <m/>
    <m/>
    <m/>
    <m/>
    <m/>
    <m/>
    <m/>
    <m/>
    <m/>
    <m/>
    <m/>
    <m/>
    <m/>
    <m/>
    <m/>
    <m/>
    <m/>
    <m/>
    <m/>
    <m/>
    <m/>
    <m/>
    <m/>
    <m/>
    <m/>
    <m/>
    <m/>
    <m/>
    <m/>
    <m/>
    <m/>
    <m/>
    <m/>
    <m/>
    <m/>
    <m/>
    <m/>
    <m/>
    <m/>
    <m/>
    <m/>
    <m/>
    <m/>
    <m/>
    <m/>
    <m/>
    <m/>
    <m/>
    <m/>
    <m/>
    <m/>
    <m/>
    <m/>
    <m/>
    <m/>
    <m/>
    <m/>
    <m/>
    <m/>
    <m/>
    <m/>
    <m/>
    <m/>
    <m/>
    <m/>
    <m/>
    <m/>
    <x v="0"/>
    <x v="0"/>
    <s v="DUWT0031"/>
    <s v="B6a3XiOxvS"/>
    <s v="Allocated"/>
    <s v="Payment (PAID)"/>
    <s v="Customer paid emi "/>
    <d v="2026-07-04T00:00:00"/>
    <m/>
    <m/>
    <m/>
    <m/>
    <m/>
    <n v="4206"/>
    <n v="8344"/>
  </r>
  <r>
    <n v="466129754"/>
    <s v="SANDESH BALU NEHARKAR"/>
    <s v="ONLINE"/>
    <x v="13"/>
    <n v="3500"/>
    <m/>
    <m/>
    <m/>
    <n v="3348"/>
    <n v="3262"/>
    <n v="3322"/>
    <n v="3110"/>
    <x v="0"/>
    <x v="0"/>
    <x v="0"/>
    <x v="17"/>
    <n v="64842"/>
    <n v="60"/>
    <n v="0"/>
    <n v="4463"/>
    <s v="23.06.26"/>
    <n v="0.25262724818751192"/>
    <n v="3.4152092774692505E-3"/>
    <x v="0"/>
    <s v="PTP"/>
    <s v="BPTP"/>
    <s v="PTP"/>
    <m/>
    <n v="31"/>
    <s v="CAVA"/>
    <m/>
    <s v="-"/>
    <m/>
    <s v="NARAYAN GAON"/>
    <m/>
    <m/>
    <m/>
    <n v="3262"/>
    <n v="64842"/>
    <n v="26"/>
    <n v="55"/>
    <s v="FLOW"/>
    <m/>
    <m/>
    <m/>
    <m/>
    <s v="REGULAR"/>
    <s v="MH14MK0378"/>
    <s v="SPLENDOR PLUS I3S BS6 FI DRUM SELF"/>
    <d v="2025-05-15T00:00:00"/>
    <n v="36"/>
    <x v="0"/>
    <x v="0"/>
    <m/>
    <m/>
    <m/>
    <m/>
    <m/>
    <m/>
    <m/>
    <m/>
    <m/>
    <m/>
    <m/>
    <m/>
    <m/>
    <m/>
    <m/>
    <m/>
    <m/>
    <m/>
    <m/>
    <n v="1"/>
    <m/>
    <m/>
    <n v="1"/>
    <m/>
    <m/>
    <n v="1"/>
    <m/>
    <m/>
    <m/>
    <m/>
    <m/>
    <m/>
    <m/>
    <m/>
    <m/>
    <m/>
    <m/>
    <m/>
    <m/>
    <m/>
    <m/>
    <m/>
    <m/>
    <m/>
    <m/>
    <m/>
    <n v="1"/>
    <m/>
    <m/>
    <m/>
    <m/>
    <m/>
    <m/>
    <m/>
    <m/>
    <m/>
    <m/>
    <m/>
    <m/>
    <m/>
    <m/>
    <m/>
    <m/>
    <m/>
    <m/>
    <m/>
    <m/>
    <m/>
    <m/>
    <m/>
    <m/>
    <m/>
    <m/>
    <m/>
    <m/>
    <m/>
    <m/>
    <m/>
    <m/>
    <m/>
    <m/>
    <m/>
    <m/>
    <m/>
    <m/>
    <m/>
    <m/>
    <m/>
    <m/>
    <m/>
    <m/>
    <m/>
    <m/>
    <m/>
    <x v="4"/>
    <x v="0"/>
    <s v="DUWT0015"/>
    <s v="BoGRrxQt_Zz"/>
    <s v="Allocated"/>
    <s v="Promise To Pay (PTP)"/>
    <s v="Customer promise to pay 8 jul"/>
    <d v="2026-07-08T00:00:00"/>
    <m/>
    <m/>
    <m/>
    <m/>
    <m/>
    <n v="3322"/>
    <n v="6610"/>
  </r>
  <r>
    <n v="465992504"/>
    <s v="TEJAS GANPAT ROKADE"/>
    <s v="ONLINE"/>
    <x v="13"/>
    <n v="9115"/>
    <m/>
    <m/>
    <s v="CBC COLL"/>
    <n v="4297"/>
    <n v="4297"/>
    <n v="4368"/>
    <n v="-521"/>
    <x v="0"/>
    <x v="2"/>
    <x v="0"/>
    <x v="5"/>
    <n v="64657"/>
    <n v="71"/>
    <n v="450"/>
    <n v="450"/>
    <s v="-"/>
    <n v="7.7968638704733459E-2"/>
    <n v="3.4054653812857303E-3"/>
    <x v="2"/>
    <s v="PAID"/>
    <s v="-"/>
    <s v="NC"/>
    <s v="Shifted"/>
    <m/>
    <s v="CNAVNA"/>
    <m/>
    <s v="-"/>
    <m/>
    <s v="CHAKAN"/>
    <m/>
    <m/>
    <m/>
    <n v="4818"/>
    <n v="64657"/>
    <n v="26"/>
    <n v="55"/>
    <s v="FLOW"/>
    <m/>
    <m/>
    <m/>
    <m/>
    <s v="REGULAR"/>
    <s v="MH14MM0389"/>
    <s v="HONDA ACTIVA DLX 2B"/>
    <d v="2025-04-25T00:00:00"/>
    <n v="30"/>
    <x v="1"/>
    <x v="0"/>
    <m/>
    <m/>
    <m/>
    <m/>
    <m/>
    <m/>
    <m/>
    <m/>
    <m/>
    <m/>
    <m/>
    <m/>
    <m/>
    <m/>
    <m/>
    <m/>
    <m/>
    <m/>
    <m/>
    <m/>
    <m/>
    <m/>
    <m/>
    <m/>
    <m/>
    <m/>
    <m/>
    <m/>
    <m/>
    <m/>
    <m/>
    <n v="1"/>
    <m/>
    <m/>
    <m/>
    <m/>
    <m/>
    <m/>
    <m/>
    <m/>
    <m/>
    <m/>
    <m/>
    <m/>
    <m/>
    <m/>
    <m/>
    <m/>
    <m/>
    <m/>
    <m/>
    <m/>
    <m/>
    <m/>
    <m/>
    <m/>
    <m/>
    <m/>
    <m/>
    <m/>
    <m/>
    <m/>
    <m/>
    <m/>
    <m/>
    <m/>
    <m/>
    <m/>
    <m/>
    <m/>
    <m/>
    <m/>
    <m/>
    <m/>
    <m/>
    <m/>
    <m/>
    <m/>
    <m/>
    <m/>
    <m/>
    <m/>
    <m/>
    <m/>
    <m/>
    <m/>
    <m/>
    <m/>
    <n v="1"/>
    <m/>
    <m/>
    <m/>
    <m/>
    <m/>
    <x v="3"/>
    <x v="0"/>
    <s v="DUWT0017"/>
    <m/>
    <m/>
    <m/>
    <m/>
    <m/>
    <m/>
    <m/>
    <m/>
    <m/>
    <m/>
    <n v="4368"/>
    <n v="8594"/>
  </r>
  <r>
    <n v="464738848"/>
    <s v="SARIKA DATTATRAY BHONDAVE"/>
    <s v="ONLINE"/>
    <x v="7"/>
    <n v="4100"/>
    <m/>
    <m/>
    <m/>
    <n v="3993"/>
    <n v="3877.2"/>
    <n v="3979.2"/>
    <n v="3770.2"/>
    <x v="0"/>
    <x v="0"/>
    <x v="0"/>
    <x v="12"/>
    <n v="64580"/>
    <n v="102"/>
    <n v="0"/>
    <n v="5400"/>
    <s v="23.06.26"/>
    <n v="9.3425558932728303E-2"/>
    <n v="3.4014098136850219E-3"/>
    <x v="0"/>
    <s v="PAID"/>
    <s v="PTP"/>
    <s v="PAID"/>
    <m/>
    <m/>
    <s v="CAVA"/>
    <m/>
    <s v="-"/>
    <m/>
    <s v="NERE"/>
    <m/>
    <m/>
    <m/>
    <n v="3877.2"/>
    <n v="64580"/>
    <n v="26"/>
    <n v="25"/>
    <s v="STABLE"/>
    <m/>
    <m/>
    <m/>
    <m/>
    <s v="REGULAR"/>
    <s v="MH12XP5549"/>
    <s v="TVS JUPITER 110 DRUM ALLOY OBDIIA"/>
    <d v="2024-11-21T00:00:00"/>
    <n v="36"/>
    <x v="0"/>
    <x v="0"/>
    <m/>
    <m/>
    <m/>
    <m/>
    <m/>
    <m/>
    <m/>
    <m/>
    <m/>
    <m/>
    <m/>
    <m/>
    <m/>
    <m/>
    <m/>
    <m/>
    <m/>
    <m/>
    <m/>
    <m/>
    <m/>
    <m/>
    <m/>
    <m/>
    <m/>
    <m/>
    <m/>
    <m/>
    <m/>
    <m/>
    <m/>
    <m/>
    <m/>
    <m/>
    <m/>
    <m/>
    <m/>
    <m/>
    <m/>
    <m/>
    <m/>
    <m/>
    <m/>
    <m/>
    <m/>
    <m/>
    <m/>
    <m/>
    <m/>
    <m/>
    <m/>
    <m/>
    <m/>
    <m/>
    <m/>
    <m/>
    <m/>
    <m/>
    <m/>
    <m/>
    <m/>
    <m/>
    <m/>
    <m/>
    <m/>
    <m/>
    <m/>
    <m/>
    <m/>
    <m/>
    <m/>
    <m/>
    <m/>
    <m/>
    <m/>
    <m/>
    <m/>
    <m/>
    <m/>
    <m/>
    <m/>
    <m/>
    <m/>
    <m/>
    <m/>
    <m/>
    <m/>
    <m/>
    <m/>
    <m/>
    <m/>
    <n v="1"/>
    <m/>
    <m/>
    <x v="0"/>
    <x v="0"/>
    <s v="DUWT0030"/>
    <s v="B2JMdyKpNIz"/>
    <s v="Allocated"/>
    <s v="Door Locked (NC_DL)"/>
    <s v="Door lock "/>
    <d v="2026-07-03T00:00:00"/>
    <m/>
    <m/>
    <m/>
    <m/>
    <m/>
    <n v="3979.2"/>
    <n v="7870.2"/>
  </r>
  <r>
    <n v="465922302"/>
    <s v="DATTA BABURAO YADAV"/>
    <m/>
    <x v="2"/>
    <m/>
    <m/>
    <m/>
    <s v="BANK STABLE 30"/>
    <n v="3225"/>
    <n v="12881"/>
    <n v="3669"/>
    <n v="16106"/>
    <x v="2"/>
    <x v="0"/>
    <x v="1"/>
    <x v="6"/>
    <n v="64561"/>
    <n v="463"/>
    <n v="0"/>
    <n v="2250"/>
    <s v="-"/>
    <n v="0.17393098355208442"/>
    <n v="2.4872412586805333E-2"/>
    <x v="0"/>
    <s v="NC"/>
    <s v="-"/>
    <s v="NC"/>
    <s v="Shifted"/>
    <m/>
    <s v="CNAVNA"/>
    <m/>
    <s v="ELG"/>
    <m/>
    <s v="LOHEGAON"/>
    <m/>
    <m/>
    <m/>
    <n v="12881"/>
    <n v="64561"/>
    <n v="118"/>
    <n v="116"/>
    <s v="STABLE"/>
    <m/>
    <m/>
    <m/>
    <m/>
    <s v="NPA"/>
    <s v="MH12XZ3688"/>
    <s v="HONDA SHINE DRUM BSVI"/>
    <d v="2025-04-15T00:00:00"/>
    <n v="36"/>
    <x v="0"/>
    <x v="1"/>
    <m/>
    <m/>
    <m/>
    <m/>
    <m/>
    <m/>
    <m/>
    <m/>
    <m/>
    <m/>
    <m/>
    <m/>
    <m/>
    <m/>
    <m/>
    <m/>
    <m/>
    <m/>
    <m/>
    <m/>
    <m/>
    <m/>
    <n v="1"/>
    <m/>
    <m/>
    <m/>
    <m/>
    <m/>
    <m/>
    <m/>
    <m/>
    <m/>
    <m/>
    <m/>
    <m/>
    <m/>
    <m/>
    <m/>
    <m/>
    <m/>
    <m/>
    <m/>
    <m/>
    <m/>
    <m/>
    <m/>
    <m/>
    <m/>
    <m/>
    <m/>
    <m/>
    <m/>
    <m/>
    <m/>
    <m/>
    <m/>
    <m/>
    <m/>
    <m/>
    <m/>
    <m/>
    <m/>
    <m/>
    <m/>
    <m/>
    <m/>
    <m/>
    <m/>
    <m/>
    <m/>
    <m/>
    <m/>
    <m/>
    <m/>
    <m/>
    <m/>
    <m/>
    <m/>
    <m/>
    <m/>
    <m/>
    <m/>
    <m/>
    <m/>
    <m/>
    <m/>
    <m/>
    <m/>
    <m/>
    <m/>
    <m/>
    <m/>
    <m/>
    <m/>
    <x v="0"/>
    <x v="0"/>
    <s v="ZBHT0012"/>
    <s v="B23deA5JrRc"/>
    <s v="Allocated"/>
    <s v="Shifted (NC_SFTD)"/>
    <s v="Nc"/>
    <d v="2026-07-08T00:00:00"/>
    <m/>
    <m/>
    <m/>
    <m/>
    <m/>
    <n v="3669"/>
    <n v="16106"/>
  </r>
  <r>
    <n v="464073367"/>
    <s v="KHADKE VIKAS LAXMAN"/>
    <s v="ONLINE"/>
    <x v="17"/>
    <n v="8700"/>
    <m/>
    <m/>
    <m/>
    <n v="4281"/>
    <n v="4281"/>
    <n v="4342"/>
    <n v="-138"/>
    <x v="0"/>
    <x v="2"/>
    <x v="0"/>
    <x v="0"/>
    <n v="63932"/>
    <n v="61"/>
    <n v="0"/>
    <n v="850"/>
    <s v="-"/>
    <n v="2.2023484415968228E-2"/>
    <n v="3.3672798421881516E-3"/>
    <x v="2"/>
    <s v="PAID"/>
    <s v="-"/>
    <s v="PAID"/>
    <m/>
    <m/>
    <s v="CAVA"/>
    <m/>
    <s v="-"/>
    <m/>
    <s v="CHINCHWAD"/>
    <m/>
    <m/>
    <m/>
    <n v="4281"/>
    <n v="63932"/>
    <n v="26"/>
    <n v="0"/>
    <s v="RB"/>
    <m/>
    <m/>
    <m/>
    <m/>
    <s v="NPA"/>
    <s v="MH14LV8148"/>
    <s v="TVS RAIDER DISC"/>
    <d v="2024-09-21T00:00:00"/>
    <n v="36"/>
    <x v="0"/>
    <x v="0"/>
    <m/>
    <m/>
    <m/>
    <m/>
    <m/>
    <m/>
    <m/>
    <m/>
    <m/>
    <m/>
    <m/>
    <m/>
    <m/>
    <m/>
    <m/>
    <m/>
    <m/>
    <m/>
    <m/>
    <m/>
    <m/>
    <m/>
    <n v="1"/>
    <m/>
    <m/>
    <m/>
    <m/>
    <m/>
    <m/>
    <m/>
    <m/>
    <m/>
    <m/>
    <m/>
    <m/>
    <m/>
    <m/>
    <m/>
    <m/>
    <m/>
    <m/>
    <m/>
    <m/>
    <m/>
    <m/>
    <m/>
    <m/>
    <m/>
    <m/>
    <m/>
    <m/>
    <m/>
    <m/>
    <m/>
    <m/>
    <m/>
    <m/>
    <m/>
    <m/>
    <m/>
    <m/>
    <m/>
    <m/>
    <m/>
    <m/>
    <m/>
    <m/>
    <m/>
    <m/>
    <m/>
    <m/>
    <m/>
    <m/>
    <m/>
    <m/>
    <m/>
    <m/>
    <m/>
    <m/>
    <m/>
    <m/>
    <m/>
    <m/>
    <m/>
    <m/>
    <m/>
    <m/>
    <m/>
    <m/>
    <m/>
    <m/>
    <m/>
    <m/>
    <m/>
    <x v="0"/>
    <x v="0"/>
    <s v="ZBHT0011"/>
    <s v="k6qbYciczc"/>
    <s v="Allocated"/>
    <s v="Left Message (LMCB)"/>
    <s v="Visit cm residence address cm is not at home lm with wife "/>
    <d v="2026-07-08T00:00:00"/>
    <m/>
    <m/>
    <m/>
    <m/>
    <m/>
    <n v="4342"/>
    <n v="8562"/>
  </r>
  <r>
    <n v="458923719"/>
    <s v="ROSHAN RAJ"/>
    <m/>
    <x v="2"/>
    <m/>
    <m/>
    <m/>
    <m/>
    <n v="3816"/>
    <n v="21808"/>
    <n v="3656"/>
    <n v="25624"/>
    <x v="5"/>
    <x v="1"/>
    <x v="1"/>
    <x v="3"/>
    <n v="63897.41"/>
    <n v="928"/>
    <n v="0"/>
    <n v="5400"/>
    <s v="FLOW"/>
    <n v="1"/>
    <n v="2.7929708363954E-2"/>
    <x v="1"/>
    <s v="NC"/>
    <s v="NC"/>
    <s v="NC"/>
    <s v="Shifted"/>
    <m/>
    <m/>
    <m/>
    <s v="ELG"/>
    <m/>
    <s v="SUSGAON"/>
    <m/>
    <m/>
    <m/>
    <n v="21808"/>
    <n v="63897.41"/>
    <n v="177"/>
    <n v="206"/>
    <s v="FLOW"/>
    <m/>
    <m/>
    <m/>
    <m/>
    <s v="NPA"/>
    <s v="MH12VR3982"/>
    <s v="HUNTER 350 DAPPER GREY"/>
    <d v="2023-07-10T00:00:00"/>
    <n v="48"/>
    <x v="0"/>
    <x v="0"/>
    <m/>
    <m/>
    <m/>
    <m/>
    <m/>
    <m/>
    <m/>
    <m/>
    <m/>
    <m/>
    <n v="1"/>
    <m/>
    <m/>
    <m/>
    <m/>
    <m/>
    <m/>
    <m/>
    <m/>
    <m/>
    <m/>
    <m/>
    <m/>
    <m/>
    <m/>
    <m/>
    <m/>
    <m/>
    <m/>
    <m/>
    <m/>
    <m/>
    <m/>
    <m/>
    <m/>
    <m/>
    <m/>
    <m/>
    <m/>
    <m/>
    <m/>
    <m/>
    <m/>
    <m/>
    <m/>
    <m/>
    <m/>
    <m/>
    <m/>
    <m/>
    <m/>
    <m/>
    <m/>
    <m/>
    <m/>
    <n v="1"/>
    <m/>
    <m/>
    <m/>
    <m/>
    <m/>
    <m/>
    <m/>
    <m/>
    <m/>
    <m/>
    <m/>
    <m/>
    <m/>
    <m/>
    <m/>
    <m/>
    <m/>
    <m/>
    <m/>
    <m/>
    <m/>
    <m/>
    <m/>
    <m/>
    <m/>
    <m/>
    <m/>
    <m/>
    <m/>
    <m/>
    <m/>
    <m/>
    <m/>
    <m/>
    <m/>
    <m/>
    <m/>
    <m/>
    <x v="3"/>
    <x v="0"/>
    <s v="DUWT0023"/>
    <s v="G6dqewdGi7"/>
    <s v="Allocated"/>
    <s v="Shifted (NC_SFTD)"/>
    <s v="Customer shifted from the given residence address "/>
    <d v="2026-07-04T00:00:00"/>
    <m/>
    <m/>
    <m/>
    <m/>
    <m/>
    <n v="3656"/>
    <n v="25624"/>
  </r>
  <r>
    <n v="467028376"/>
    <s v="SNEHAL DEEPAK NAIKWADI"/>
    <s v="ONLINE"/>
    <x v="28"/>
    <n v="8840"/>
    <m/>
    <m/>
    <m/>
    <n v="4360"/>
    <n v="4348"/>
    <n v="4397"/>
    <n v="-132"/>
    <x v="0"/>
    <x v="2"/>
    <x v="0"/>
    <x v="5"/>
    <n v="63406"/>
    <n v="49"/>
    <n v="0"/>
    <n v="2923"/>
    <s v="-"/>
    <n v="7.646008175003989E-2"/>
    <n v="3.3395755752014945E-3"/>
    <x v="0"/>
    <s v="PAID"/>
    <s v="-"/>
    <s v="PTP"/>
    <m/>
    <n v="24"/>
    <s v="CAVA"/>
    <m/>
    <s v="-"/>
    <m/>
    <s v="CHAKAN"/>
    <m/>
    <m/>
    <m/>
    <n v="4348"/>
    <n v="63406"/>
    <n v="26"/>
    <n v="0"/>
    <s v="RB"/>
    <m/>
    <m/>
    <m/>
    <m/>
    <s v="NPA"/>
    <s v="MH14MW5029"/>
    <s v="YAMAHA FASCINO S 125 STD"/>
    <d v="2025-10-07T00:00:00"/>
    <n v="24"/>
    <x v="0"/>
    <x v="0"/>
    <m/>
    <m/>
    <m/>
    <m/>
    <m/>
    <m/>
    <m/>
    <m/>
    <m/>
    <m/>
    <n v="1"/>
    <m/>
    <m/>
    <m/>
    <m/>
    <m/>
    <m/>
    <m/>
    <m/>
    <m/>
    <m/>
    <m/>
    <m/>
    <m/>
    <m/>
    <m/>
    <m/>
    <m/>
    <m/>
    <m/>
    <m/>
    <m/>
    <m/>
    <m/>
    <m/>
    <m/>
    <m/>
    <m/>
    <m/>
    <m/>
    <m/>
    <m/>
    <m/>
    <m/>
    <m/>
    <m/>
    <m/>
    <m/>
    <m/>
    <m/>
    <m/>
    <m/>
    <m/>
    <m/>
    <m/>
    <m/>
    <m/>
    <m/>
    <m/>
    <m/>
    <m/>
    <m/>
    <m/>
    <m/>
    <m/>
    <m/>
    <m/>
    <m/>
    <m/>
    <m/>
    <m/>
    <m/>
    <m/>
    <m/>
    <m/>
    <m/>
    <m/>
    <m/>
    <m/>
    <m/>
    <m/>
    <m/>
    <m/>
    <m/>
    <m/>
    <m/>
    <m/>
    <m/>
    <m/>
    <m/>
    <m/>
    <m/>
    <m/>
    <m/>
    <x v="0"/>
    <x v="0"/>
    <s v="DUWT0017"/>
    <s v="koVqfm-L1Dm"/>
    <s v="Allocated"/>
    <s v="Promise To Pay (PTP)"/>
    <s v="Customer pay online "/>
    <d v="2026-07-06T00:00:00"/>
    <m/>
    <m/>
    <m/>
    <m/>
    <m/>
    <n v="4397"/>
    <n v="8708"/>
  </r>
  <r>
    <n v="458083940"/>
    <s v="SANDIP DATTATRAYA DESHMUKH"/>
    <m/>
    <x v="2"/>
    <m/>
    <m/>
    <m/>
    <m/>
    <n v="5337"/>
    <n v="10572"/>
    <n v="5455"/>
    <n v="15909"/>
    <x v="1"/>
    <x v="1"/>
    <x v="1"/>
    <x v="13"/>
    <n v="63136.71"/>
    <n v="220"/>
    <n v="0"/>
    <n v="3634"/>
    <s v="-"/>
    <n v="0.35398477326413397"/>
    <n v="1.1739025216037305E-2"/>
    <x v="1"/>
    <s v="-"/>
    <s v="-"/>
    <s v="-"/>
    <m/>
    <m/>
    <m/>
    <m/>
    <s v="-"/>
    <m/>
    <s v="KATRAJ"/>
    <m/>
    <m/>
    <m/>
    <n v="14426"/>
    <n v="63136.71"/>
    <n v="57"/>
    <n v="86"/>
    <s v="FLOW"/>
    <m/>
    <m/>
    <m/>
    <m/>
    <s v="NPA"/>
    <s v="MH12VM8076"/>
    <s v="HUNTER 350 REBEL BLUE"/>
    <d v="2023-05-12T00:00:00"/>
    <n v="48"/>
    <x v="1"/>
    <x v="1"/>
    <m/>
    <m/>
    <m/>
    <m/>
    <m/>
    <m/>
    <m/>
    <m/>
    <m/>
    <m/>
    <m/>
    <m/>
    <m/>
    <m/>
    <m/>
    <m/>
    <m/>
    <m/>
    <m/>
    <m/>
    <m/>
    <m/>
    <m/>
    <m/>
    <m/>
    <m/>
    <m/>
    <m/>
    <m/>
    <m/>
    <m/>
    <m/>
    <m/>
    <m/>
    <m/>
    <m/>
    <m/>
    <m/>
    <m/>
    <m/>
    <n v="1"/>
    <m/>
    <m/>
    <m/>
    <m/>
    <m/>
    <m/>
    <m/>
    <m/>
    <m/>
    <m/>
    <m/>
    <m/>
    <m/>
    <m/>
    <m/>
    <m/>
    <m/>
    <m/>
    <m/>
    <m/>
    <m/>
    <m/>
    <m/>
    <m/>
    <m/>
    <m/>
    <m/>
    <m/>
    <m/>
    <m/>
    <m/>
    <m/>
    <m/>
    <m/>
    <m/>
    <m/>
    <m/>
    <m/>
    <m/>
    <m/>
    <m/>
    <m/>
    <m/>
    <m/>
    <m/>
    <m/>
    <m/>
    <m/>
    <m/>
    <m/>
    <m/>
    <m/>
    <m/>
    <x v="0"/>
    <x v="0"/>
    <s v="DUWT0031"/>
    <m/>
    <m/>
    <m/>
    <m/>
    <m/>
    <m/>
    <m/>
    <m/>
    <m/>
    <m/>
    <n v="5455"/>
    <n v="15909"/>
  </r>
  <r>
    <n v="464551591"/>
    <s v="SADDAM BASHA MUJAVAR"/>
    <s v="ONLINE"/>
    <x v="13"/>
    <n v="8300"/>
    <m/>
    <m/>
    <m/>
    <n v="4046"/>
    <n v="3917"/>
    <n v="3982"/>
    <n v="-337"/>
    <x v="0"/>
    <x v="2"/>
    <x v="0"/>
    <x v="6"/>
    <n v="62992"/>
    <n v="65"/>
    <n v="0"/>
    <n v="2700"/>
    <s v="29.06.26"/>
    <n v="4.296423482540699E-2"/>
    <n v="3.3177703156340495E-3"/>
    <x v="0"/>
    <s v="PAID"/>
    <s v="PTP"/>
    <s v="PTP"/>
    <m/>
    <n v="31"/>
    <s v="CAVA"/>
    <m/>
    <s v="-"/>
    <m/>
    <s v="LOHEGAON"/>
    <m/>
    <m/>
    <m/>
    <n v="3917"/>
    <n v="62992"/>
    <n v="26"/>
    <n v="55"/>
    <s v="FLOW"/>
    <m/>
    <m/>
    <m/>
    <m/>
    <s v="REGULAR"/>
    <s v="MH12XP1980"/>
    <s v="HONDA ACTIVA 125 DISC BSVI"/>
    <d v="2024-11-04T00:00:00"/>
    <n v="36"/>
    <x v="0"/>
    <x v="1"/>
    <m/>
    <m/>
    <m/>
    <m/>
    <m/>
    <m/>
    <m/>
    <m/>
    <m/>
    <m/>
    <m/>
    <m/>
    <m/>
    <m/>
    <m/>
    <m/>
    <m/>
    <m/>
    <m/>
    <m/>
    <m/>
    <m/>
    <n v="1"/>
    <m/>
    <m/>
    <m/>
    <m/>
    <m/>
    <m/>
    <m/>
    <m/>
    <m/>
    <m/>
    <m/>
    <m/>
    <m/>
    <m/>
    <m/>
    <m/>
    <m/>
    <m/>
    <m/>
    <m/>
    <m/>
    <m/>
    <m/>
    <m/>
    <m/>
    <m/>
    <m/>
    <m/>
    <m/>
    <m/>
    <m/>
    <m/>
    <m/>
    <m/>
    <m/>
    <m/>
    <m/>
    <m/>
    <m/>
    <m/>
    <m/>
    <m/>
    <m/>
    <m/>
    <n v="2"/>
    <m/>
    <m/>
    <m/>
    <m/>
    <m/>
    <n v="1"/>
    <m/>
    <m/>
    <m/>
    <m/>
    <m/>
    <m/>
    <m/>
    <m/>
    <m/>
    <m/>
    <m/>
    <n v="1"/>
    <m/>
    <m/>
    <m/>
    <m/>
    <m/>
    <m/>
    <m/>
    <m/>
    <x v="9"/>
    <x v="0"/>
    <s v="ZBHT0012"/>
    <s v="B2B5Vw4w1Oz"/>
    <s v="Allocated"/>
    <s v="No Such Person (NC_NSP)"/>
    <s v="Nc"/>
    <d v="2026-07-08T00:00:00"/>
    <m/>
    <m/>
    <m/>
    <m/>
    <m/>
    <n v="3982"/>
    <n v="7963"/>
  </r>
  <r>
    <n v="457429849"/>
    <s v="PRADIP SHIVAJI SURVE"/>
    <s v="ONLINE"/>
    <x v="27"/>
    <n v="5955"/>
    <m/>
    <m/>
    <m/>
    <n v="5671"/>
    <n v="11198"/>
    <n v="5811"/>
    <n v="10914"/>
    <x v="1"/>
    <x v="0"/>
    <x v="0"/>
    <x v="12"/>
    <n v="62830"/>
    <n v="284"/>
    <n v="0"/>
    <n v="2700"/>
    <s v="06.06.26"/>
    <n v="0.16501025227632996"/>
    <n v="1.1681998544485827E-2"/>
    <x v="0"/>
    <s v="NC"/>
    <s v="PAID"/>
    <s v="NC"/>
    <s v="Add not found"/>
    <m/>
    <s v="CAVNA"/>
    <m/>
    <s v="-"/>
    <m/>
    <s v="KARMOLI"/>
    <m/>
    <m/>
    <m/>
    <n v="11198"/>
    <n v="62830"/>
    <n v="57"/>
    <n v="55"/>
    <s v="STABLE"/>
    <m/>
    <m/>
    <m/>
    <m/>
    <s v="REGULAR"/>
    <s v="MH12VK3124"/>
    <s v="CLASSIC 350 HALCYON BLACK"/>
    <d v="2023-03-28T00:00:00"/>
    <n v="48"/>
    <x v="0"/>
    <x v="0"/>
    <m/>
    <m/>
    <m/>
    <m/>
    <m/>
    <m/>
    <m/>
    <m/>
    <m/>
    <m/>
    <m/>
    <m/>
    <m/>
    <m/>
    <m/>
    <m/>
    <m/>
    <m/>
    <m/>
    <n v="1"/>
    <m/>
    <m/>
    <n v="1"/>
    <m/>
    <m/>
    <m/>
    <m/>
    <m/>
    <m/>
    <m/>
    <m/>
    <m/>
    <m/>
    <m/>
    <m/>
    <m/>
    <m/>
    <m/>
    <m/>
    <m/>
    <m/>
    <m/>
    <m/>
    <m/>
    <m/>
    <m/>
    <m/>
    <m/>
    <m/>
    <m/>
    <m/>
    <m/>
    <m/>
    <m/>
    <m/>
    <m/>
    <m/>
    <m/>
    <m/>
    <m/>
    <m/>
    <m/>
    <m/>
    <m/>
    <m/>
    <m/>
    <m/>
    <m/>
    <m/>
    <m/>
    <m/>
    <m/>
    <m/>
    <m/>
    <m/>
    <m/>
    <m/>
    <m/>
    <m/>
    <m/>
    <m/>
    <m/>
    <m/>
    <m/>
    <m/>
    <m/>
    <m/>
    <m/>
    <m/>
    <m/>
    <m/>
    <m/>
    <m/>
    <m/>
    <x v="3"/>
    <x v="0"/>
    <s v="DUWT0030"/>
    <s v="A2k5Wqb6Ln7"/>
    <s v="Allocated"/>
    <s v="Address Not Found (NC_ANF)"/>
    <s v="Address not found "/>
    <d v="2026-07-07T00:00:00"/>
    <m/>
    <m/>
    <m/>
    <m/>
    <m/>
    <n v="5811"/>
    <n v="16869"/>
  </r>
  <r>
    <n v="463181927"/>
    <s v="VINOD GANPAT BHOSALE"/>
    <m/>
    <x v="2"/>
    <m/>
    <m/>
    <m/>
    <m/>
    <n v="4428"/>
    <n v="17706"/>
    <n v="4977"/>
    <n v="22134"/>
    <x v="2"/>
    <x v="1"/>
    <x v="1"/>
    <x v="16"/>
    <n v="62774"/>
    <n v="555"/>
    <n v="0"/>
    <n v="4719.33"/>
    <s v="-"/>
    <n v="0.51258300057436335"/>
    <n v="2.4183962883538329E-2"/>
    <x v="1"/>
    <s v="NC"/>
    <s v="-"/>
    <s v="NC"/>
    <s v="Add not found"/>
    <m/>
    <s v="CNAVNA"/>
    <m/>
    <s v="ELG"/>
    <m/>
    <s v="JANTA VASAHAT"/>
    <m/>
    <m/>
    <m/>
    <n v="17706"/>
    <n v="62774"/>
    <n v="118"/>
    <n v="147"/>
    <s v="FLOW"/>
    <m/>
    <m/>
    <m/>
    <m/>
    <s v="NPA"/>
    <s v="MH12WW0086"/>
    <s v="BAJAJ CHETAK PREMIUM"/>
    <d v="2024-06-11T00:00:00"/>
    <n v="36"/>
    <x v="0"/>
    <x v="1"/>
    <m/>
    <m/>
    <m/>
    <m/>
    <m/>
    <m/>
    <m/>
    <m/>
    <m/>
    <m/>
    <m/>
    <m/>
    <m/>
    <m/>
    <m/>
    <m/>
    <m/>
    <m/>
    <m/>
    <m/>
    <m/>
    <m/>
    <m/>
    <m/>
    <m/>
    <m/>
    <m/>
    <m/>
    <m/>
    <m/>
    <m/>
    <m/>
    <m/>
    <m/>
    <m/>
    <m/>
    <m/>
    <m/>
    <m/>
    <m/>
    <m/>
    <m/>
    <m/>
    <m/>
    <m/>
    <m/>
    <m/>
    <m/>
    <m/>
    <m/>
    <m/>
    <m/>
    <n v="1"/>
    <m/>
    <m/>
    <m/>
    <m/>
    <m/>
    <m/>
    <m/>
    <m/>
    <m/>
    <m/>
    <m/>
    <m/>
    <m/>
    <m/>
    <m/>
    <m/>
    <m/>
    <m/>
    <m/>
    <m/>
    <m/>
    <m/>
    <m/>
    <m/>
    <m/>
    <m/>
    <m/>
    <m/>
    <m/>
    <m/>
    <m/>
    <m/>
    <m/>
    <m/>
    <m/>
    <m/>
    <m/>
    <m/>
    <m/>
    <m/>
    <m/>
    <x v="0"/>
    <x v="0"/>
    <s v="DUWT0014"/>
    <s v="G6Glz9v8sWc"/>
    <s v="Allocated"/>
    <e v="#N/A"/>
    <e v="#N/A"/>
    <e v="#N/A"/>
    <m/>
    <m/>
    <m/>
    <m/>
    <m/>
    <n v="4977"/>
    <n v="22134"/>
  </r>
  <r>
    <n v="466075261"/>
    <s v="RAMADAS DHONDIBA JADHAV"/>
    <s v="ONLINE"/>
    <x v="9"/>
    <n v="3400"/>
    <m/>
    <m/>
    <m/>
    <n v="3297"/>
    <n v="3200"/>
    <n v="3295"/>
    <n v="3097"/>
    <x v="0"/>
    <x v="0"/>
    <x v="0"/>
    <x v="9"/>
    <n v="62652"/>
    <n v="95"/>
    <n v="0"/>
    <n v="5831"/>
    <s v="05.06.26"/>
    <n v="3.9373712127146694E-2"/>
    <n v="3.2998626145400124E-3"/>
    <x v="0"/>
    <s v="BPTP"/>
    <s v="PAID"/>
    <s v="BPTP"/>
    <m/>
    <n v="25"/>
    <s v="CAVA"/>
    <m/>
    <s v="-"/>
    <m/>
    <s v="SAYAGAON"/>
    <m/>
    <m/>
    <m/>
    <n v="3200"/>
    <n v="62652"/>
    <n v="26"/>
    <n v="25"/>
    <s v="STABLE"/>
    <m/>
    <m/>
    <m/>
    <m/>
    <s v="REGULAR"/>
    <s v="MH12YM7818"/>
    <s v="PASSION PLUS I3S DRS CAST"/>
    <d v="2025-05-07T00:00:00"/>
    <n v="36"/>
    <x v="0"/>
    <x v="0"/>
    <m/>
    <m/>
    <m/>
    <m/>
    <m/>
    <m/>
    <m/>
    <m/>
    <m/>
    <m/>
    <n v="1"/>
    <m/>
    <m/>
    <m/>
    <m/>
    <m/>
    <m/>
    <m/>
    <m/>
    <m/>
    <m/>
    <m/>
    <m/>
    <m/>
    <m/>
    <m/>
    <m/>
    <m/>
    <m/>
    <m/>
    <m/>
    <m/>
    <m/>
    <m/>
    <m/>
    <m/>
    <m/>
    <m/>
    <m/>
    <m/>
    <m/>
    <m/>
    <m/>
    <m/>
    <m/>
    <m/>
    <m/>
    <m/>
    <m/>
    <m/>
    <m/>
    <m/>
    <m/>
    <m/>
    <m/>
    <m/>
    <m/>
    <m/>
    <m/>
    <m/>
    <m/>
    <m/>
    <m/>
    <m/>
    <m/>
    <m/>
    <m/>
    <m/>
    <m/>
    <m/>
    <m/>
    <m/>
    <m/>
    <m/>
    <m/>
    <m/>
    <m/>
    <m/>
    <m/>
    <m/>
    <m/>
    <m/>
    <m/>
    <m/>
    <m/>
    <m/>
    <m/>
    <m/>
    <m/>
    <m/>
    <m/>
    <m/>
    <m/>
    <m/>
    <x v="0"/>
    <x v="0"/>
    <s v="ZBHT0024"/>
    <s v="Ao2EKvpJqc"/>
    <s v="Allocated"/>
    <s v="Left Message (LMCB)"/>
    <s v="Meet son"/>
    <d v="2026-07-04T00:00:00"/>
    <m/>
    <m/>
    <m/>
    <m/>
    <m/>
    <n v="3295"/>
    <n v="6497"/>
  </r>
  <r>
    <n v="457889140"/>
    <s v="MAHESH CHANDRAKANT SHINDE"/>
    <m/>
    <x v="2"/>
    <m/>
    <m/>
    <m/>
    <m/>
    <n v="5290"/>
    <n v="10387.57"/>
    <n v="5456.57"/>
    <n v="15677.57"/>
    <x v="1"/>
    <x v="1"/>
    <x v="1"/>
    <x v="16"/>
    <n v="62492"/>
    <n v="359"/>
    <n v="0"/>
    <n v="4050"/>
    <s v="09.06.26 11.06.26"/>
    <n v="0.48054212706252974"/>
    <n v="1.1619154114945223E-2"/>
    <x v="0"/>
    <s v="PTP"/>
    <s v="PAID"/>
    <s v="PTP"/>
    <m/>
    <n v="22"/>
    <s v="CAVA"/>
    <m/>
    <s v="-"/>
    <m/>
    <s v="GOKHLE NAGAR"/>
    <m/>
    <m/>
    <m/>
    <n v="10387.57"/>
    <n v="62492"/>
    <n v="57"/>
    <n v="86"/>
    <s v="FLOW"/>
    <m/>
    <m/>
    <m/>
    <m/>
    <s v="REGULAR"/>
    <s v="MH12VM2714"/>
    <s v="RE BULLET 350 EFI BLACK"/>
    <d v="2023-04-28T00:00:00"/>
    <n v="48"/>
    <x v="0"/>
    <x v="1"/>
    <m/>
    <m/>
    <m/>
    <m/>
    <m/>
    <m/>
    <m/>
    <m/>
    <m/>
    <m/>
    <n v="1"/>
    <m/>
    <m/>
    <m/>
    <m/>
    <m/>
    <m/>
    <m/>
    <m/>
    <m/>
    <m/>
    <m/>
    <m/>
    <m/>
    <m/>
    <m/>
    <m/>
    <m/>
    <m/>
    <m/>
    <m/>
    <m/>
    <m/>
    <m/>
    <m/>
    <m/>
    <m/>
    <m/>
    <m/>
    <m/>
    <m/>
    <m/>
    <m/>
    <m/>
    <m/>
    <m/>
    <m/>
    <m/>
    <m/>
    <m/>
    <m/>
    <m/>
    <m/>
    <m/>
    <m/>
    <m/>
    <m/>
    <m/>
    <m/>
    <m/>
    <m/>
    <m/>
    <m/>
    <m/>
    <m/>
    <m/>
    <m/>
    <m/>
    <m/>
    <m/>
    <m/>
    <m/>
    <m/>
    <m/>
    <m/>
    <m/>
    <m/>
    <m/>
    <m/>
    <m/>
    <m/>
    <m/>
    <m/>
    <m/>
    <m/>
    <m/>
    <m/>
    <m/>
    <m/>
    <m/>
    <m/>
    <m/>
    <m/>
    <m/>
    <x v="0"/>
    <x v="0"/>
    <s v="DUWT0014"/>
    <s v="GP_-2S6MTz"/>
    <s v="Allocated"/>
    <s v="Promise To Pay (PTP)"/>
    <s v="Customer meet at residence given ptp "/>
    <d v="2026-07-17T00:00:00"/>
    <m/>
    <m/>
    <m/>
    <m/>
    <m/>
    <n v="5456.57"/>
    <n v="15677.57"/>
  </r>
  <r>
    <n v="456920843"/>
    <s v="SANGITA VILAS GONTE"/>
    <s v="ONLINE"/>
    <x v="6"/>
    <n v="6161"/>
    <m/>
    <m/>
    <m/>
    <n v="6161"/>
    <n v="11431"/>
    <n v="5616"/>
    <n v="11431"/>
    <x v="1"/>
    <x v="0"/>
    <x v="0"/>
    <x v="15"/>
    <n v="62464"/>
    <n v="346"/>
    <n v="0"/>
    <n v="6750"/>
    <s v="-"/>
    <n v="0.56665632489844198"/>
    <n v="1.1613948067527658E-2"/>
    <x v="0"/>
    <s v="PAID"/>
    <s v="-"/>
    <s v="PAID"/>
    <m/>
    <m/>
    <m/>
    <m/>
    <s v="-"/>
    <m/>
    <s v="PIMPARI"/>
    <m/>
    <m/>
    <m/>
    <n v="18527"/>
    <n v="62464"/>
    <n v="57"/>
    <n v="55"/>
    <s v="STABLE"/>
    <m/>
    <m/>
    <m/>
    <m/>
    <s v="REGULAR"/>
    <s v="MH14KR1491"/>
    <s v="CLASSIC 350 HALCYON BLACK SC"/>
    <d v="2023-02-21T00:00:00"/>
    <n v="48"/>
    <x v="1"/>
    <x v="0"/>
    <m/>
    <m/>
    <m/>
    <m/>
    <m/>
    <m/>
    <m/>
    <m/>
    <m/>
    <m/>
    <m/>
    <m/>
    <m/>
    <m/>
    <m/>
    <m/>
    <m/>
    <m/>
    <m/>
    <m/>
    <m/>
    <m/>
    <m/>
    <m/>
    <m/>
    <m/>
    <m/>
    <m/>
    <m/>
    <m/>
    <m/>
    <n v="1"/>
    <m/>
    <m/>
    <m/>
    <m/>
    <m/>
    <m/>
    <m/>
    <m/>
    <m/>
    <m/>
    <m/>
    <n v="1"/>
    <m/>
    <m/>
    <m/>
    <m/>
    <m/>
    <m/>
    <m/>
    <m/>
    <m/>
    <m/>
    <m/>
    <m/>
    <m/>
    <m/>
    <m/>
    <m/>
    <m/>
    <m/>
    <m/>
    <m/>
    <m/>
    <m/>
    <m/>
    <m/>
    <m/>
    <m/>
    <m/>
    <m/>
    <m/>
    <m/>
    <m/>
    <m/>
    <m/>
    <m/>
    <m/>
    <m/>
    <m/>
    <m/>
    <m/>
    <m/>
    <m/>
    <m/>
    <m/>
    <m/>
    <m/>
    <m/>
    <m/>
    <m/>
    <m/>
    <m/>
    <x v="3"/>
    <x v="0"/>
    <s v="ZBHT0015"/>
    <m/>
    <m/>
    <m/>
    <m/>
    <m/>
    <m/>
    <m/>
    <m/>
    <m/>
    <m/>
    <n v="5616"/>
    <n v="17592"/>
  </r>
  <r>
    <n v="465149328"/>
    <s v="JANARDAN SITARAM CHAVAN"/>
    <m/>
    <x v="2"/>
    <m/>
    <m/>
    <m/>
    <s v="BANK STABLE 08"/>
    <n v="3579"/>
    <n v="7156"/>
    <n v="3715"/>
    <n v="10735"/>
    <x v="1"/>
    <x v="2"/>
    <x v="1"/>
    <x v="9"/>
    <n v="62455"/>
    <n v="138"/>
    <n v="0"/>
    <n v="1205.99"/>
    <s v="FLOW"/>
    <n v="9.4796131777475659E-2"/>
    <n v="1.161227469514344E-2"/>
    <x v="2"/>
    <s v="PAID"/>
    <s v="PTP"/>
    <s v="PAID"/>
    <m/>
    <m/>
    <m/>
    <m/>
    <s v="-"/>
    <m/>
    <s v="SHIRUR"/>
    <m/>
    <m/>
    <m/>
    <n v="7156"/>
    <n v="62455"/>
    <n v="57"/>
    <n v="0"/>
    <s v="RB"/>
    <m/>
    <m/>
    <m/>
    <m/>
    <s v="REGULAR"/>
    <m/>
    <s v="SPLENDOR PLUS FI DRK CAST"/>
    <d v="2025-01-07T00:00:00"/>
    <n v="36"/>
    <x v="0"/>
    <x v="0"/>
    <m/>
    <m/>
    <m/>
    <m/>
    <m/>
    <m/>
    <m/>
    <n v="1"/>
    <m/>
    <m/>
    <m/>
    <m/>
    <m/>
    <m/>
    <m/>
    <m/>
    <m/>
    <m/>
    <m/>
    <m/>
    <m/>
    <m/>
    <m/>
    <m/>
    <m/>
    <m/>
    <m/>
    <m/>
    <m/>
    <m/>
    <m/>
    <m/>
    <m/>
    <m/>
    <m/>
    <m/>
    <m/>
    <m/>
    <m/>
    <m/>
    <m/>
    <m/>
    <m/>
    <m/>
    <m/>
    <m/>
    <m/>
    <m/>
    <m/>
    <m/>
    <m/>
    <m/>
    <m/>
    <m/>
    <m/>
    <m/>
    <m/>
    <m/>
    <m/>
    <m/>
    <m/>
    <m/>
    <m/>
    <m/>
    <m/>
    <m/>
    <m/>
    <m/>
    <m/>
    <m/>
    <m/>
    <m/>
    <m/>
    <m/>
    <m/>
    <m/>
    <m/>
    <m/>
    <m/>
    <m/>
    <m/>
    <m/>
    <m/>
    <m/>
    <m/>
    <m/>
    <m/>
    <m/>
    <m/>
    <m/>
    <m/>
    <m/>
    <m/>
    <m/>
    <x v="0"/>
    <x v="0"/>
    <s v="ZBHT0024"/>
    <e v="#N/A"/>
    <s v="Allocated"/>
    <s v="Left Message (LMCB)"/>
    <s v="Meet doughter "/>
    <d v="2026-07-03T00:00:00"/>
    <m/>
    <m/>
    <m/>
    <m/>
    <m/>
    <n v="3715"/>
    <n v="10735"/>
  </r>
  <r>
    <n v="462234854"/>
    <s v="ANIL KISAN DUCHE"/>
    <s v="ONLINE"/>
    <x v="27"/>
    <n v="6800"/>
    <m/>
    <m/>
    <m/>
    <n v="6572"/>
    <n v="8007"/>
    <n v="1718"/>
    <n v="7779"/>
    <x v="1"/>
    <x v="0"/>
    <x v="0"/>
    <x v="9"/>
    <n v="62245"/>
    <n v="283"/>
    <n v="0"/>
    <n v="1411"/>
    <s v="STABLE"/>
    <n v="9.4477387278664199E-2"/>
    <n v="1.1573229339511704E-2"/>
    <x v="0"/>
    <s v="PAID"/>
    <s v="PAID"/>
    <s v="PAID"/>
    <m/>
    <m/>
    <m/>
    <m/>
    <s v="-"/>
    <m/>
    <s v="SADAL GAON"/>
    <m/>
    <m/>
    <m/>
    <n v="8007"/>
    <n v="62245"/>
    <n v="57"/>
    <n v="55"/>
    <s v="STABLE"/>
    <m/>
    <m/>
    <m/>
    <m/>
    <s v="REGULAR"/>
    <s v="MH12WN6099"/>
    <s v="BAJAJ PULSAR NS 200 ABS"/>
    <d v="2024-03-14T00:00:00"/>
    <n v="36"/>
    <x v="0"/>
    <x v="0"/>
    <m/>
    <m/>
    <m/>
    <m/>
    <m/>
    <m/>
    <m/>
    <m/>
    <m/>
    <m/>
    <n v="1"/>
    <m/>
    <m/>
    <m/>
    <m/>
    <m/>
    <m/>
    <m/>
    <m/>
    <m/>
    <m/>
    <m/>
    <m/>
    <m/>
    <m/>
    <m/>
    <m/>
    <m/>
    <m/>
    <m/>
    <m/>
    <m/>
    <m/>
    <m/>
    <m/>
    <m/>
    <m/>
    <m/>
    <m/>
    <m/>
    <m/>
    <m/>
    <m/>
    <m/>
    <m/>
    <m/>
    <m/>
    <m/>
    <m/>
    <m/>
    <m/>
    <m/>
    <m/>
    <m/>
    <m/>
    <m/>
    <m/>
    <m/>
    <m/>
    <m/>
    <m/>
    <m/>
    <m/>
    <m/>
    <m/>
    <m/>
    <m/>
    <m/>
    <m/>
    <m/>
    <m/>
    <m/>
    <m/>
    <m/>
    <m/>
    <m/>
    <m/>
    <m/>
    <m/>
    <m/>
    <m/>
    <m/>
    <m/>
    <m/>
    <m/>
    <m/>
    <m/>
    <m/>
    <m/>
    <m/>
    <m/>
    <m/>
    <m/>
    <m/>
    <x v="0"/>
    <x v="0"/>
    <s v="ZBHT0024"/>
    <s v="A6JZR95wSOm"/>
    <s v="Allocated"/>
    <s v="Door Locked (NC_DL)"/>
    <s v="Door lock "/>
    <d v="2026-07-04T00:00:00"/>
    <m/>
    <m/>
    <m/>
    <m/>
    <m/>
    <n v="1718"/>
    <n v="14579"/>
  </r>
  <r>
    <n v="464626828"/>
    <s v="VISHAL SANJAY SATPUTE"/>
    <s v="ONLINE"/>
    <x v="3"/>
    <n v="4023"/>
    <m/>
    <m/>
    <m/>
    <n v="4023"/>
    <n v="2471"/>
    <n v="2516"/>
    <n v="2471"/>
    <x v="0"/>
    <x v="0"/>
    <x v="0"/>
    <x v="11"/>
    <n v="62071"/>
    <n v="45"/>
    <n v="0"/>
    <n v="2250"/>
    <s v="11.06.26"/>
    <n v="4.9698711917734457E-2"/>
    <n v="3.2692615135528494E-3"/>
    <x v="0"/>
    <s v="PAID"/>
    <s v="PAID"/>
    <s v="PAID"/>
    <m/>
    <m/>
    <s v="CAVA"/>
    <m/>
    <s v="-"/>
    <m/>
    <s v="BHAMBOLI"/>
    <m/>
    <m/>
    <m/>
    <n v="4766"/>
    <n v="62071"/>
    <n v="26"/>
    <n v="25"/>
    <s v="STABLE"/>
    <m/>
    <m/>
    <m/>
    <m/>
    <s v="REGULAR"/>
    <s v="MH14MA3136"/>
    <s v="TVS JUPITER 125 DRUM ALLOY"/>
    <d v="2024-11-09T00:00:00"/>
    <n v="36"/>
    <x v="1"/>
    <x v="0"/>
    <m/>
    <m/>
    <m/>
    <m/>
    <m/>
    <m/>
    <m/>
    <m/>
    <m/>
    <m/>
    <m/>
    <m/>
    <m/>
    <m/>
    <m/>
    <m/>
    <m/>
    <m/>
    <m/>
    <m/>
    <m/>
    <m/>
    <m/>
    <m/>
    <m/>
    <m/>
    <m/>
    <m/>
    <m/>
    <m/>
    <m/>
    <m/>
    <m/>
    <m/>
    <m/>
    <m/>
    <m/>
    <m/>
    <m/>
    <m/>
    <m/>
    <m/>
    <m/>
    <m/>
    <m/>
    <m/>
    <m/>
    <m/>
    <m/>
    <m/>
    <m/>
    <m/>
    <m/>
    <m/>
    <m/>
    <m/>
    <m/>
    <m/>
    <m/>
    <m/>
    <m/>
    <m/>
    <m/>
    <m/>
    <m/>
    <m/>
    <m/>
    <m/>
    <m/>
    <m/>
    <m/>
    <m/>
    <m/>
    <m/>
    <m/>
    <m/>
    <m/>
    <m/>
    <m/>
    <m/>
    <m/>
    <m/>
    <m/>
    <m/>
    <m/>
    <m/>
    <m/>
    <m/>
    <m/>
    <m/>
    <m/>
    <m/>
    <m/>
    <m/>
    <x v="5"/>
    <x v="1"/>
    <s v="ZBHT0010"/>
    <m/>
    <m/>
    <m/>
    <m/>
    <m/>
    <m/>
    <m/>
    <m/>
    <m/>
    <m/>
    <n v="2516"/>
    <n v="6494"/>
  </r>
  <r>
    <n v="464497060"/>
    <s v="RAMESHWAR SHESHRAO DARADE"/>
    <s v="ONLINE"/>
    <x v="13"/>
    <n v="3910"/>
    <m/>
    <m/>
    <m/>
    <n v="3983"/>
    <n v="3818"/>
    <n v="3900"/>
    <n v="3891"/>
    <x v="0"/>
    <x v="0"/>
    <x v="0"/>
    <x v="8"/>
    <n v="62014"/>
    <n v="82"/>
    <n v="0"/>
    <n v="3364"/>
    <s v="28.06.26"/>
    <n v="6.3971444972420966E-2"/>
    <n v="3.2662593401341432E-3"/>
    <x v="0"/>
    <s v="PTP"/>
    <s v="PTP"/>
    <s v="PTP"/>
    <m/>
    <n v="31"/>
    <s v="CAVA"/>
    <m/>
    <s v="-"/>
    <m/>
    <s v="LONAVALA"/>
    <m/>
    <m/>
    <m/>
    <n v="7264"/>
    <n v="62014"/>
    <n v="26"/>
    <n v="55"/>
    <s v="FLOW"/>
    <m/>
    <m/>
    <m/>
    <m/>
    <s v="REGULAR"/>
    <s v="MH22BF2078"/>
    <s v="HONDA SHINE DRUM BSVI"/>
    <d v="2024-10-30T00:00:00"/>
    <n v="36"/>
    <x v="1"/>
    <x v="1"/>
    <m/>
    <m/>
    <m/>
    <m/>
    <m/>
    <m/>
    <m/>
    <m/>
    <m/>
    <m/>
    <m/>
    <m/>
    <m/>
    <m/>
    <m/>
    <m/>
    <m/>
    <m/>
    <m/>
    <m/>
    <m/>
    <m/>
    <m/>
    <m/>
    <m/>
    <m/>
    <m/>
    <m/>
    <m/>
    <m/>
    <m/>
    <m/>
    <m/>
    <m/>
    <m/>
    <m/>
    <m/>
    <n v="1"/>
    <m/>
    <m/>
    <m/>
    <m/>
    <m/>
    <m/>
    <m/>
    <m/>
    <m/>
    <m/>
    <m/>
    <m/>
    <m/>
    <m/>
    <m/>
    <m/>
    <m/>
    <m/>
    <m/>
    <m/>
    <m/>
    <m/>
    <m/>
    <m/>
    <m/>
    <m/>
    <m/>
    <m/>
    <m/>
    <m/>
    <m/>
    <m/>
    <m/>
    <m/>
    <m/>
    <m/>
    <m/>
    <m/>
    <m/>
    <m/>
    <m/>
    <m/>
    <m/>
    <m/>
    <m/>
    <m/>
    <m/>
    <m/>
    <m/>
    <m/>
    <m/>
    <m/>
    <m/>
    <m/>
    <m/>
    <m/>
    <x v="0"/>
    <x v="0"/>
    <s v="ZBHT0013"/>
    <m/>
    <m/>
    <m/>
    <m/>
    <m/>
    <m/>
    <m/>
    <m/>
    <m/>
    <m/>
    <n v="3900"/>
    <n v="7801"/>
  </r>
  <r>
    <n v="465630943"/>
    <s v="ANJALI RAMESH BHUJANG"/>
    <s v="ONLINE"/>
    <x v="22"/>
    <n v="7978"/>
    <m/>
    <m/>
    <s v="CBC COLL"/>
    <n v="3503"/>
    <n v="3503"/>
    <n v="3503"/>
    <n v="-972"/>
    <x v="0"/>
    <x v="2"/>
    <x v="0"/>
    <x v="3"/>
    <n v="61588"/>
    <n v="0"/>
    <n v="450"/>
    <n v="450"/>
    <s v="-"/>
    <n v="6.5534470755997914E-2"/>
    <n v="3.2438220440574967E-3"/>
    <x v="0"/>
    <s v="PAID"/>
    <s v="-"/>
    <s v="NC"/>
    <s v="Add not found"/>
    <m/>
    <s v="CNAVNA"/>
    <m/>
    <s v="-"/>
    <m/>
    <s v="KHADKI"/>
    <m/>
    <m/>
    <m/>
    <n v="3953"/>
    <n v="61588"/>
    <n v="26"/>
    <n v="0"/>
    <s v="RB"/>
    <m/>
    <m/>
    <m/>
    <m/>
    <s v="REGULAR"/>
    <s v="MH12XV5633"/>
    <s v="TVS JUPITER 110 DRUM ALLOY OBDIIA"/>
    <d v="2025-03-04T00:00:00"/>
    <n v="36"/>
    <x v="1"/>
    <x v="0"/>
    <m/>
    <m/>
    <m/>
    <m/>
    <m/>
    <m/>
    <m/>
    <m/>
    <m/>
    <m/>
    <m/>
    <m/>
    <m/>
    <m/>
    <m/>
    <m/>
    <m/>
    <m/>
    <m/>
    <m/>
    <m/>
    <m/>
    <m/>
    <m/>
    <m/>
    <m/>
    <m/>
    <m/>
    <m/>
    <m/>
    <m/>
    <n v="1"/>
    <m/>
    <m/>
    <m/>
    <m/>
    <m/>
    <m/>
    <m/>
    <m/>
    <m/>
    <m/>
    <m/>
    <m/>
    <m/>
    <m/>
    <m/>
    <m/>
    <m/>
    <m/>
    <m/>
    <m/>
    <m/>
    <m/>
    <m/>
    <m/>
    <m/>
    <m/>
    <m/>
    <m/>
    <m/>
    <m/>
    <m/>
    <m/>
    <n v="1"/>
    <m/>
    <m/>
    <m/>
    <m/>
    <m/>
    <m/>
    <m/>
    <m/>
    <m/>
    <m/>
    <m/>
    <m/>
    <m/>
    <m/>
    <m/>
    <m/>
    <m/>
    <m/>
    <m/>
    <m/>
    <m/>
    <m/>
    <m/>
    <m/>
    <m/>
    <m/>
    <m/>
    <m/>
    <m/>
    <x v="3"/>
    <x v="0"/>
    <s v="DUWT0023"/>
    <m/>
    <m/>
    <m/>
    <m/>
    <m/>
    <m/>
    <m/>
    <m/>
    <s v="VYMO"/>
    <m/>
    <n v="3503"/>
    <n v="7006"/>
  </r>
  <r>
    <n v="457622833"/>
    <s v="LAHU GANGARAM DHOTRE"/>
    <s v="ONLINE"/>
    <x v="8"/>
    <n v="6200"/>
    <m/>
    <m/>
    <m/>
    <n v="6063"/>
    <n v="5906"/>
    <n v="5999"/>
    <n v="5769"/>
    <x v="0"/>
    <x v="0"/>
    <x v="0"/>
    <x v="15"/>
    <n v="61499.68"/>
    <n v="93"/>
    <n v="0"/>
    <n v="5801"/>
    <s v="16.06.26 18.06.26"/>
    <n v="7.3559254075619529E-2"/>
    <n v="3.2391702553497752E-3"/>
    <x v="0"/>
    <s v="PAID"/>
    <s v="PTP"/>
    <s v="PAID"/>
    <m/>
    <m/>
    <s v="CAVA"/>
    <m/>
    <s v="-"/>
    <m/>
    <s v="PIMPARI"/>
    <m/>
    <m/>
    <m/>
    <n v="5906"/>
    <n v="61499.68"/>
    <n v="26"/>
    <n v="25"/>
    <s v="STABLE"/>
    <m/>
    <m/>
    <m/>
    <m/>
    <s v="REGULAR"/>
    <s v="MH14KT5601"/>
    <s v="METEOR 350 FIREBALL RED"/>
    <d v="2023-04-11T00:00:00"/>
    <n v="48"/>
    <x v="0"/>
    <x v="0"/>
    <m/>
    <m/>
    <m/>
    <m/>
    <m/>
    <m/>
    <m/>
    <m/>
    <m/>
    <m/>
    <m/>
    <m/>
    <m/>
    <m/>
    <m/>
    <m/>
    <m/>
    <m/>
    <m/>
    <m/>
    <m/>
    <m/>
    <m/>
    <m/>
    <m/>
    <n v="1"/>
    <m/>
    <m/>
    <m/>
    <m/>
    <m/>
    <n v="1"/>
    <m/>
    <m/>
    <m/>
    <m/>
    <m/>
    <m/>
    <m/>
    <m/>
    <m/>
    <m/>
    <m/>
    <m/>
    <m/>
    <m/>
    <m/>
    <m/>
    <m/>
    <m/>
    <m/>
    <m/>
    <m/>
    <m/>
    <m/>
    <m/>
    <m/>
    <m/>
    <m/>
    <m/>
    <m/>
    <m/>
    <m/>
    <m/>
    <m/>
    <m/>
    <m/>
    <m/>
    <m/>
    <m/>
    <m/>
    <m/>
    <m/>
    <m/>
    <m/>
    <m/>
    <m/>
    <m/>
    <m/>
    <m/>
    <m/>
    <m/>
    <m/>
    <m/>
    <m/>
    <m/>
    <m/>
    <m/>
    <m/>
    <m/>
    <m/>
    <m/>
    <m/>
    <m/>
    <x v="3"/>
    <x v="0"/>
    <s v="ZBHT0015"/>
    <s v="B2Dkc3SAuz"/>
    <e v="#N/A"/>
    <e v="#N/A"/>
    <e v="#N/A"/>
    <e v="#N/A"/>
    <m/>
    <m/>
    <m/>
    <m/>
    <m/>
    <n v="5999"/>
    <n v="11969"/>
  </r>
  <r>
    <n v="464239808"/>
    <s v="RAHUL KUMAR"/>
    <s v="ONLINE"/>
    <x v="4"/>
    <n v="4330"/>
    <m/>
    <m/>
    <m/>
    <n v="4071"/>
    <n v="3850"/>
    <n v="3947"/>
    <n v="3591"/>
    <x v="0"/>
    <x v="0"/>
    <x v="0"/>
    <x v="6"/>
    <n v="61130"/>
    <n v="97"/>
    <n v="0"/>
    <n v="4660"/>
    <s v="21.06.26"/>
    <n v="4.1694241727157882E-2"/>
    <n v="3.2196993172896472E-3"/>
    <x v="0"/>
    <s v="MPTP"/>
    <s v="PTP"/>
    <s v="MPTP"/>
    <s v="Shifted "/>
    <m/>
    <s v="CAVNA"/>
    <m/>
    <s v="-"/>
    <m/>
    <s v="LOHEGAON"/>
    <m/>
    <m/>
    <m/>
    <n v="8607"/>
    <n v="61130"/>
    <n v="26"/>
    <n v="25"/>
    <s v="STABLE"/>
    <m/>
    <m/>
    <m/>
    <m/>
    <s v="-"/>
    <s v="MH12XG4452"/>
    <s v="TVS NTORQ 125 RACE XP"/>
    <d v="2024-10-07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m/>
    <m/>
    <n v="3947"/>
    <n v="7921"/>
  </r>
  <r>
    <n v="457685874"/>
    <s v="FAYYAZ AJAZ ANSARI"/>
    <m/>
    <x v="2"/>
    <m/>
    <m/>
    <m/>
    <m/>
    <n v="6036"/>
    <n v="4813"/>
    <n v="4967"/>
    <n v="10849"/>
    <x v="0"/>
    <x v="1"/>
    <x v="1"/>
    <x v="15"/>
    <n v="60784.58"/>
    <n v="154"/>
    <n v="0"/>
    <n v="0"/>
    <s v="23.06.26"/>
    <n v="7.2703928932635442E-2"/>
    <n v="3.2015061463722874E-3"/>
    <x v="1"/>
    <s v="BPTP"/>
    <s v="BPTP"/>
    <s v="BPTP"/>
    <s v="Financail problem"/>
    <n v="31"/>
    <s v="CAVNA"/>
    <m/>
    <s v="-"/>
    <m/>
    <s v="PIMPARI"/>
    <m/>
    <m/>
    <m/>
    <n v="4813"/>
    <n v="60784.58"/>
    <n v="26"/>
    <n v="55"/>
    <s v="FLOW"/>
    <m/>
    <m/>
    <m/>
    <m/>
    <s v="REGULAR"/>
    <s v="MH14KV4801"/>
    <s v="CB350 RS DUAL TONE"/>
    <d v="2023-04-15T00:00:00"/>
    <n v="48"/>
    <x v="0"/>
    <x v="0"/>
    <m/>
    <m/>
    <m/>
    <m/>
    <m/>
    <m/>
    <m/>
    <m/>
    <m/>
    <m/>
    <n v="1"/>
    <m/>
    <m/>
    <m/>
    <m/>
    <m/>
    <m/>
    <m/>
    <m/>
    <m/>
    <m/>
    <m/>
    <m/>
    <m/>
    <m/>
    <n v="1"/>
    <m/>
    <m/>
    <m/>
    <m/>
    <m/>
    <n v="1"/>
    <m/>
    <m/>
    <m/>
    <m/>
    <m/>
    <m/>
    <m/>
    <m/>
    <m/>
    <m/>
    <m/>
    <n v="1"/>
    <m/>
    <m/>
    <m/>
    <m/>
    <m/>
    <m/>
    <m/>
    <m/>
    <m/>
    <m/>
    <m/>
    <m/>
    <m/>
    <m/>
    <m/>
    <m/>
    <m/>
    <m/>
    <m/>
    <m/>
    <m/>
    <m/>
    <m/>
    <m/>
    <m/>
    <m/>
    <m/>
    <m/>
    <m/>
    <m/>
    <m/>
    <m/>
    <m/>
    <m/>
    <m/>
    <m/>
    <m/>
    <m/>
    <m/>
    <m/>
    <m/>
    <m/>
    <m/>
    <m/>
    <m/>
    <m/>
    <m/>
    <m/>
    <m/>
    <m/>
    <x v="4"/>
    <x v="0"/>
    <s v="ZBHT0015"/>
    <s v="B6HO3AOHum"/>
    <s v="Allocated"/>
    <s v="Left Message (LMCB)"/>
    <s v="Visited at customer residence address. Customer not meet at home. Left message at home with wife. Vehicle not available."/>
    <d v="2026-07-04T00:00:00"/>
    <m/>
    <m/>
    <m/>
    <m/>
    <m/>
    <n v="4967"/>
    <n v="10849"/>
  </r>
  <r>
    <n v="465072149"/>
    <s v="VISHAL PADMAKAR GAIKWAD"/>
    <m/>
    <x v="2"/>
    <m/>
    <m/>
    <m/>
    <m/>
    <n v="7571"/>
    <n v="11514"/>
    <n v="4233"/>
    <n v="19085"/>
    <x v="1"/>
    <x v="1"/>
    <x v="1"/>
    <x v="9"/>
    <n v="60719"/>
    <n v="290"/>
    <n v="0"/>
    <n v="1350"/>
    <s v="STABLE"/>
    <n v="9.2161177253967566E-2"/>
    <n v="1.1289499755254416E-2"/>
    <x v="1"/>
    <s v="NC"/>
    <s v="PAID"/>
    <s v="NC"/>
    <s v="Cust at bhosari "/>
    <m/>
    <s v="CAVNA"/>
    <m/>
    <s v="-"/>
    <m/>
    <s v="SHIRUR"/>
    <m/>
    <m/>
    <m/>
    <n v="11514"/>
    <n v="60719"/>
    <n v="57"/>
    <n v="86"/>
    <s v="FLOW"/>
    <m/>
    <m/>
    <m/>
    <m/>
    <s v="REGULAR"/>
    <s v="MH17DG0875"/>
    <s v="BULLET BATTALION 350 BLACK"/>
    <d v="2024-12-30T00:00:00"/>
    <n v="24"/>
    <x v="0"/>
    <x v="0"/>
    <m/>
    <m/>
    <m/>
    <m/>
    <m/>
    <m/>
    <m/>
    <m/>
    <m/>
    <m/>
    <m/>
    <m/>
    <m/>
    <m/>
    <m/>
    <m/>
    <m/>
    <m/>
    <m/>
    <m/>
    <m/>
    <m/>
    <n v="1"/>
    <m/>
    <m/>
    <m/>
    <m/>
    <m/>
    <m/>
    <m/>
    <m/>
    <m/>
    <m/>
    <m/>
    <m/>
    <m/>
    <m/>
    <m/>
    <m/>
    <m/>
    <m/>
    <m/>
    <m/>
    <m/>
    <m/>
    <m/>
    <m/>
    <m/>
    <m/>
    <m/>
    <m/>
    <m/>
    <m/>
    <m/>
    <m/>
    <m/>
    <m/>
    <m/>
    <m/>
    <m/>
    <m/>
    <m/>
    <m/>
    <m/>
    <m/>
    <m/>
    <m/>
    <m/>
    <m/>
    <m/>
    <m/>
    <m/>
    <m/>
    <m/>
    <m/>
    <m/>
    <m/>
    <m/>
    <m/>
    <m/>
    <m/>
    <m/>
    <m/>
    <m/>
    <m/>
    <m/>
    <m/>
    <m/>
    <m/>
    <m/>
    <m/>
    <m/>
    <m/>
    <m/>
    <x v="0"/>
    <x v="0"/>
    <s v="ZBHT0024"/>
    <s v="k2tFigwigw7"/>
    <s v="Allocated"/>
    <s v="Door Locked (NC_DL)"/>
    <s v="Door lock "/>
    <d v="2026-07-08T00:00:00"/>
    <m/>
    <m/>
    <m/>
    <m/>
    <m/>
    <n v="4233"/>
    <n v="19085"/>
  </r>
  <r>
    <n v="463212097"/>
    <s v="ADITYA KASHINATH HIRVE"/>
    <s v="ONLINE"/>
    <x v="17"/>
    <n v="9130"/>
    <m/>
    <m/>
    <m/>
    <n v="9130"/>
    <n v="8630"/>
    <n v="8776"/>
    <n v="8630"/>
    <x v="0"/>
    <x v="0"/>
    <x v="0"/>
    <x v="7"/>
    <n v="60709"/>
    <n v="146"/>
    <n v="0"/>
    <n v="6750"/>
    <s v="15.06.26"/>
    <n v="5.0961663522202168E-2"/>
    <n v="3.1975253697585013E-3"/>
    <x v="0"/>
    <s v="PAID"/>
    <s v="PAID"/>
    <s v="PAID"/>
    <m/>
    <m/>
    <m/>
    <m/>
    <s v="-"/>
    <m/>
    <s v="BHOSARI"/>
    <m/>
    <m/>
    <m/>
    <n v="15526"/>
    <n v="60709"/>
    <n v="26"/>
    <n v="25"/>
    <s v="STABLE"/>
    <m/>
    <m/>
    <m/>
    <m/>
    <s v="-"/>
    <s v="MH14LQ6897"/>
    <s v="BULLET 350 BLACK GOLD"/>
    <d v="2024-06-14T00:00:00"/>
    <n v="30"/>
    <x v="2"/>
    <x v="1"/>
    <m/>
    <m/>
    <m/>
    <m/>
    <m/>
    <m/>
    <m/>
    <m/>
    <m/>
    <m/>
    <m/>
    <m/>
    <m/>
    <m/>
    <m/>
    <m/>
    <m/>
    <m/>
    <m/>
    <m/>
    <m/>
    <m/>
    <m/>
    <m/>
    <m/>
    <m/>
    <m/>
    <m/>
    <m/>
    <m/>
    <m/>
    <m/>
    <m/>
    <m/>
    <m/>
    <m/>
    <m/>
    <m/>
    <m/>
    <m/>
    <m/>
    <m/>
    <m/>
    <m/>
    <m/>
    <m/>
    <m/>
    <m/>
    <m/>
    <m/>
    <m/>
    <m/>
    <m/>
    <m/>
    <m/>
    <m/>
    <m/>
    <m/>
    <m/>
    <m/>
    <m/>
    <m/>
    <m/>
    <m/>
    <m/>
    <m/>
    <m/>
    <m/>
    <m/>
    <m/>
    <m/>
    <m/>
    <m/>
    <m/>
    <m/>
    <m/>
    <m/>
    <m/>
    <m/>
    <m/>
    <m/>
    <m/>
    <m/>
    <m/>
    <m/>
    <m/>
    <m/>
    <m/>
    <m/>
    <m/>
    <m/>
    <n v="1"/>
    <m/>
    <m/>
    <x v="0"/>
    <x v="0"/>
    <s v="DUWT0025"/>
    <e v="#N/A"/>
    <s v="Allocated"/>
    <e v="#N/A"/>
    <e v="#N/A"/>
    <e v="#N/A"/>
    <m/>
    <m/>
    <m/>
    <m/>
    <m/>
    <n v="8776"/>
    <n v="17760"/>
  </r>
  <r>
    <n v="465200754"/>
    <s v="SARALA MAHENDRA HIVALE"/>
    <s v="ONLINE"/>
    <x v="5"/>
    <n v="3694"/>
    <m/>
    <m/>
    <m/>
    <n v="3616"/>
    <n v="3616"/>
    <n v="3616"/>
    <n v="3538"/>
    <x v="0"/>
    <x v="0"/>
    <x v="0"/>
    <x v="12"/>
    <n v="60587"/>
    <n v="0"/>
    <n v="0"/>
    <n v="3918.54"/>
    <s v="12.06.26"/>
    <n v="8.7649029715967941E-2"/>
    <n v="3.1910996652482881E-3"/>
    <x v="0"/>
    <s v="MPTP"/>
    <s v="PAID"/>
    <s v="MPTP"/>
    <s v="Add not found"/>
    <n v="21"/>
    <s v="CAVNA"/>
    <m/>
    <s v="-"/>
    <m/>
    <s v="PIRANGUT"/>
    <m/>
    <m/>
    <m/>
    <n v="3616"/>
    <n v="60587"/>
    <n v="26"/>
    <n v="25"/>
    <s v="STABLE"/>
    <m/>
    <m/>
    <m/>
    <m/>
    <s v="REGULAR"/>
    <s v="MH19EN7140"/>
    <s v="SPLENDOR PLUS I3S DRS C FI OTHERS"/>
    <d v="2025-01-13T00:00:00"/>
    <n v="36"/>
    <x v="0"/>
    <x v="0"/>
    <m/>
    <m/>
    <m/>
    <m/>
    <m/>
    <m/>
    <m/>
    <m/>
    <m/>
    <m/>
    <m/>
    <m/>
    <m/>
    <m/>
    <m/>
    <m/>
    <m/>
    <m/>
    <m/>
    <n v="1"/>
    <m/>
    <m/>
    <n v="1"/>
    <m/>
    <m/>
    <m/>
    <m/>
    <m/>
    <m/>
    <m/>
    <m/>
    <m/>
    <m/>
    <m/>
    <m/>
    <m/>
    <m/>
    <m/>
    <m/>
    <m/>
    <m/>
    <m/>
    <m/>
    <m/>
    <m/>
    <m/>
    <m/>
    <m/>
    <m/>
    <m/>
    <m/>
    <m/>
    <m/>
    <m/>
    <m/>
    <m/>
    <m/>
    <m/>
    <m/>
    <m/>
    <m/>
    <m/>
    <m/>
    <m/>
    <m/>
    <m/>
    <m/>
    <m/>
    <m/>
    <m/>
    <m/>
    <m/>
    <m/>
    <m/>
    <m/>
    <m/>
    <m/>
    <m/>
    <m/>
    <m/>
    <m/>
    <m/>
    <m/>
    <m/>
    <m/>
    <m/>
    <m/>
    <m/>
    <m/>
    <m/>
    <m/>
    <m/>
    <m/>
    <m/>
    <x v="3"/>
    <x v="0"/>
    <s v="DUWT0030"/>
    <s v="APBCGew5I3c"/>
    <s v="Allocated"/>
    <s v="Address Not Found (NC_ANF)"/>
    <s v="Address not found "/>
    <d v="2026-07-07T00:00:00"/>
    <m/>
    <m/>
    <m/>
    <m/>
    <m/>
    <n v="3616"/>
    <n v="7232"/>
  </r>
  <r>
    <n v="466006259"/>
    <s v="ARIF S O TAHIR KHAN"/>
    <m/>
    <x v="2"/>
    <m/>
    <m/>
    <m/>
    <s v="BANK STABLE 27"/>
    <n v="5635"/>
    <n v="5579"/>
    <n v="5709"/>
    <n v="11214"/>
    <x v="0"/>
    <x v="0"/>
    <x v="0"/>
    <x v="0"/>
    <n v="60521"/>
    <n v="130"/>
    <n v="0"/>
    <n v="4878.42"/>
    <s v="FLOW"/>
    <n v="2.0848453049158687E-2"/>
    <n v="3.1876234644476809E-3"/>
    <x v="0"/>
    <s v="MPTP"/>
    <s v="MPTP"/>
    <s v="MPTP"/>
    <s v="Add not found"/>
    <n v="21"/>
    <s v="CAVNA"/>
    <m/>
    <s v="-"/>
    <m/>
    <s v="THERGAON"/>
    <m/>
    <m/>
    <m/>
    <n v="10587.42"/>
    <n v="60521"/>
    <n v="26"/>
    <n v="25"/>
    <s v="STABLE"/>
    <m/>
    <m/>
    <m/>
    <m/>
    <s v="-"/>
    <s v="MH14MJ7138"/>
    <s v="HONDA ACTIVA DLX 2B"/>
    <d v="2025-04-28T00:00:00"/>
    <n v="24"/>
    <x v="2"/>
    <x v="0"/>
    <m/>
    <m/>
    <m/>
    <m/>
    <m/>
    <m/>
    <m/>
    <m/>
    <m/>
    <m/>
    <m/>
    <m/>
    <m/>
    <m/>
    <m/>
    <m/>
    <m/>
    <m/>
    <m/>
    <m/>
    <m/>
    <m/>
    <m/>
    <m/>
    <m/>
    <m/>
    <m/>
    <m/>
    <m/>
    <m/>
    <m/>
    <m/>
    <m/>
    <m/>
    <m/>
    <m/>
    <m/>
    <m/>
    <m/>
    <m/>
    <m/>
    <m/>
    <m/>
    <m/>
    <m/>
    <m/>
    <m/>
    <m/>
    <m/>
    <m/>
    <m/>
    <m/>
    <m/>
    <m/>
    <m/>
    <m/>
    <m/>
    <m/>
    <m/>
    <m/>
    <m/>
    <m/>
    <m/>
    <m/>
    <m/>
    <m/>
    <m/>
    <m/>
    <m/>
    <m/>
    <m/>
    <m/>
    <m/>
    <m/>
    <m/>
    <m/>
    <m/>
    <m/>
    <m/>
    <m/>
    <m/>
    <m/>
    <m/>
    <m/>
    <m/>
    <m/>
    <m/>
    <m/>
    <m/>
    <m/>
    <m/>
    <n v="1"/>
    <m/>
    <m/>
    <x v="0"/>
    <x v="0"/>
    <s v="ZBHT0011"/>
    <e v="#N/A"/>
    <s v="Allocated"/>
    <e v="#N/A"/>
    <e v="#N/A"/>
    <e v="#N/A"/>
    <m/>
    <m/>
    <m/>
    <m/>
    <m/>
    <n v="5709"/>
    <n v="11214"/>
  </r>
  <r>
    <n v="464416787"/>
    <s v="MUKUND GYANOBA KENDRE"/>
    <m/>
    <x v="2"/>
    <m/>
    <m/>
    <m/>
    <m/>
    <n v="2766"/>
    <n v="10388.98"/>
    <n v="2398.9799999999996"/>
    <n v="13154.98"/>
    <x v="2"/>
    <x v="1"/>
    <x v="1"/>
    <x v="9"/>
    <n v="60471"/>
    <n v="308"/>
    <n v="0"/>
    <n v="2250"/>
    <s v="FLOW"/>
    <n v="0.16370148187050282"/>
    <n v="2.3296721883748785E-2"/>
    <x v="1"/>
    <s v="NC"/>
    <s v="NC"/>
    <s v="NC"/>
    <s v="Shifted"/>
    <m/>
    <s v="CNAVNA"/>
    <m/>
    <s v="ELG"/>
    <m/>
    <s v="RANJAN GAON"/>
    <m/>
    <m/>
    <m/>
    <n v="10388.98"/>
    <n v="60471"/>
    <n v="118"/>
    <n v="147"/>
    <s v="FLOW"/>
    <m/>
    <m/>
    <m/>
    <m/>
    <s v="NPA"/>
    <s v="MH44AD8553"/>
    <s v="HONDA SHINE 100 OBD2"/>
    <d v="2024-10-23T00:00:00"/>
    <n v="42"/>
    <x v="0"/>
    <x v="0"/>
    <m/>
    <m/>
    <m/>
    <m/>
    <m/>
    <m/>
    <m/>
    <m/>
    <m/>
    <m/>
    <m/>
    <m/>
    <m/>
    <m/>
    <m/>
    <m/>
    <m/>
    <m/>
    <m/>
    <n v="1"/>
    <m/>
    <m/>
    <n v="1"/>
    <m/>
    <m/>
    <m/>
    <m/>
    <m/>
    <m/>
    <m/>
    <m/>
    <m/>
    <m/>
    <m/>
    <m/>
    <m/>
    <m/>
    <m/>
    <m/>
    <m/>
    <m/>
    <m/>
    <m/>
    <m/>
    <m/>
    <m/>
    <m/>
    <m/>
    <m/>
    <m/>
    <m/>
    <m/>
    <m/>
    <m/>
    <m/>
    <m/>
    <m/>
    <m/>
    <m/>
    <m/>
    <m/>
    <m/>
    <m/>
    <m/>
    <m/>
    <m/>
    <m/>
    <m/>
    <m/>
    <m/>
    <m/>
    <m/>
    <m/>
    <m/>
    <m/>
    <m/>
    <m/>
    <m/>
    <m/>
    <m/>
    <m/>
    <m/>
    <m/>
    <m/>
    <m/>
    <m/>
    <m/>
    <m/>
    <m/>
    <m/>
    <m/>
    <m/>
    <m/>
    <m/>
    <x v="3"/>
    <x v="0"/>
    <s v="ZBHT0024"/>
    <s v="G68mS_9R0w7"/>
    <s v="Allocated"/>
    <s v="Shifted (NC_SFTD)"/>
    <s v="Shifted "/>
    <d v="2026-07-07T00:00:00"/>
    <m/>
    <m/>
    <m/>
    <m/>
    <m/>
    <n v="2398.9799999999996"/>
    <n v="13154.98"/>
  </r>
  <r>
    <n v="461722676"/>
    <s v="SAHIL SANJAY GUNJAL"/>
    <m/>
    <x v="2"/>
    <m/>
    <m/>
    <m/>
    <m/>
    <n v="7179"/>
    <n v="7179"/>
    <n v="7256"/>
    <n v="14358"/>
    <x v="0"/>
    <x v="1"/>
    <x v="1"/>
    <x v="9"/>
    <n v="60322"/>
    <n v="77"/>
    <n v="0"/>
    <n v="2517"/>
    <s v="-"/>
    <n v="3.7909421294352021E-2"/>
    <n v="3.1771421923367589E-3"/>
    <x v="1"/>
    <s v="MPTP"/>
    <s v="-"/>
    <s v="MPTP"/>
    <s v="Shiftd to pune for job purpos"/>
    <n v="31"/>
    <s v="CAVA"/>
    <m/>
    <s v="-"/>
    <m/>
    <s v="SHIRUR"/>
    <m/>
    <m/>
    <m/>
    <n v="7179"/>
    <n v="60322"/>
    <n v="26"/>
    <n v="55"/>
    <s v="FLOW"/>
    <m/>
    <m/>
    <m/>
    <m/>
    <s v="REGULAR"/>
    <s v="MH12WL4029"/>
    <s v="YAMAHA MT15 V2 METALLIC BLACK"/>
    <d v="2024-01-30T00:00:00"/>
    <n v="36"/>
    <x v="0"/>
    <x v="0"/>
    <m/>
    <m/>
    <m/>
    <m/>
    <m/>
    <m/>
    <m/>
    <m/>
    <m/>
    <m/>
    <m/>
    <m/>
    <m/>
    <m/>
    <m/>
    <m/>
    <m/>
    <m/>
    <m/>
    <n v="1"/>
    <m/>
    <m/>
    <n v="1"/>
    <m/>
    <m/>
    <m/>
    <m/>
    <m/>
    <m/>
    <m/>
    <m/>
    <m/>
    <m/>
    <m/>
    <m/>
    <m/>
    <m/>
    <m/>
    <m/>
    <m/>
    <m/>
    <m/>
    <m/>
    <m/>
    <m/>
    <m/>
    <m/>
    <m/>
    <m/>
    <m/>
    <m/>
    <m/>
    <m/>
    <m/>
    <m/>
    <m/>
    <m/>
    <m/>
    <m/>
    <m/>
    <m/>
    <m/>
    <m/>
    <m/>
    <m/>
    <m/>
    <m/>
    <m/>
    <m/>
    <m/>
    <m/>
    <m/>
    <m/>
    <m/>
    <m/>
    <m/>
    <m/>
    <m/>
    <m/>
    <m/>
    <m/>
    <m/>
    <m/>
    <m/>
    <m/>
    <m/>
    <m/>
    <m/>
    <m/>
    <m/>
    <m/>
    <m/>
    <m/>
    <m/>
    <x v="3"/>
    <x v="0"/>
    <s v="ZBHT0024"/>
    <s v="GoGABiBr8P89"/>
    <s v="Allocated"/>
    <s v="Promise To Pay (PTP)"/>
    <s v="Ptp"/>
    <d v="2026-07-20T00:00:00"/>
    <m/>
    <m/>
    <m/>
    <m/>
    <m/>
    <n v="7256"/>
    <n v="14358"/>
  </r>
  <r>
    <n v="464769975"/>
    <s v="KHARAT AMIT VILAS"/>
    <m/>
    <x v="2"/>
    <m/>
    <m/>
    <m/>
    <s v="BANK STABLE 08"/>
    <n v="3843"/>
    <n v="3843"/>
    <n v="3905"/>
    <n v="7686"/>
    <x v="0"/>
    <x v="0"/>
    <x v="1"/>
    <x v="9"/>
    <n v="60248"/>
    <n v="62"/>
    <n v="0"/>
    <n v="4023"/>
    <s v="-"/>
    <n v="3.7862915920263265E-2"/>
    <n v="3.1732446338633511E-3"/>
    <x v="0"/>
    <s v="PAID"/>
    <s v="-"/>
    <s v="PAID"/>
    <m/>
    <m/>
    <m/>
    <m/>
    <s v="-"/>
    <m/>
    <s v="KAREGAON"/>
    <m/>
    <m/>
    <m/>
    <n v="3843"/>
    <n v="60248"/>
    <n v="26"/>
    <n v="25"/>
    <s v="STABLE"/>
    <m/>
    <m/>
    <m/>
    <m/>
    <s v="REGULAR"/>
    <s v="MH12XP1083"/>
    <s v="HONDA SP 125 BS VI DRUM"/>
    <d v="2024-11-25T00:00:00"/>
    <n v="36"/>
    <x v="0"/>
    <x v="0"/>
    <m/>
    <m/>
    <m/>
    <m/>
    <m/>
    <m/>
    <m/>
    <m/>
    <m/>
    <m/>
    <m/>
    <m/>
    <m/>
    <m/>
    <m/>
    <m/>
    <m/>
    <m/>
    <m/>
    <n v="1"/>
    <m/>
    <m/>
    <n v="1"/>
    <m/>
    <m/>
    <m/>
    <m/>
    <m/>
    <m/>
    <m/>
    <m/>
    <m/>
    <m/>
    <m/>
    <m/>
    <m/>
    <m/>
    <m/>
    <m/>
    <m/>
    <m/>
    <m/>
    <m/>
    <m/>
    <m/>
    <m/>
    <m/>
    <m/>
    <m/>
    <m/>
    <m/>
    <m/>
    <m/>
    <m/>
    <m/>
    <m/>
    <m/>
    <m/>
    <m/>
    <m/>
    <m/>
    <m/>
    <m/>
    <m/>
    <m/>
    <m/>
    <m/>
    <m/>
    <m/>
    <m/>
    <m/>
    <m/>
    <m/>
    <m/>
    <m/>
    <m/>
    <m/>
    <m/>
    <m/>
    <m/>
    <m/>
    <m/>
    <m/>
    <m/>
    <m/>
    <m/>
    <m/>
    <m/>
    <m/>
    <m/>
    <m/>
    <m/>
    <m/>
    <m/>
    <x v="3"/>
    <x v="0"/>
    <s v="ZBHT0024"/>
    <s v="k29kRURCv6tb"/>
    <s v="Allocated"/>
    <s v="Address Not Found (NC_ANF)"/>
    <s v="Address not found "/>
    <d v="2026-07-07T00:00:00"/>
    <m/>
    <m/>
    <m/>
    <m/>
    <m/>
    <n v="3905"/>
    <n v="7686"/>
  </r>
  <r>
    <n v="465074858"/>
    <s v="TANOJA SIKANDAR MUNDE"/>
    <s v="ONLINE"/>
    <x v="31"/>
    <n v="3753"/>
    <m/>
    <m/>
    <m/>
    <n v="3677"/>
    <n v="3677"/>
    <n v="3732"/>
    <n v="3601"/>
    <x v="0"/>
    <x v="0"/>
    <x v="0"/>
    <x v="15"/>
    <n v="59879"/>
    <n v="55"/>
    <n v="0"/>
    <n v="3009"/>
    <s v="-"/>
    <n v="7.1620772251075479E-2"/>
    <n v="3.1538095112054109E-3"/>
    <x v="2"/>
    <s v="PAID"/>
    <s v="-"/>
    <s v="PAID"/>
    <m/>
    <m/>
    <s v="CAVNA"/>
    <m/>
    <s v="-"/>
    <m/>
    <s v="PIMPLE SAUDAGAR"/>
    <m/>
    <m/>
    <m/>
    <n v="3677"/>
    <n v="59879"/>
    <n v="26"/>
    <n v="25"/>
    <s v="STABLE"/>
    <m/>
    <m/>
    <m/>
    <m/>
    <s v="REGULAR"/>
    <s v="MH14MB4572"/>
    <s v="HONDA ACTIVA 125 SMART"/>
    <d v="2024-12-30T00:00:00"/>
    <n v="36"/>
    <x v="0"/>
    <x v="0"/>
    <m/>
    <m/>
    <m/>
    <m/>
    <m/>
    <m/>
    <m/>
    <m/>
    <m/>
    <m/>
    <m/>
    <m/>
    <m/>
    <m/>
    <m/>
    <m/>
    <m/>
    <m/>
    <m/>
    <m/>
    <m/>
    <m/>
    <n v="1"/>
    <m/>
    <m/>
    <m/>
    <m/>
    <m/>
    <m/>
    <m/>
    <m/>
    <m/>
    <m/>
    <m/>
    <m/>
    <m/>
    <m/>
    <n v="1"/>
    <m/>
    <m/>
    <m/>
    <m/>
    <m/>
    <m/>
    <m/>
    <m/>
    <m/>
    <m/>
    <m/>
    <m/>
    <m/>
    <m/>
    <m/>
    <m/>
    <m/>
    <m/>
    <m/>
    <m/>
    <n v="1"/>
    <m/>
    <m/>
    <m/>
    <m/>
    <m/>
    <m/>
    <m/>
    <m/>
    <m/>
    <m/>
    <m/>
    <m/>
    <m/>
    <m/>
    <m/>
    <m/>
    <m/>
    <m/>
    <m/>
    <m/>
    <n v="1"/>
    <m/>
    <m/>
    <m/>
    <m/>
    <m/>
    <m/>
    <m/>
    <m/>
    <m/>
    <m/>
    <m/>
    <m/>
    <m/>
    <m/>
    <x v="4"/>
    <x v="0"/>
    <s v="ZBHT0015"/>
    <s v="A2xkuOuyov1"/>
    <s v="Allocated"/>
    <s v="Promise To Pay (PTP)"/>
    <s v="Visited at customer residence address. Customer 1 emi promise to pay on date. Balance emi after 7/8 days. Vehicle with him."/>
    <d v="2026-07-20T00:00:00"/>
    <m/>
    <m/>
    <m/>
    <m/>
    <m/>
    <n v="3732"/>
    <n v="7354"/>
  </r>
  <r>
    <n v="463773768"/>
    <s v="RUSHAB RAMCHANDRA SABLE"/>
    <s v="ONLINE"/>
    <x v="8"/>
    <n v="4530"/>
    <m/>
    <m/>
    <m/>
    <n v="4522"/>
    <n v="4112"/>
    <n v="4216"/>
    <n v="4104"/>
    <x v="0"/>
    <x v="0"/>
    <x v="0"/>
    <x v="0"/>
    <n v="59763"/>
    <n v="104"/>
    <n v="0"/>
    <n v="3147"/>
    <s v="22.06.26"/>
    <n v="2.0587334967645456E-2"/>
    <n v="3.1476998249497985E-3"/>
    <x v="0"/>
    <s v="PAID"/>
    <s v="PTP"/>
    <s v="PAID"/>
    <m/>
    <m/>
    <s v="CAVA"/>
    <m/>
    <s v="-"/>
    <m/>
    <s v="CHINCHWAD"/>
    <m/>
    <m/>
    <m/>
    <n v="4112"/>
    <n v="59763"/>
    <n v="26"/>
    <n v="25"/>
    <s v="STABLE"/>
    <m/>
    <m/>
    <m/>
    <m/>
    <s v="NPA"/>
    <s v="MH14LV1808"/>
    <s v="PIAGGIO VESPA VXL 125"/>
    <d v="2024-08-16T00:00:00"/>
    <n v="36"/>
    <x v="0"/>
    <x v="0"/>
    <m/>
    <m/>
    <m/>
    <m/>
    <m/>
    <m/>
    <m/>
    <n v="1"/>
    <m/>
    <m/>
    <m/>
    <m/>
    <m/>
    <m/>
    <m/>
    <m/>
    <m/>
    <m/>
    <m/>
    <m/>
    <m/>
    <m/>
    <m/>
    <m/>
    <m/>
    <m/>
    <m/>
    <m/>
    <m/>
    <m/>
    <m/>
    <m/>
    <m/>
    <m/>
    <m/>
    <m/>
    <m/>
    <n v="1"/>
    <m/>
    <m/>
    <m/>
    <m/>
    <m/>
    <m/>
    <m/>
    <m/>
    <m/>
    <m/>
    <m/>
    <m/>
    <m/>
    <m/>
    <m/>
    <m/>
    <m/>
    <m/>
    <m/>
    <m/>
    <m/>
    <m/>
    <m/>
    <m/>
    <m/>
    <m/>
    <m/>
    <m/>
    <m/>
    <m/>
    <m/>
    <m/>
    <m/>
    <m/>
    <m/>
    <m/>
    <m/>
    <m/>
    <m/>
    <m/>
    <m/>
    <m/>
    <m/>
    <m/>
    <m/>
    <m/>
    <m/>
    <m/>
    <m/>
    <m/>
    <m/>
    <m/>
    <m/>
    <m/>
    <m/>
    <m/>
    <x v="3"/>
    <x v="0"/>
    <s v="ZBHT0011"/>
    <s v="G21LrC0UoS"/>
    <s v="Allocated"/>
    <s v="Left Message (LMCB)"/>
    <s v="Visit cm residence address cm is not at home lm with wife "/>
    <d v="2026-07-03T00:00:00"/>
    <m/>
    <m/>
    <m/>
    <m/>
    <m/>
    <n v="4216"/>
    <n v="8634"/>
  </r>
  <r>
    <n v="465315718"/>
    <s v="SMITESH ROHIDAS BHANUSGHARE"/>
    <m/>
    <x v="2"/>
    <m/>
    <m/>
    <m/>
    <m/>
    <n v="3178"/>
    <n v="9399"/>
    <n v="3455"/>
    <n v="12577"/>
    <x v="3"/>
    <x v="1"/>
    <x v="1"/>
    <x v="8"/>
    <n v="59755"/>
    <n v="412"/>
    <n v="0"/>
    <n v="4950"/>
    <s v="FLOW"/>
    <n v="0.23340241466721007"/>
    <n v="1.913791168612964E-2"/>
    <x v="0"/>
    <s v="PTP"/>
    <s v="PTP"/>
    <s v="PTP"/>
    <m/>
    <n v="25"/>
    <s v="CAVA"/>
    <m/>
    <s v="ELG"/>
    <m/>
    <s v="SHILTANAE"/>
    <m/>
    <m/>
    <m/>
    <n v="9399"/>
    <n v="59755"/>
    <n v="87"/>
    <n v="116"/>
    <s v="FLOW"/>
    <m/>
    <m/>
    <m/>
    <m/>
    <s v="NPA"/>
    <s v="MH14MD6202"/>
    <s v="SPLENDOR PLUS I3S DRSC FI"/>
    <d v="2025-01-24T00:00:00"/>
    <n v="36"/>
    <x v="0"/>
    <x v="1"/>
    <m/>
    <m/>
    <m/>
    <m/>
    <m/>
    <m/>
    <m/>
    <m/>
    <m/>
    <m/>
    <m/>
    <m/>
    <m/>
    <m/>
    <m/>
    <m/>
    <m/>
    <m/>
    <m/>
    <m/>
    <m/>
    <m/>
    <m/>
    <m/>
    <m/>
    <m/>
    <m/>
    <m/>
    <m/>
    <m/>
    <m/>
    <m/>
    <m/>
    <m/>
    <m/>
    <m/>
    <m/>
    <n v="1"/>
    <m/>
    <m/>
    <m/>
    <m/>
    <m/>
    <m/>
    <m/>
    <m/>
    <m/>
    <m/>
    <m/>
    <m/>
    <m/>
    <m/>
    <m/>
    <m/>
    <m/>
    <m/>
    <m/>
    <m/>
    <m/>
    <m/>
    <m/>
    <m/>
    <m/>
    <m/>
    <m/>
    <m/>
    <m/>
    <m/>
    <m/>
    <m/>
    <m/>
    <m/>
    <m/>
    <m/>
    <m/>
    <m/>
    <m/>
    <m/>
    <m/>
    <m/>
    <m/>
    <m/>
    <m/>
    <m/>
    <m/>
    <m/>
    <m/>
    <m/>
    <m/>
    <m/>
    <m/>
    <m/>
    <m/>
    <m/>
    <x v="0"/>
    <x v="0"/>
    <s v="ZBHT0013"/>
    <s v="G2nGSdZiFRPm"/>
    <s v="Allocated"/>
    <e v="#N/A"/>
    <e v="#N/A"/>
    <e v="#N/A"/>
    <m/>
    <m/>
    <m/>
    <m/>
    <m/>
    <n v="3455"/>
    <n v="12577"/>
  </r>
  <r>
    <n v="459446869"/>
    <s v="VINAYAK SHIVRAM PAWAR"/>
    <m/>
    <x v="2"/>
    <m/>
    <m/>
    <m/>
    <s v="BANK STABLE 08"/>
    <n v="4361"/>
    <n v="4122"/>
    <n v="4207"/>
    <n v="8483"/>
    <x v="0"/>
    <x v="0"/>
    <x v="1"/>
    <x v="4"/>
    <n v="59692.15"/>
    <n v="85"/>
    <n v="0"/>
    <n v="6439"/>
    <s v="26.06.26"/>
    <n v="5.0942919997789625E-2"/>
    <n v="3.1439681760600559E-3"/>
    <x v="0"/>
    <s v="PAID"/>
    <s v="PTP"/>
    <s v="PAID"/>
    <m/>
    <m/>
    <s v="CAVA"/>
    <m/>
    <s v="-"/>
    <m/>
    <s v="BHOR"/>
    <m/>
    <m/>
    <m/>
    <n v="4122"/>
    <n v="59692.15"/>
    <n v="26"/>
    <n v="25"/>
    <s v="STABLE"/>
    <m/>
    <m/>
    <m/>
    <m/>
    <s v="NPA"/>
    <s v="MH12VY505"/>
    <s v="RE BULLET 350 EFI BLACK"/>
    <d v="2023-08-18T00:00:00"/>
    <n v="48"/>
    <x v="0"/>
    <x v="1"/>
    <m/>
    <m/>
    <m/>
    <m/>
    <m/>
    <m/>
    <m/>
    <m/>
    <m/>
    <m/>
    <m/>
    <m/>
    <m/>
    <m/>
    <m/>
    <m/>
    <n v="1"/>
    <m/>
    <m/>
    <m/>
    <m/>
    <m/>
    <m/>
    <m/>
    <m/>
    <m/>
    <m/>
    <m/>
    <m/>
    <m/>
    <m/>
    <m/>
    <m/>
    <m/>
    <m/>
    <m/>
    <m/>
    <m/>
    <m/>
    <m/>
    <m/>
    <m/>
    <m/>
    <m/>
    <m/>
    <m/>
    <m/>
    <m/>
    <m/>
    <m/>
    <m/>
    <m/>
    <m/>
    <m/>
    <m/>
    <m/>
    <m/>
    <m/>
    <m/>
    <m/>
    <m/>
    <m/>
    <m/>
    <m/>
    <m/>
    <m/>
    <m/>
    <m/>
    <m/>
    <m/>
    <m/>
    <m/>
    <m/>
    <m/>
    <m/>
    <m/>
    <m/>
    <m/>
    <m/>
    <n v="1"/>
    <m/>
    <m/>
    <m/>
    <m/>
    <m/>
    <m/>
    <m/>
    <m/>
    <m/>
    <m/>
    <m/>
    <m/>
    <m/>
    <m/>
    <x v="3"/>
    <x v="0"/>
    <s v="DUWT0011"/>
    <s v="G67Fj0S_Egz"/>
    <s v="Allocated"/>
    <s v="Promise To Pay (PTP)"/>
    <s v="Customer office address vijit promise to pay amt. 20.07.2026"/>
    <d v="2026-07-20T00:00:00"/>
    <m/>
    <m/>
    <m/>
    <m/>
    <m/>
    <n v="4207"/>
    <n v="8483"/>
  </r>
  <r>
    <n v="463265509"/>
    <s v="VIKAS NARESH JADHAV"/>
    <s v="ONLINE"/>
    <x v="19"/>
    <n v="4850"/>
    <m/>
    <m/>
    <m/>
    <n v="4731"/>
    <n v="4709"/>
    <n v="4828"/>
    <n v="4590"/>
    <x v="0"/>
    <x v="0"/>
    <x v="0"/>
    <x v="14"/>
    <n v="59430"/>
    <n v="119"/>
    <n v="0"/>
    <n v="2250"/>
    <s v="30.06.26"/>
    <n v="0.13468677336451776"/>
    <n v="3.1301608118194622E-3"/>
    <x v="0"/>
    <s v="PTP"/>
    <s v="PTP"/>
    <s v="PTP"/>
    <m/>
    <n v="29"/>
    <s v="CAVA"/>
    <m/>
    <s v="-"/>
    <m/>
    <s v="JAMBHUL WADI"/>
    <m/>
    <m/>
    <m/>
    <n v="4709"/>
    <n v="59430"/>
    <n v="26"/>
    <n v="25"/>
    <s v="STABLE"/>
    <m/>
    <m/>
    <m/>
    <m/>
    <s v="REGULAR"/>
    <s v="MH14LR2229"/>
    <s v="BAJAJ PULSAR NS 125 UG"/>
    <d v="2024-06-21T00:00:00"/>
    <n v="36"/>
    <x v="0"/>
    <x v="1"/>
    <m/>
    <m/>
    <m/>
    <m/>
    <m/>
    <m/>
    <m/>
    <m/>
    <m/>
    <m/>
    <m/>
    <m/>
    <m/>
    <m/>
    <m/>
    <m/>
    <m/>
    <m/>
    <m/>
    <m/>
    <m/>
    <m/>
    <m/>
    <m/>
    <m/>
    <m/>
    <m/>
    <m/>
    <m/>
    <m/>
    <m/>
    <m/>
    <m/>
    <m/>
    <m/>
    <m/>
    <m/>
    <n v="1"/>
    <m/>
    <m/>
    <m/>
    <m/>
    <m/>
    <m/>
    <m/>
    <m/>
    <m/>
    <m/>
    <m/>
    <m/>
    <m/>
    <m/>
    <m/>
    <m/>
    <m/>
    <m/>
    <m/>
    <m/>
    <n v="1"/>
    <m/>
    <m/>
    <m/>
    <m/>
    <m/>
    <m/>
    <m/>
    <m/>
    <m/>
    <m/>
    <m/>
    <m/>
    <m/>
    <m/>
    <m/>
    <m/>
    <m/>
    <m/>
    <m/>
    <m/>
    <m/>
    <m/>
    <m/>
    <m/>
    <m/>
    <m/>
    <m/>
    <m/>
    <m/>
    <m/>
    <m/>
    <m/>
    <n v="1"/>
    <m/>
    <m/>
    <x v="1"/>
    <x v="0"/>
    <s v="DUWT0027"/>
    <s v="GPnA5XxDgrK7"/>
    <s v="Allocated"/>
    <s v="Door Locked (NC_DL)"/>
    <s v="Visited to Customers residence address but Customers residence is Door Lock "/>
    <d v="2026-07-04T00:00:00"/>
    <m/>
    <m/>
    <m/>
    <m/>
    <m/>
    <n v="4828"/>
    <n v="9440"/>
  </r>
  <r>
    <n v="462002443"/>
    <s v="RAJASHREE BAPU MANE"/>
    <m/>
    <x v="2"/>
    <m/>
    <m/>
    <m/>
    <m/>
    <n v="5840"/>
    <n v="11680"/>
    <n v="6081"/>
    <n v="17520"/>
    <x v="1"/>
    <x v="1"/>
    <x v="1"/>
    <x v="12"/>
    <n v="59239"/>
    <n v="241"/>
    <n v="0"/>
    <n v="900"/>
    <s v="FLOW"/>
    <n v="0.15557921907683447"/>
    <n v="1.1014322963183129E-2"/>
    <x v="1"/>
    <s v="NC"/>
    <s v="MPTP"/>
    <s v="NC"/>
    <s v="Shifted"/>
    <n v="25"/>
    <s v="CAVNA"/>
    <m/>
    <s v="-"/>
    <m/>
    <s v="JAMBE"/>
    <m/>
    <m/>
    <m/>
    <n v="11680"/>
    <n v="59239"/>
    <n v="57"/>
    <n v="86"/>
    <s v="FLOW"/>
    <m/>
    <m/>
    <m/>
    <m/>
    <s v="REGULAR"/>
    <s v="MH14LK1513"/>
    <s v="BAJAJ PULSAR RS200 ABS TWIN CHANNEL"/>
    <d v="2024-02-22T00:00:00"/>
    <n v="36"/>
    <x v="0"/>
    <x v="0"/>
    <m/>
    <m/>
    <m/>
    <m/>
    <m/>
    <m/>
    <m/>
    <m/>
    <m/>
    <m/>
    <n v="1"/>
    <m/>
    <m/>
    <m/>
    <m/>
    <m/>
    <m/>
    <m/>
    <m/>
    <m/>
    <m/>
    <m/>
    <m/>
    <m/>
    <m/>
    <m/>
    <m/>
    <m/>
    <m/>
    <m/>
    <m/>
    <m/>
    <m/>
    <m/>
    <m/>
    <m/>
    <m/>
    <m/>
    <m/>
    <m/>
    <m/>
    <m/>
    <m/>
    <m/>
    <m/>
    <m/>
    <m/>
    <m/>
    <m/>
    <m/>
    <m/>
    <m/>
    <m/>
    <m/>
    <m/>
    <m/>
    <m/>
    <m/>
    <m/>
    <m/>
    <m/>
    <m/>
    <m/>
    <m/>
    <m/>
    <m/>
    <m/>
    <m/>
    <m/>
    <m/>
    <m/>
    <m/>
    <m/>
    <m/>
    <m/>
    <m/>
    <m/>
    <m/>
    <m/>
    <m/>
    <m/>
    <m/>
    <m/>
    <m/>
    <m/>
    <m/>
    <m/>
    <m/>
    <m/>
    <m/>
    <m/>
    <m/>
    <m/>
    <m/>
    <x v="0"/>
    <x v="0"/>
    <s v="DUWT0030"/>
    <s v="G6SskSv1vNm"/>
    <s v="Allocated"/>
    <s v="Shifted (NC_SFTD)"/>
    <s v="We had visited to customer but customer shifted "/>
    <d v="2026-07-04T00:00:00"/>
    <m/>
    <m/>
    <m/>
    <m/>
    <m/>
    <n v="6081"/>
    <n v="17520"/>
  </r>
  <r>
    <n v="464000542"/>
    <s v="DHANANJAY SHANTARAM AKHADE"/>
    <m/>
    <x v="2"/>
    <m/>
    <m/>
    <m/>
    <m/>
    <n v="4728"/>
    <n v="23640"/>
    <n v="5455"/>
    <n v="28368"/>
    <x v="4"/>
    <x v="1"/>
    <x v="1"/>
    <x v="8"/>
    <n v="59213"/>
    <n v="727"/>
    <n v="0"/>
    <n v="5457"/>
    <s v="FLOW"/>
    <n v="0.4732262307973869"/>
    <n v="2.646861569931094E-2"/>
    <x v="1"/>
    <s v="BPTP"/>
    <s v="PTP"/>
    <s v="BPTP"/>
    <s v="Financail problem"/>
    <m/>
    <s v="CAVNA"/>
    <m/>
    <s v="ELG"/>
    <m/>
    <s v="LONAVALA"/>
    <m/>
    <m/>
    <m/>
    <n v="23640"/>
    <n v="59213"/>
    <n v="146"/>
    <n v="175"/>
    <s v="FLOW"/>
    <m/>
    <m/>
    <m/>
    <m/>
    <s v="NPA"/>
    <s v="MH14LV1826"/>
    <s v="XTREME 160R 4V STD"/>
    <d v="2024-09-11T00:00:00"/>
    <n v="30"/>
    <x v="0"/>
    <x v="1"/>
    <m/>
    <m/>
    <m/>
    <m/>
    <m/>
    <m/>
    <m/>
    <m/>
    <m/>
    <m/>
    <n v="1"/>
    <m/>
    <m/>
    <m/>
    <m/>
    <m/>
    <m/>
    <m/>
    <m/>
    <m/>
    <m/>
    <m/>
    <m/>
    <m/>
    <m/>
    <m/>
    <m/>
    <m/>
    <m/>
    <m/>
    <m/>
    <m/>
    <m/>
    <m/>
    <m/>
    <m/>
    <m/>
    <m/>
    <m/>
    <m/>
    <m/>
    <m/>
    <m/>
    <m/>
    <m/>
    <m/>
    <m/>
    <m/>
    <m/>
    <m/>
    <m/>
    <m/>
    <m/>
    <m/>
    <m/>
    <m/>
    <m/>
    <m/>
    <m/>
    <m/>
    <m/>
    <m/>
    <m/>
    <m/>
    <m/>
    <m/>
    <m/>
    <m/>
    <m/>
    <m/>
    <m/>
    <m/>
    <m/>
    <m/>
    <m/>
    <m/>
    <m/>
    <m/>
    <m/>
    <m/>
    <m/>
    <m/>
    <m/>
    <m/>
    <m/>
    <m/>
    <m/>
    <m/>
    <m/>
    <m/>
    <m/>
    <m/>
    <m/>
    <m/>
    <x v="0"/>
    <x v="0"/>
    <s v="ZBHT0013"/>
    <s v="A6UAhFU2qQEc"/>
    <s v="Allocated"/>
    <s v="Refuse To Pay (RTP)"/>
    <s v="3rd party vehical "/>
    <d v="2026-07-04T00:00:00"/>
    <m/>
    <m/>
    <m/>
    <m/>
    <m/>
    <n v="5455"/>
    <n v="28368"/>
  </r>
  <r>
    <n v="467586191"/>
    <s v="SAHIL VISHNU KARLEKAR"/>
    <s v="BRANCH"/>
    <x v="27"/>
    <n v="4800"/>
    <m/>
    <m/>
    <m/>
    <n v="4704"/>
    <n v="4702"/>
    <n v="4791"/>
    <n v="4606"/>
    <x v="0"/>
    <x v="0"/>
    <x v="0"/>
    <x v="0"/>
    <n v="59180"/>
    <n v="89"/>
    <n v="0"/>
    <n v="1799"/>
    <s v="15.06.26"/>
    <n v="2.038650140363198E-2"/>
    <n v="3.1169933845444351E-3"/>
    <x v="0"/>
    <s v="PAID"/>
    <s v="PAID"/>
    <s v="PAID"/>
    <s v="Shifted"/>
    <m/>
    <s v="CAVNA"/>
    <m/>
    <s v="-"/>
    <m/>
    <s v="CHIKHALI"/>
    <m/>
    <m/>
    <m/>
    <n v="4702"/>
    <n v="59180"/>
    <n v="26"/>
    <n v="25"/>
    <s v="STABLE"/>
    <m/>
    <m/>
    <m/>
    <m/>
    <s v="REGULAR"/>
    <s v="MH14NA6814"/>
    <s v="HUNTER 350 TOKYO BLACK"/>
    <d v="2026-01-13T00:00:00"/>
    <n v="18"/>
    <x v="0"/>
    <x v="0"/>
    <m/>
    <m/>
    <m/>
    <m/>
    <m/>
    <m/>
    <m/>
    <m/>
    <m/>
    <m/>
    <m/>
    <m/>
    <m/>
    <m/>
    <m/>
    <m/>
    <m/>
    <m/>
    <m/>
    <n v="1"/>
    <m/>
    <m/>
    <n v="1"/>
    <m/>
    <m/>
    <m/>
    <m/>
    <m/>
    <m/>
    <m/>
    <m/>
    <m/>
    <m/>
    <m/>
    <m/>
    <m/>
    <m/>
    <m/>
    <m/>
    <m/>
    <m/>
    <m/>
    <m/>
    <m/>
    <m/>
    <m/>
    <m/>
    <m/>
    <m/>
    <m/>
    <m/>
    <m/>
    <m/>
    <m/>
    <m/>
    <m/>
    <m/>
    <m/>
    <m/>
    <m/>
    <m/>
    <m/>
    <m/>
    <m/>
    <m/>
    <m/>
    <m/>
    <m/>
    <m/>
    <m/>
    <m/>
    <m/>
    <m/>
    <m/>
    <m/>
    <m/>
    <m/>
    <m/>
    <m/>
    <m/>
    <m/>
    <m/>
    <m/>
    <m/>
    <m/>
    <m/>
    <m/>
    <m/>
    <m/>
    <m/>
    <m/>
    <m/>
    <m/>
    <m/>
    <x v="3"/>
    <x v="0"/>
    <s v="ZBHT0011"/>
    <s v="B2ykA-2J5ybz"/>
    <s v="Allocated"/>
    <s v="Shifted (NC_SFTD)"/>
    <s v="Visit cm residence address cm shifted confirm with neighbour "/>
    <d v="2026-07-07T00:00:00"/>
    <m/>
    <m/>
    <m/>
    <m/>
    <m/>
    <n v="4791"/>
    <n v="9406"/>
  </r>
  <r>
    <n v="464516840"/>
    <s v="RUKMINI NARSING NARAL"/>
    <m/>
    <x v="2"/>
    <m/>
    <m/>
    <m/>
    <m/>
    <n v="3458"/>
    <n v="10374"/>
    <n v="3660"/>
    <n v="13832"/>
    <x v="3"/>
    <x v="1"/>
    <x v="1"/>
    <x v="16"/>
    <n v="58758"/>
    <n v="202"/>
    <n v="0"/>
    <n v="3150"/>
    <s v="FLOW"/>
    <n v="0.7696073847101732"/>
    <n v="1.881859952897005E-2"/>
    <x v="1"/>
    <s v="NC"/>
    <s v="NC"/>
    <s v="NC"/>
    <s v="Shifted"/>
    <m/>
    <s v="CNAVNA"/>
    <m/>
    <s v="ELG"/>
    <m/>
    <s v="GHORPADI PETH"/>
    <m/>
    <m/>
    <m/>
    <n v="10374"/>
    <n v="58758"/>
    <n v="87"/>
    <e v="#N/A"/>
    <e v="#N/A"/>
    <m/>
    <m/>
    <m/>
    <m/>
    <s v="REGULAR"/>
    <s v="MH12XK7423"/>
    <s v="HONDA ACTIVA 6G DLX BS VI"/>
    <d v="2024-10-31T00:00:00"/>
    <n v="36"/>
    <x v="0"/>
    <x v="1"/>
    <m/>
    <n v="1"/>
    <m/>
    <m/>
    <m/>
    <m/>
    <m/>
    <m/>
    <m/>
    <m/>
    <m/>
    <m/>
    <m/>
    <m/>
    <m/>
    <m/>
    <m/>
    <m/>
    <m/>
    <m/>
    <m/>
    <m/>
    <m/>
    <m/>
    <m/>
    <m/>
    <m/>
    <m/>
    <m/>
    <m/>
    <m/>
    <m/>
    <m/>
    <m/>
    <m/>
    <m/>
    <m/>
    <m/>
    <m/>
    <m/>
    <m/>
    <m/>
    <m/>
    <m/>
    <m/>
    <m/>
    <m/>
    <m/>
    <m/>
    <m/>
    <m/>
    <m/>
    <m/>
    <m/>
    <m/>
    <m/>
    <m/>
    <m/>
    <m/>
    <m/>
    <m/>
    <m/>
    <m/>
    <m/>
    <m/>
    <m/>
    <m/>
    <m/>
    <m/>
    <m/>
    <m/>
    <m/>
    <m/>
    <m/>
    <m/>
    <m/>
    <m/>
    <m/>
    <m/>
    <m/>
    <m/>
    <m/>
    <m/>
    <m/>
    <m/>
    <m/>
    <m/>
    <m/>
    <m/>
    <m/>
    <m/>
    <m/>
    <m/>
    <m/>
    <x v="0"/>
    <x v="0"/>
    <s v="DUWT0014"/>
    <s v="BPz2nxitS7"/>
    <s v="Allocated"/>
    <s v="Shifted (NC_SFTD)"/>
    <s v="Customer shifted from residence address "/>
    <d v="2026-07-01T00:00:00"/>
    <m/>
    <m/>
    <m/>
    <m/>
    <m/>
    <n v="3660"/>
    <n v="13832"/>
  </r>
  <r>
    <n v="465436824"/>
    <s v="ADIKA SHARAD BELHEKAR"/>
    <m/>
    <x v="2"/>
    <m/>
    <m/>
    <m/>
    <m/>
    <n v="3311"/>
    <n v="6503"/>
    <n v="3374"/>
    <n v="9814"/>
    <x v="1"/>
    <x v="1"/>
    <x v="1"/>
    <x v="10"/>
    <n v="58722"/>
    <n v="182"/>
    <n v="0"/>
    <n v="4438"/>
    <s v="FLOW"/>
    <n v="9.4635585952083587E-2"/>
    <n v="1.091819701622309E-2"/>
    <x v="1"/>
    <s v="NC"/>
    <s v="NC"/>
    <s v="NC"/>
    <s v="Shifted"/>
    <m/>
    <s v="CNAVNA"/>
    <m/>
    <s v="-"/>
    <m/>
    <s v="BORI BK"/>
    <m/>
    <m/>
    <m/>
    <n v="6503"/>
    <n v="58722"/>
    <n v="57"/>
    <n v="86"/>
    <s v="FLOW"/>
    <m/>
    <m/>
    <m/>
    <m/>
    <s v="REGULAR"/>
    <s v="MH14MD7627"/>
    <s v="HONDA ACTIVA STD"/>
    <d v="2025-02-06T00:00:00"/>
    <n v="36"/>
    <x v="0"/>
    <x v="0"/>
    <m/>
    <m/>
    <m/>
    <m/>
    <m/>
    <m/>
    <m/>
    <n v="1"/>
    <m/>
    <m/>
    <m/>
    <m/>
    <m/>
    <m/>
    <m/>
    <m/>
    <m/>
    <m/>
    <m/>
    <m/>
    <m/>
    <m/>
    <m/>
    <m/>
    <m/>
    <m/>
    <m/>
    <m/>
    <m/>
    <m/>
    <m/>
    <m/>
    <m/>
    <m/>
    <m/>
    <m/>
    <m/>
    <n v="1"/>
    <m/>
    <m/>
    <m/>
    <m/>
    <m/>
    <m/>
    <m/>
    <m/>
    <m/>
    <m/>
    <m/>
    <m/>
    <m/>
    <m/>
    <m/>
    <m/>
    <m/>
    <m/>
    <m/>
    <m/>
    <m/>
    <m/>
    <m/>
    <m/>
    <m/>
    <m/>
    <m/>
    <m/>
    <m/>
    <m/>
    <m/>
    <m/>
    <m/>
    <m/>
    <m/>
    <m/>
    <m/>
    <m/>
    <m/>
    <m/>
    <m/>
    <m/>
    <m/>
    <m/>
    <m/>
    <m/>
    <m/>
    <m/>
    <m/>
    <m/>
    <m/>
    <m/>
    <m/>
    <m/>
    <m/>
    <m/>
    <x v="3"/>
    <x v="0"/>
    <s v="ZBHT0021"/>
    <s v="A62wHCoZwm"/>
    <s v="Allocated"/>
    <s v="Shifted (NC_SFTD)"/>
    <s v="Shifted "/>
    <d v="2026-07-03T00:00:00"/>
    <m/>
    <m/>
    <m/>
    <s v="DID"/>
    <m/>
    <n v="3374"/>
    <n v="9814"/>
  </r>
  <r>
    <n v="464470565"/>
    <s v="SATISH BHIMRAO MANE"/>
    <s v="ONLINE"/>
    <x v="16"/>
    <n v="4000"/>
    <m/>
    <m/>
    <m/>
    <n v="3938"/>
    <n v="3890"/>
    <n v="3994"/>
    <n v="3828"/>
    <x v="0"/>
    <x v="0"/>
    <x v="0"/>
    <x v="3"/>
    <n v="58563"/>
    <n v="104"/>
    <n v="0"/>
    <n v="6513"/>
    <s v="14.06.26"/>
    <n v="6.2315633092217736E-2"/>
    <n v="3.0844961740296678E-3"/>
    <x v="0"/>
    <s v="PAID"/>
    <s v="PAID"/>
    <s v="PAID"/>
    <m/>
    <m/>
    <m/>
    <m/>
    <s v="-"/>
    <m/>
    <s v="RANGE HIILS"/>
    <m/>
    <m/>
    <m/>
    <n v="10507"/>
    <n v="58563"/>
    <n v="26"/>
    <n v="25"/>
    <s v="STABLE"/>
    <m/>
    <m/>
    <m/>
    <m/>
    <s v="REGULAR"/>
    <s v="MH12XK5963"/>
    <s v="HONDA ACTIVA 125 SMART"/>
    <d v="2024-10-28T00:00:00"/>
    <n v="36"/>
    <x v="1"/>
    <x v="0"/>
    <m/>
    <m/>
    <m/>
    <m/>
    <m/>
    <m/>
    <m/>
    <m/>
    <m/>
    <m/>
    <m/>
    <m/>
    <m/>
    <m/>
    <m/>
    <m/>
    <m/>
    <m/>
    <m/>
    <m/>
    <m/>
    <m/>
    <m/>
    <m/>
    <m/>
    <m/>
    <m/>
    <m/>
    <m/>
    <m/>
    <m/>
    <n v="1"/>
    <m/>
    <m/>
    <m/>
    <m/>
    <m/>
    <m/>
    <m/>
    <m/>
    <n v="1"/>
    <m/>
    <m/>
    <m/>
    <m/>
    <m/>
    <m/>
    <m/>
    <m/>
    <m/>
    <m/>
    <m/>
    <m/>
    <m/>
    <m/>
    <m/>
    <m/>
    <m/>
    <m/>
    <m/>
    <m/>
    <m/>
    <m/>
    <m/>
    <m/>
    <m/>
    <m/>
    <m/>
    <m/>
    <m/>
    <m/>
    <m/>
    <m/>
    <m/>
    <m/>
    <m/>
    <m/>
    <m/>
    <m/>
    <m/>
    <m/>
    <m/>
    <m/>
    <m/>
    <m/>
    <m/>
    <m/>
    <m/>
    <m/>
    <m/>
    <m/>
    <m/>
    <m/>
    <m/>
    <x v="3"/>
    <x v="0"/>
    <s v="DUWT0023"/>
    <m/>
    <m/>
    <m/>
    <m/>
    <m/>
    <m/>
    <m/>
    <m/>
    <m/>
    <m/>
    <n v="3994"/>
    <n v="7828"/>
  </r>
  <r>
    <n v="464989124"/>
    <s v="SAGAR BHARAT GAIKAWAD"/>
    <m/>
    <x v="2"/>
    <m/>
    <m/>
    <m/>
    <m/>
    <n v="3106"/>
    <n v="15053"/>
    <n v="3431"/>
    <n v="18159"/>
    <x v="4"/>
    <x v="1"/>
    <x v="1"/>
    <x v="5"/>
    <n v="57998"/>
    <n v="802"/>
    <n v="0"/>
    <n v="3150"/>
    <s v="FLOW"/>
    <n v="0.68797077209589219"/>
    <n v="2.5925502395228003E-2"/>
    <x v="1"/>
    <s v="REPO"/>
    <s v="MPTP"/>
    <s v="REPO"/>
    <m/>
    <m/>
    <s v="CAVA"/>
    <m/>
    <s v="ELG"/>
    <m/>
    <s v="CHAKAN"/>
    <m/>
    <m/>
    <m/>
    <n v="15053"/>
    <n v="57998"/>
    <n v="146"/>
    <n v="175"/>
    <s v="FLOW"/>
    <m/>
    <m/>
    <m/>
    <m/>
    <s v="NPA"/>
    <s v="MH14MB2217"/>
    <s v="SPLENDOR PLUS I3S BS6 FI DRUM SELF"/>
    <d v="2024-12-19T00:00:00"/>
    <n v="36"/>
    <x v="0"/>
    <x v="0"/>
    <m/>
    <m/>
    <m/>
    <m/>
    <m/>
    <m/>
    <m/>
    <m/>
    <m/>
    <m/>
    <m/>
    <m/>
    <m/>
    <m/>
    <m/>
    <m/>
    <m/>
    <m/>
    <m/>
    <m/>
    <m/>
    <m/>
    <m/>
    <m/>
    <m/>
    <m/>
    <m/>
    <m/>
    <m/>
    <m/>
    <m/>
    <m/>
    <m/>
    <m/>
    <m/>
    <m/>
    <m/>
    <m/>
    <m/>
    <m/>
    <m/>
    <m/>
    <m/>
    <m/>
    <m/>
    <m/>
    <m/>
    <m/>
    <m/>
    <m/>
    <m/>
    <m/>
    <m/>
    <m/>
    <m/>
    <m/>
    <m/>
    <m/>
    <m/>
    <m/>
    <m/>
    <m/>
    <m/>
    <m/>
    <m/>
    <m/>
    <m/>
    <m/>
    <m/>
    <m/>
    <m/>
    <m/>
    <m/>
    <m/>
    <m/>
    <m/>
    <m/>
    <m/>
    <m/>
    <m/>
    <m/>
    <m/>
    <m/>
    <m/>
    <m/>
    <m/>
    <m/>
    <m/>
    <m/>
    <m/>
    <m/>
    <n v="1"/>
    <m/>
    <m/>
    <x v="0"/>
    <x v="0"/>
    <s v="DUWT0017"/>
    <s v="G6D9K8kEDm"/>
    <s v="Allocated"/>
    <e v="#N/A"/>
    <e v="#N/A"/>
    <e v="#N/A"/>
    <m/>
    <m/>
    <m/>
    <m/>
    <m/>
    <n v="3431"/>
    <n v="18159"/>
  </r>
  <r>
    <n v="465307901"/>
    <s v="MAYUR MACHHINDRA PAWAR"/>
    <s v="ONLINE"/>
    <x v="13"/>
    <n v="4421"/>
    <m/>
    <m/>
    <m/>
    <n v="4421"/>
    <n v="4342.3100000000004"/>
    <n v="4347.3100000000004"/>
    <n v="4342.3100000000013"/>
    <x v="0"/>
    <x v="0"/>
    <x v="0"/>
    <x v="13"/>
    <n v="57885"/>
    <n v="5"/>
    <n v="0"/>
    <n v="450"/>
    <s v="-"/>
    <n v="4.9884648268158152E-2"/>
    <n v="3.0487861112597943E-3"/>
    <x v="0"/>
    <s v="NC"/>
    <s v="-"/>
    <s v="NC"/>
    <m/>
    <m/>
    <s v="CNAVNA"/>
    <m/>
    <s v="-"/>
    <m/>
    <s v="JANTA VASAHAT"/>
    <m/>
    <m/>
    <m/>
    <n v="4797.3100000000004"/>
    <n v="57885"/>
    <n v="26"/>
    <n v="55"/>
    <s v="FLOW"/>
    <m/>
    <m/>
    <m/>
    <m/>
    <s v="REGULAR"/>
    <s v="MH12XS9051"/>
    <s v="SUZUKI BURGMAN STREET BT BSVI"/>
    <d v="2025-01-23T00:00:00"/>
    <n v="30"/>
    <x v="1"/>
    <x v="1"/>
    <m/>
    <m/>
    <m/>
    <m/>
    <m/>
    <m/>
    <m/>
    <m/>
    <m/>
    <m/>
    <m/>
    <m/>
    <m/>
    <m/>
    <m/>
    <m/>
    <m/>
    <m/>
    <m/>
    <m/>
    <m/>
    <m/>
    <m/>
    <m/>
    <m/>
    <m/>
    <m/>
    <m/>
    <m/>
    <m/>
    <m/>
    <m/>
    <m/>
    <m/>
    <m/>
    <m/>
    <m/>
    <m/>
    <m/>
    <m/>
    <n v="1"/>
    <m/>
    <m/>
    <m/>
    <m/>
    <m/>
    <m/>
    <m/>
    <m/>
    <m/>
    <m/>
    <m/>
    <m/>
    <m/>
    <m/>
    <m/>
    <m/>
    <m/>
    <m/>
    <m/>
    <m/>
    <m/>
    <m/>
    <m/>
    <m/>
    <m/>
    <m/>
    <m/>
    <m/>
    <m/>
    <m/>
    <m/>
    <m/>
    <m/>
    <m/>
    <m/>
    <m/>
    <m/>
    <m/>
    <m/>
    <m/>
    <m/>
    <m/>
    <m/>
    <m/>
    <m/>
    <m/>
    <m/>
    <m/>
    <m/>
    <m/>
    <m/>
    <m/>
    <m/>
    <x v="0"/>
    <x v="0"/>
    <s v="DUWT0031"/>
    <m/>
    <m/>
    <m/>
    <m/>
    <m/>
    <m/>
    <m/>
    <m/>
    <m/>
    <m/>
    <n v="4347.3100000000004"/>
    <n v="8763.3100000000013"/>
  </r>
  <r>
    <n v="463639355"/>
    <s v="SUNIL SATISH GODIWAL"/>
    <m/>
    <x v="2"/>
    <m/>
    <m/>
    <m/>
    <m/>
    <n v="4024"/>
    <n v="12072"/>
    <n v="4266"/>
    <n v="16096"/>
    <x v="3"/>
    <x v="1"/>
    <x v="1"/>
    <x v="6"/>
    <n v="57504"/>
    <n v="242"/>
    <n v="0"/>
    <n v="2700"/>
    <s v="-"/>
    <n v="0.35429136213334861"/>
    <n v="1.8416977216955885E-2"/>
    <x v="1"/>
    <s v="NC"/>
    <s v="-"/>
    <s v="NC"/>
    <s v="Add not found"/>
    <m/>
    <s v="CNAVNA"/>
    <m/>
    <s v="ELG"/>
    <m/>
    <s v="WADGAON SHERI"/>
    <m/>
    <m/>
    <m/>
    <n v="12072"/>
    <n v="57504"/>
    <n v="87"/>
    <n v="116"/>
    <s v="FLOW"/>
    <m/>
    <m/>
    <m/>
    <m/>
    <s v="REGULAR"/>
    <m/>
    <s v="HONDA ACTIVA 125 DISC BSVI"/>
    <d v="2024-08-02T00:00:00"/>
    <n v="36"/>
    <x v="0"/>
    <x v="1"/>
    <m/>
    <m/>
    <m/>
    <m/>
    <m/>
    <m/>
    <m/>
    <m/>
    <m/>
    <m/>
    <m/>
    <m/>
    <m/>
    <m/>
    <m/>
    <m/>
    <m/>
    <m/>
    <m/>
    <m/>
    <m/>
    <m/>
    <m/>
    <m/>
    <m/>
    <m/>
    <m/>
    <m/>
    <m/>
    <m/>
    <m/>
    <n v="1"/>
    <m/>
    <m/>
    <m/>
    <m/>
    <m/>
    <m/>
    <m/>
    <m/>
    <m/>
    <m/>
    <m/>
    <m/>
    <m/>
    <m/>
    <m/>
    <m/>
    <m/>
    <m/>
    <m/>
    <m/>
    <m/>
    <m/>
    <m/>
    <m/>
    <m/>
    <m/>
    <m/>
    <m/>
    <m/>
    <m/>
    <m/>
    <m/>
    <m/>
    <m/>
    <m/>
    <m/>
    <m/>
    <m/>
    <m/>
    <m/>
    <m/>
    <m/>
    <m/>
    <m/>
    <m/>
    <m/>
    <m/>
    <m/>
    <m/>
    <m/>
    <m/>
    <m/>
    <m/>
    <m/>
    <m/>
    <m/>
    <m/>
    <m/>
    <m/>
    <m/>
    <m/>
    <m/>
    <x v="0"/>
    <x v="0"/>
    <s v="ZBHT0012"/>
    <s v="koVDYnhIb7"/>
    <s v="Allocated"/>
    <e v="#N/A"/>
    <e v="#N/A"/>
    <e v="#N/A"/>
    <m/>
    <m/>
    <m/>
    <s v="VYMO"/>
    <m/>
    <n v="4266"/>
    <n v="16096"/>
  </r>
  <r>
    <n v="467383940"/>
    <s v="MOHAMAD TALIB MANSUR ALAM KHAN"/>
    <s v="ONLINE"/>
    <x v="11"/>
    <n v="3500"/>
    <m/>
    <m/>
    <m/>
    <n v="3432"/>
    <n v="3432"/>
    <n v="3432"/>
    <n v="3364"/>
    <x v="0"/>
    <x v="0"/>
    <x v="0"/>
    <x v="7"/>
    <n v="57273"/>
    <n v="0"/>
    <n v="0"/>
    <n v="450"/>
    <s v="-"/>
    <n v="4.8077341990595872E-2"/>
    <n v="3.0165522492905275E-3"/>
    <x v="0"/>
    <s v="PAID"/>
    <s v="-"/>
    <s v="PAID"/>
    <m/>
    <m/>
    <m/>
    <m/>
    <s v="-"/>
    <m/>
    <s v="BHOSARI"/>
    <m/>
    <m/>
    <m/>
    <n v="3882"/>
    <n v="57273"/>
    <n v="25"/>
    <n v="24"/>
    <s v="STABLE"/>
    <m/>
    <m/>
    <m/>
    <m/>
    <s v="REGULAR"/>
    <s v="MH14LH5669"/>
    <s v="CLASSIC 350 DARK STEALTH BLACK"/>
    <d v="2025-12-03T00:00:00"/>
    <n v="24"/>
    <x v="1"/>
    <x v="1"/>
    <m/>
    <m/>
    <m/>
    <m/>
    <m/>
    <m/>
    <m/>
    <m/>
    <m/>
    <m/>
    <m/>
    <m/>
    <m/>
    <m/>
    <m/>
    <m/>
    <m/>
    <m/>
    <m/>
    <m/>
    <m/>
    <m/>
    <m/>
    <m/>
    <m/>
    <m/>
    <m/>
    <m/>
    <m/>
    <m/>
    <m/>
    <m/>
    <m/>
    <m/>
    <m/>
    <m/>
    <m/>
    <n v="1"/>
    <m/>
    <m/>
    <m/>
    <m/>
    <m/>
    <m/>
    <m/>
    <m/>
    <m/>
    <m/>
    <m/>
    <m/>
    <m/>
    <m/>
    <m/>
    <m/>
    <m/>
    <m/>
    <m/>
    <m/>
    <m/>
    <m/>
    <m/>
    <m/>
    <m/>
    <m/>
    <m/>
    <m/>
    <m/>
    <m/>
    <m/>
    <m/>
    <m/>
    <m/>
    <m/>
    <m/>
    <m/>
    <m/>
    <m/>
    <m/>
    <m/>
    <m/>
    <m/>
    <m/>
    <m/>
    <m/>
    <m/>
    <m/>
    <m/>
    <m/>
    <m/>
    <m/>
    <m/>
    <m/>
    <m/>
    <m/>
    <x v="0"/>
    <x v="0"/>
    <s v="DUWT0025"/>
    <m/>
    <m/>
    <m/>
    <m/>
    <m/>
    <m/>
    <m/>
    <m/>
    <m/>
    <m/>
    <n v="3432"/>
    <n v="6864"/>
  </r>
  <r>
    <n v="466641805"/>
    <s v="SARIKA SUMIT SHINDE"/>
    <s v="COLLECT"/>
    <x v="9"/>
    <n v="4100"/>
    <m/>
    <m/>
    <m/>
    <n v="4241"/>
    <n v="3998"/>
    <n v="4091"/>
    <n v="4139"/>
    <x v="0"/>
    <x v="0"/>
    <x v="0"/>
    <x v="17"/>
    <n v="56765"/>
    <n v="93"/>
    <n v="0"/>
    <n v="2700"/>
    <s v="25.06.26"/>
    <n v="0.22115890539101374"/>
    <n v="2.9897960370676721E-3"/>
    <x v="0"/>
    <s v="PTP"/>
    <s v="PTP"/>
    <s v="PTP"/>
    <m/>
    <n v="22"/>
    <s v="CAVA"/>
    <m/>
    <s v="-"/>
    <m/>
    <s v="PIMPAL WANDI"/>
    <m/>
    <m/>
    <m/>
    <n v="3998"/>
    <n v="56765"/>
    <n v="26"/>
    <n v="25"/>
    <s v="STABLE"/>
    <m/>
    <m/>
    <m/>
    <m/>
    <s v="REGULAR"/>
    <s v="MH14MP9447"/>
    <s v="TVS JUPITER 110 DRUM ALLOY OBDIIA"/>
    <d v="2025-08-05T00:00:00"/>
    <n v="24"/>
    <x v="0"/>
    <x v="0"/>
    <m/>
    <m/>
    <m/>
    <m/>
    <m/>
    <m/>
    <m/>
    <m/>
    <m/>
    <m/>
    <m/>
    <m/>
    <m/>
    <m/>
    <m/>
    <m/>
    <m/>
    <m/>
    <m/>
    <n v="1"/>
    <m/>
    <m/>
    <n v="1"/>
    <m/>
    <m/>
    <m/>
    <m/>
    <m/>
    <m/>
    <m/>
    <m/>
    <m/>
    <m/>
    <m/>
    <m/>
    <m/>
    <m/>
    <m/>
    <m/>
    <m/>
    <m/>
    <m/>
    <m/>
    <m/>
    <m/>
    <m/>
    <m/>
    <m/>
    <m/>
    <m/>
    <m/>
    <m/>
    <m/>
    <m/>
    <m/>
    <m/>
    <m/>
    <m/>
    <n v="1"/>
    <m/>
    <m/>
    <m/>
    <m/>
    <m/>
    <m/>
    <m/>
    <m/>
    <m/>
    <m/>
    <m/>
    <n v="1"/>
    <m/>
    <m/>
    <m/>
    <m/>
    <m/>
    <m/>
    <m/>
    <m/>
    <m/>
    <m/>
    <m/>
    <m/>
    <m/>
    <m/>
    <m/>
    <m/>
    <m/>
    <m/>
    <m/>
    <m/>
    <m/>
    <m/>
    <m/>
    <x v="4"/>
    <x v="0"/>
    <s v="DUWT0015"/>
    <s v="GPDsbLULbNz"/>
    <s v="Allocated"/>
    <s v="Promise To Pay (PTP)"/>
    <s v="Customer promise to pay 13 jul"/>
    <d v="2026-07-13T00:00:00"/>
    <m/>
    <m/>
    <m/>
    <m/>
    <m/>
    <n v="4091"/>
    <n v="8239"/>
  </r>
  <r>
    <n v="463953257"/>
    <s v="CHETAN SATABIR TUSAMAD"/>
    <s v="ONLINE"/>
    <x v="23"/>
    <n v="3950"/>
    <m/>
    <m/>
    <m/>
    <n v="3761"/>
    <n v="11241"/>
    <n v="4364"/>
    <n v="11052"/>
    <x v="3"/>
    <x v="0"/>
    <x v="0"/>
    <x v="2"/>
    <n v="56585"/>
    <n v="645"/>
    <n v="0"/>
    <n v="6750"/>
    <s v="03.06.26"/>
    <n v="0.16446962549610838"/>
    <n v="1.8122646351931147E-2"/>
    <x v="0"/>
    <s v="PAID"/>
    <s v="PAID"/>
    <s v="PAID"/>
    <m/>
    <m/>
    <m/>
    <m/>
    <s v="ELG"/>
    <m/>
    <s v="DAPODI"/>
    <m/>
    <m/>
    <m/>
    <n v="11241"/>
    <n v="56585"/>
    <n v="87"/>
    <n v="86"/>
    <s v="STABLE"/>
    <m/>
    <m/>
    <m/>
    <m/>
    <s v="REGULAR"/>
    <s v="MH14LT9936"/>
    <s v="HONDA ACTIVA 6G H SMART"/>
    <d v="2024-09-05T00:00:00"/>
    <n v="36"/>
    <x v="0"/>
    <x v="1"/>
    <m/>
    <n v="1"/>
    <m/>
    <m/>
    <m/>
    <m/>
    <m/>
    <m/>
    <m/>
    <m/>
    <m/>
    <m/>
    <m/>
    <m/>
    <m/>
    <m/>
    <m/>
    <m/>
    <m/>
    <m/>
    <m/>
    <m/>
    <m/>
    <m/>
    <m/>
    <m/>
    <m/>
    <m/>
    <m/>
    <m/>
    <m/>
    <m/>
    <m/>
    <m/>
    <m/>
    <m/>
    <m/>
    <m/>
    <m/>
    <m/>
    <m/>
    <m/>
    <m/>
    <m/>
    <m/>
    <m/>
    <m/>
    <m/>
    <m/>
    <m/>
    <m/>
    <m/>
    <m/>
    <m/>
    <m/>
    <m/>
    <m/>
    <m/>
    <m/>
    <m/>
    <m/>
    <m/>
    <m/>
    <m/>
    <m/>
    <m/>
    <m/>
    <m/>
    <m/>
    <m/>
    <m/>
    <m/>
    <m/>
    <m/>
    <m/>
    <m/>
    <m/>
    <m/>
    <m/>
    <m/>
    <m/>
    <m/>
    <m/>
    <m/>
    <m/>
    <m/>
    <m/>
    <m/>
    <m/>
    <m/>
    <m/>
    <m/>
    <m/>
    <m/>
    <x v="0"/>
    <x v="0"/>
    <s v="ZBHT0009"/>
    <s v="k2HBnvsKpOJc"/>
    <s v="Allocated"/>
    <s v="Promise To Pay (PTP)"/>
    <s v="Customer promise pay online 4000 on 03/07"/>
    <d v="2026-07-03T00:00:00"/>
    <m/>
    <m/>
    <m/>
    <m/>
    <m/>
    <n v="4364"/>
    <n v="15002"/>
  </r>
  <r>
    <n v="463414396"/>
    <s v="JYOTI NANDU VISHWAKARMA"/>
    <s v="ONLINE"/>
    <x v="14"/>
    <n v="5000"/>
    <m/>
    <m/>
    <m/>
    <n v="3872"/>
    <n v="14238"/>
    <n v="3337"/>
    <n v="13110"/>
    <x v="2"/>
    <x v="0"/>
    <x v="0"/>
    <x v="15"/>
    <n v="56426"/>
    <n v="715"/>
    <n v="0"/>
    <n v="6749"/>
    <s v="-"/>
    <n v="0.27917631459162068"/>
    <n v="2.1738367630970368E-2"/>
    <x v="0"/>
    <s v="NC"/>
    <s v="-"/>
    <s v="NC"/>
    <s v="no such person"/>
    <m/>
    <s v="CNAVNA"/>
    <m/>
    <s v="ELG"/>
    <m/>
    <s v="PIMPARI"/>
    <m/>
    <m/>
    <m/>
    <n v="21702"/>
    <n v="56426"/>
    <n v="118"/>
    <n v="116"/>
    <s v="STABLE"/>
    <m/>
    <m/>
    <m/>
    <m/>
    <s v="-"/>
    <s v="MH14LR7922"/>
    <s v="AMPERE MAGNUS EX"/>
    <d v="2024-07-06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m/>
    <m/>
    <n v="3337"/>
    <n v="18110"/>
  </r>
  <r>
    <n v="463810078"/>
    <s v="MOHAMMAD MAZAR MOHAMMAD AKBAR"/>
    <s v="ONLINE"/>
    <x v="12"/>
    <n v="4414"/>
    <m/>
    <m/>
    <m/>
    <n v="4217"/>
    <n v="3854"/>
    <n v="3955"/>
    <n v="3657"/>
    <x v="0"/>
    <x v="0"/>
    <x v="0"/>
    <x v="3"/>
    <n v="56360"/>
    <n v="101"/>
    <n v="0"/>
    <n v="6669.99"/>
    <s v="22.06.26"/>
    <n v="5.9971468010132534E-2"/>
    <n v="2.9684648048821285E-3"/>
    <x v="0"/>
    <s v="PTP"/>
    <s v="PTP"/>
    <s v="PTP"/>
    <m/>
    <n v="25"/>
    <s v="CAVA"/>
    <m/>
    <s v="-"/>
    <m/>
    <s v="KHADAKI"/>
    <m/>
    <m/>
    <m/>
    <n v="3854"/>
    <n v="56360"/>
    <n v="26"/>
    <n v="25"/>
    <s v="STABLE"/>
    <m/>
    <m/>
    <m/>
    <m/>
    <s v="REGULAR"/>
    <s v="MH12XC5761"/>
    <s v="BAJAJ FREEDOM 125 NG04 DISC LED"/>
    <d v="2024-08-19T00:00:00"/>
    <n v="36"/>
    <x v="0"/>
    <x v="0"/>
    <m/>
    <m/>
    <m/>
    <m/>
    <m/>
    <m/>
    <m/>
    <m/>
    <m/>
    <m/>
    <m/>
    <m/>
    <m/>
    <m/>
    <m/>
    <m/>
    <n v="1"/>
    <m/>
    <m/>
    <m/>
    <m/>
    <m/>
    <n v="1"/>
    <m/>
    <m/>
    <m/>
    <m/>
    <m/>
    <m/>
    <m/>
    <m/>
    <m/>
    <m/>
    <m/>
    <m/>
    <m/>
    <m/>
    <m/>
    <m/>
    <m/>
    <m/>
    <m/>
    <m/>
    <m/>
    <m/>
    <m/>
    <m/>
    <m/>
    <m/>
    <m/>
    <m/>
    <m/>
    <m/>
    <m/>
    <m/>
    <m/>
    <m/>
    <m/>
    <m/>
    <m/>
    <m/>
    <m/>
    <m/>
    <m/>
    <n v="1"/>
    <m/>
    <m/>
    <m/>
    <m/>
    <m/>
    <m/>
    <m/>
    <m/>
    <m/>
    <m/>
    <m/>
    <m/>
    <m/>
    <m/>
    <m/>
    <m/>
    <m/>
    <m/>
    <m/>
    <m/>
    <m/>
    <m/>
    <m/>
    <m/>
    <m/>
    <m/>
    <m/>
    <m/>
    <m/>
    <x v="1"/>
    <x v="0"/>
    <s v="DUWT0023"/>
    <s v="AoJfDEbkjm"/>
    <s v="Allocated"/>
    <s v="Refuse To Pay (RTP)"/>
    <s v="Customer RTP financial problem "/>
    <d v="2026-07-06T00:00:00"/>
    <m/>
    <m/>
    <m/>
    <m/>
    <m/>
    <n v="3955"/>
    <n v="8071"/>
  </r>
  <r>
    <n v="466451006"/>
    <s v="ARBAJ SULTAN PATHAN"/>
    <s v="ONLINE"/>
    <x v="6"/>
    <n v="2850"/>
    <m/>
    <m/>
    <m/>
    <n v="2734"/>
    <n v="2734"/>
    <n v="2788"/>
    <n v="2618"/>
    <x v="0"/>
    <x v="0"/>
    <x v="0"/>
    <x v="10"/>
    <n v="56084"/>
    <n v="54"/>
    <n v="0"/>
    <n v="3831"/>
    <s v="03.06.26"/>
    <n v="3.9840900092343597E-2"/>
    <n v="2.9539279651704981E-3"/>
    <x v="0"/>
    <s v="PAID"/>
    <s v="PAID"/>
    <s v="PAID"/>
    <m/>
    <m/>
    <s v="CAVA"/>
    <m/>
    <s v="-"/>
    <m/>
    <s v="JUNNAR"/>
    <m/>
    <m/>
    <m/>
    <n v="2734"/>
    <n v="56084"/>
    <n v="26"/>
    <n v="25"/>
    <s v="STABLE"/>
    <m/>
    <m/>
    <m/>
    <m/>
    <m/>
    <s v="MH14MN8570"/>
    <s v="TVS XL 100 COM ITS"/>
    <d v="2025-07-03T00:00:00"/>
    <n v="36"/>
    <x v="1"/>
    <x v="0"/>
    <m/>
    <m/>
    <m/>
    <m/>
    <m/>
    <m/>
    <m/>
    <m/>
    <m/>
    <m/>
    <m/>
    <m/>
    <m/>
    <m/>
    <m/>
    <m/>
    <m/>
    <m/>
    <m/>
    <m/>
    <m/>
    <m/>
    <m/>
    <m/>
    <m/>
    <m/>
    <m/>
    <m/>
    <m/>
    <m/>
    <m/>
    <m/>
    <m/>
    <m/>
    <m/>
    <m/>
    <m/>
    <m/>
    <m/>
    <m/>
    <m/>
    <m/>
    <m/>
    <m/>
    <m/>
    <m/>
    <m/>
    <m/>
    <m/>
    <m/>
    <m/>
    <m/>
    <m/>
    <m/>
    <m/>
    <m/>
    <m/>
    <m/>
    <m/>
    <m/>
    <m/>
    <m/>
    <m/>
    <m/>
    <m/>
    <m/>
    <m/>
    <m/>
    <m/>
    <m/>
    <m/>
    <m/>
    <m/>
    <m/>
    <m/>
    <m/>
    <m/>
    <m/>
    <m/>
    <m/>
    <m/>
    <m/>
    <m/>
    <m/>
    <m/>
    <m/>
    <m/>
    <m/>
    <m/>
    <m/>
    <m/>
    <m/>
    <m/>
    <m/>
    <x v="5"/>
    <x v="1"/>
    <s v="ZBHT0021"/>
    <m/>
    <m/>
    <m/>
    <m/>
    <m/>
    <m/>
    <m/>
    <m/>
    <m/>
    <m/>
    <n v="2788"/>
    <n v="5468"/>
  </r>
  <r>
    <n v="464296467"/>
    <s v="ANUSAYA SUNIL GAIKWAD"/>
    <s v="ONLINE"/>
    <x v="22"/>
    <n v="4400"/>
    <m/>
    <m/>
    <m/>
    <n v="3592"/>
    <n v="6894"/>
    <n v="3590"/>
    <n v="6086"/>
    <x v="1"/>
    <x v="0"/>
    <x v="0"/>
    <x v="0"/>
    <n v="55926"/>
    <n v="288"/>
    <n v="0"/>
    <n v="2752.58"/>
    <s v="02.06.26 30.06.26"/>
    <n v="0.10159436631753829"/>
    <n v="1.0398335995526252E-2"/>
    <x v="0"/>
    <s v="NC"/>
    <s v="PAID"/>
    <s v="NC"/>
    <s v="Add not found"/>
    <m/>
    <s v="CNAVNA"/>
    <m/>
    <s v="-"/>
    <m/>
    <s v="THERGAON"/>
    <m/>
    <m/>
    <m/>
    <n v="6894"/>
    <n v="55926"/>
    <n v="57"/>
    <n v="55"/>
    <s v="STABLE"/>
    <m/>
    <m/>
    <m/>
    <m/>
    <s v="REGULAR"/>
    <s v="MH14LW5329"/>
    <s v="PLEASURE PLUS XTEC DRUM JUBILANT"/>
    <d v="2024-10-12T00:00:00"/>
    <n v="36"/>
    <x v="0"/>
    <x v="0"/>
    <m/>
    <m/>
    <m/>
    <m/>
    <m/>
    <m/>
    <m/>
    <n v="1"/>
    <m/>
    <m/>
    <m/>
    <m/>
    <m/>
    <m/>
    <m/>
    <m/>
    <m/>
    <m/>
    <m/>
    <m/>
    <m/>
    <m/>
    <m/>
    <m/>
    <m/>
    <m/>
    <m/>
    <m/>
    <m/>
    <m/>
    <m/>
    <m/>
    <m/>
    <m/>
    <m/>
    <m/>
    <m/>
    <m/>
    <m/>
    <m/>
    <m/>
    <m/>
    <m/>
    <m/>
    <m/>
    <m/>
    <m/>
    <m/>
    <m/>
    <m/>
    <m/>
    <m/>
    <n v="1"/>
    <m/>
    <m/>
    <m/>
    <m/>
    <m/>
    <m/>
    <m/>
    <m/>
    <m/>
    <m/>
    <m/>
    <m/>
    <m/>
    <m/>
    <m/>
    <m/>
    <m/>
    <m/>
    <m/>
    <m/>
    <m/>
    <m/>
    <m/>
    <m/>
    <m/>
    <m/>
    <m/>
    <m/>
    <m/>
    <m/>
    <m/>
    <m/>
    <m/>
    <m/>
    <m/>
    <m/>
    <m/>
    <m/>
    <m/>
    <m/>
    <m/>
    <x v="3"/>
    <x v="0"/>
    <s v="ZBHT0011"/>
    <s v="A6GuU03InJc"/>
    <s v="Allocated"/>
    <s v="No Such Person (NC_NSP)"/>
    <s v="Visit cm residence address nobody knows cm in this colony no such person "/>
    <d v="2026-07-03T00:00:00"/>
    <m/>
    <m/>
    <m/>
    <m/>
    <m/>
    <n v="3590"/>
    <n v="10486"/>
  </r>
  <r>
    <n v="463815869"/>
    <s v="RAHUL HONAJI VADEKAR"/>
    <s v="ONLINE"/>
    <x v="17"/>
    <n v="3897"/>
    <m/>
    <m/>
    <m/>
    <n v="3797"/>
    <n v="10523"/>
    <n v="3386"/>
    <n v="10423"/>
    <x v="3"/>
    <x v="0"/>
    <x v="0"/>
    <x v="1"/>
    <n v="55863"/>
    <n v="457"/>
    <n v="0"/>
    <n v="2700"/>
    <s v="03.06.26"/>
    <n v="0.58645740381082356"/>
    <n v="1.7891409263195719E-2"/>
    <x v="0"/>
    <s v="PAID"/>
    <s v="PAID"/>
    <s v="PAID"/>
    <m/>
    <m/>
    <s v="CAVA"/>
    <m/>
    <s v="ELG"/>
    <s v="-"/>
    <s v="AHUPE"/>
    <s v="-"/>
    <s v="-"/>
    <s v="-"/>
    <n v="10523"/>
    <n v="55863"/>
    <n v="87"/>
    <n v="86"/>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x v="0"/>
    <x v="0"/>
    <s v="DUWT0029"/>
    <s v="B2vbnqFFPZz"/>
    <s v="Allocated"/>
    <s v="Promise To Pay (PTP)"/>
    <s v="Promise to pay 4 Jul "/>
    <d v="2026-07-04T00:00:00"/>
    <m/>
    <m/>
    <m/>
    <m/>
    <m/>
    <n v="3386"/>
    <n v="14320"/>
  </r>
  <r>
    <n v="463129830"/>
    <s v="ANIKET RAJENDRA POUL"/>
    <m/>
    <x v="2"/>
    <m/>
    <m/>
    <m/>
    <s v="BANK STABLE 08"/>
    <n v="3580"/>
    <n v="20078.89"/>
    <n v="3368.8899999999994"/>
    <n v="23658.89"/>
    <x v="5"/>
    <x v="0"/>
    <x v="1"/>
    <x v="7"/>
    <n v="54802.89"/>
    <n v="1190"/>
    <n v="0"/>
    <n v="6750"/>
    <s v="FLOW"/>
    <n v="1"/>
    <n v="2.3954472257981207E-2"/>
    <x v="0"/>
    <s v="PAID"/>
    <s v="NC"/>
    <s v="PAID"/>
    <m/>
    <m/>
    <m/>
    <m/>
    <s v="ELG"/>
    <m/>
    <s v="BHOSARI"/>
    <m/>
    <m/>
    <m/>
    <n v="20078.89"/>
    <n v="54802.89"/>
    <n v="177"/>
    <n v="175"/>
    <s v="STABLE"/>
    <m/>
    <m/>
    <m/>
    <m/>
    <s v="NPA"/>
    <m/>
    <s v="HONDA SHINE DRUM BSVI"/>
    <d v="2024-06-06T00:00:00"/>
    <n v="36"/>
    <x v="0"/>
    <x v="1"/>
    <m/>
    <m/>
    <m/>
    <m/>
    <m/>
    <m/>
    <m/>
    <n v="1"/>
    <m/>
    <m/>
    <m/>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 room patanr they told customer shifted from residence add customer go to his home town "/>
    <d v="2026-07-03T00:00:00"/>
    <m/>
    <m/>
    <m/>
    <s v="VYMO"/>
    <m/>
    <n v="3368.8899999999994"/>
    <n v="23658.89"/>
  </r>
  <r>
    <n v="464693708"/>
    <s v="ARCHANA DINESH PAWALE"/>
    <s v="ONLINE"/>
    <x v="1"/>
    <n v="3600"/>
    <m/>
    <m/>
    <m/>
    <n v="3546"/>
    <n v="3454"/>
    <n v="3513"/>
    <n v="3400"/>
    <x v="0"/>
    <x v="0"/>
    <x v="0"/>
    <x v="8"/>
    <n v="54751"/>
    <n v="59"/>
    <n v="0"/>
    <n v="3140"/>
    <s v="19.06.26"/>
    <n v="5.6479191532315613E-2"/>
    <n v="2.8837192429400534E-3"/>
    <x v="0"/>
    <s v="PAID"/>
    <s v="PTP"/>
    <s v="PAID"/>
    <m/>
    <m/>
    <s v="CAVA"/>
    <m/>
    <s v="-"/>
    <m/>
    <s v="MAVAL"/>
    <m/>
    <m/>
    <m/>
    <n v="3454"/>
    <n v="54751"/>
    <n v="26"/>
    <n v="25"/>
    <s v="STABLE"/>
    <m/>
    <m/>
    <m/>
    <m/>
    <s v="REGULAR"/>
    <s v="MH14MA9847"/>
    <s v="HONDA DIO DLX BS VI"/>
    <d v="2024-11-16T00:00:00"/>
    <n v="36"/>
    <x v="0"/>
    <x v="1"/>
    <m/>
    <m/>
    <m/>
    <m/>
    <m/>
    <m/>
    <m/>
    <m/>
    <m/>
    <m/>
    <n v="1"/>
    <m/>
    <m/>
    <m/>
    <m/>
    <m/>
    <m/>
    <m/>
    <m/>
    <m/>
    <m/>
    <m/>
    <m/>
    <m/>
    <m/>
    <n v="1"/>
    <m/>
    <m/>
    <m/>
    <m/>
    <m/>
    <m/>
    <m/>
    <m/>
    <m/>
    <m/>
    <m/>
    <m/>
    <m/>
    <m/>
    <m/>
    <m/>
    <m/>
    <m/>
    <m/>
    <m/>
    <m/>
    <m/>
    <m/>
    <m/>
    <m/>
    <m/>
    <m/>
    <m/>
    <m/>
    <m/>
    <m/>
    <m/>
    <m/>
    <m/>
    <m/>
    <m/>
    <m/>
    <m/>
    <m/>
    <m/>
    <m/>
    <m/>
    <m/>
    <m/>
    <m/>
    <m/>
    <m/>
    <m/>
    <m/>
    <m/>
    <m/>
    <m/>
    <m/>
    <m/>
    <m/>
    <m/>
    <m/>
    <m/>
    <m/>
    <m/>
    <m/>
    <m/>
    <m/>
    <m/>
    <m/>
    <m/>
    <m/>
    <m/>
    <x v="3"/>
    <x v="0"/>
    <s v="ZBHT0013"/>
    <s v="A6zuGFttz7"/>
    <s v="Allocated"/>
    <s v="Promise To Pay (PTP)"/>
    <s v="Ptp"/>
    <d v="2026-07-13T00:00:00"/>
    <m/>
    <m/>
    <m/>
    <m/>
    <m/>
    <n v="3513"/>
    <n v="7000"/>
  </r>
  <r>
    <n v="466131426"/>
    <s v="MANISH MANGALSING PAWAR"/>
    <m/>
    <x v="2"/>
    <m/>
    <m/>
    <m/>
    <m/>
    <n v="4457"/>
    <n v="13371"/>
    <n v="4754"/>
    <n v="17828"/>
    <x v="3"/>
    <x v="1"/>
    <x v="1"/>
    <x v="9"/>
    <n v="54723"/>
    <n v="297"/>
    <n v="0"/>
    <n v="1800"/>
    <s v="FLOW"/>
    <n v="7.1455267752771584E-2"/>
    <n v="1.7526298070455564E-2"/>
    <x v="1"/>
    <s v="OS"/>
    <s v="OS"/>
    <s v="OS"/>
    <s v="Cust at village"/>
    <m/>
    <m/>
    <m/>
    <s v="ELG"/>
    <m/>
    <s v="SHIRUR"/>
    <m/>
    <m/>
    <m/>
    <n v="13371"/>
    <n v="54723"/>
    <n v="87"/>
    <n v="116"/>
    <s v="FLOW"/>
    <m/>
    <m/>
    <m/>
    <m/>
    <s v="REGULAR"/>
    <s v="MH37AK8354"/>
    <s v="SPLENDOR PLUS XTEC 2"/>
    <d v="2025-05-15T00:00:00"/>
    <n v="24"/>
    <x v="0"/>
    <x v="0"/>
    <m/>
    <m/>
    <m/>
    <m/>
    <n v="1"/>
    <m/>
    <m/>
    <m/>
    <m/>
    <m/>
    <m/>
    <m/>
    <m/>
    <m/>
    <m/>
    <m/>
    <m/>
    <m/>
    <m/>
    <m/>
    <m/>
    <m/>
    <m/>
    <m/>
    <m/>
    <m/>
    <m/>
    <m/>
    <m/>
    <m/>
    <m/>
    <m/>
    <m/>
    <m/>
    <m/>
    <m/>
    <m/>
    <m/>
    <m/>
    <m/>
    <m/>
    <m/>
    <m/>
    <m/>
    <m/>
    <m/>
    <m/>
    <m/>
    <m/>
    <m/>
    <m/>
    <m/>
    <m/>
    <m/>
    <m/>
    <m/>
    <m/>
    <m/>
    <m/>
    <m/>
    <m/>
    <m/>
    <m/>
    <m/>
    <m/>
    <m/>
    <m/>
    <m/>
    <m/>
    <m/>
    <m/>
    <m/>
    <m/>
    <m/>
    <m/>
    <m/>
    <m/>
    <m/>
    <m/>
    <m/>
    <m/>
    <m/>
    <m/>
    <m/>
    <m/>
    <m/>
    <m/>
    <m/>
    <m/>
    <m/>
    <m/>
    <m/>
    <m/>
    <m/>
    <x v="0"/>
    <x v="0"/>
    <s v="ZBHT0024"/>
    <s v="kovfGBMit1c"/>
    <s v="Allocated"/>
    <s v="Shifted (NC_SFTD)"/>
    <s v="Customer paralise  went to netive place "/>
    <d v="2026-07-02T00:00:00"/>
    <m/>
    <m/>
    <m/>
    <s v="VYMO"/>
    <m/>
    <n v="4754"/>
    <n v="17828"/>
  </r>
  <r>
    <n v="460419172"/>
    <s v="PRADEEP ARJUN PHALKE"/>
    <s v="ONLINE"/>
    <x v="13"/>
    <n v="3631"/>
    <m/>
    <m/>
    <m/>
    <n v="3435"/>
    <n v="3344.99"/>
    <n v="3447.99"/>
    <n v="3148.99"/>
    <x v="0"/>
    <x v="0"/>
    <x v="0"/>
    <x v="0"/>
    <n v="54244"/>
    <n v="103"/>
    <n v="0"/>
    <n v="6750"/>
    <s v="30.06.26"/>
    <n v="1.8686133527181702E-2"/>
    <n v="2.8570157004262982E-3"/>
    <x v="0"/>
    <s v="MPTP"/>
    <s v="MPTP"/>
    <s v="MPTP"/>
    <s v="Shifted"/>
    <n v="31"/>
    <s v="CNAVNA"/>
    <m/>
    <s v="-"/>
    <m/>
    <s v="CHINCHWAD"/>
    <m/>
    <m/>
    <m/>
    <n v="3344.99"/>
    <n v="54244"/>
    <n v="26"/>
    <n v="55"/>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x v="0"/>
    <x v="0"/>
    <s v="ZBHT0011"/>
    <s v="G6wAKtHm_NJc"/>
    <s v="Allocated"/>
    <s v="Shifted (NC_SFTD)"/>
    <s v="Visit cm residence address cm shifted for a long time "/>
    <d v="2026-07-04T00:00:00"/>
    <m/>
    <m/>
    <m/>
    <m/>
    <m/>
    <n v="3447.99"/>
    <n v="6779.99"/>
  </r>
  <r>
    <n v="463554280"/>
    <s v="MOHD YUNUS"/>
    <m/>
    <x v="2"/>
    <m/>
    <m/>
    <m/>
    <m/>
    <n v="3252"/>
    <n v="17813"/>
    <n v="2499"/>
    <n v="21065"/>
    <x v="5"/>
    <x v="1"/>
    <x v="1"/>
    <x v="14"/>
    <n v="54146"/>
    <n v="946"/>
    <n v="0"/>
    <n v="3600"/>
    <s v="FLOW"/>
    <n v="0.21698585780866164"/>
    <n v="2.3667344092266857E-2"/>
    <x v="1"/>
    <s v="NC"/>
    <s v="NC"/>
    <s v="NC"/>
    <s v="Add not found"/>
    <m/>
    <s v="CNAVNA"/>
    <m/>
    <s v="ELG"/>
    <m/>
    <s v="TALEGAON DABADE"/>
    <m/>
    <m/>
    <m/>
    <n v="17813"/>
    <n v="54146"/>
    <n v="177"/>
    <n v="206"/>
    <s v="FLOW"/>
    <m/>
    <m/>
    <m/>
    <m/>
    <s v="NPA"/>
    <s v="MH14LR9016"/>
    <s v="SPLENDOR PLUS BS6 I3S DRS CAST FI"/>
    <d v="2024-07-23T00:00:00"/>
    <n v="36"/>
    <x v="0"/>
    <x v="1"/>
    <m/>
    <m/>
    <m/>
    <m/>
    <m/>
    <m/>
    <m/>
    <m/>
    <m/>
    <m/>
    <n v="1"/>
    <m/>
    <m/>
    <m/>
    <m/>
    <m/>
    <m/>
    <m/>
    <m/>
    <m/>
    <m/>
    <m/>
    <m/>
    <m/>
    <m/>
    <m/>
    <m/>
    <m/>
    <m/>
    <m/>
    <m/>
    <m/>
    <m/>
    <m/>
    <m/>
    <m/>
    <m/>
    <n v="1"/>
    <m/>
    <m/>
    <m/>
    <m/>
    <m/>
    <m/>
    <m/>
    <m/>
    <m/>
    <m/>
    <m/>
    <m/>
    <m/>
    <m/>
    <m/>
    <m/>
    <m/>
    <m/>
    <m/>
    <m/>
    <n v="1"/>
    <m/>
    <m/>
    <m/>
    <m/>
    <m/>
    <m/>
    <m/>
    <m/>
    <m/>
    <m/>
    <m/>
    <m/>
    <m/>
    <m/>
    <m/>
    <m/>
    <m/>
    <m/>
    <m/>
    <m/>
    <m/>
    <m/>
    <m/>
    <m/>
    <m/>
    <m/>
    <m/>
    <m/>
    <m/>
    <m/>
    <m/>
    <m/>
    <m/>
    <m/>
    <m/>
    <x v="1"/>
    <x v="0"/>
    <s v="DUWT0027"/>
    <s v="ko07yA-zsc"/>
    <s v="Allocated"/>
    <s v="Address Not Found (NC_ANF)"/>
    <s v="Visited to Customers residence address but short address so can't found Customer "/>
    <d v="2026-07-04T00:00:00"/>
    <m/>
    <m/>
    <m/>
    <m/>
    <m/>
    <n v="2499"/>
    <n v="21065"/>
  </r>
  <r>
    <n v="464189381"/>
    <s v="MUKTA AMAR VATADE"/>
    <m/>
    <x v="2"/>
    <m/>
    <m/>
    <m/>
    <s v="BANK STABLE 08"/>
    <n v="3367"/>
    <n v="11101"/>
    <n v="1848"/>
    <n v="14468"/>
    <x v="2"/>
    <x v="0"/>
    <x v="1"/>
    <x v="15"/>
    <n v="53784"/>
    <n v="848"/>
    <n v="0"/>
    <n v="1350"/>
    <s v="-"/>
    <n v="0.26610461319242418"/>
    <n v="2.0720525372418922E-2"/>
    <x v="0"/>
    <s v="PAID"/>
    <s v="-"/>
    <s v="PAID"/>
    <m/>
    <m/>
    <m/>
    <m/>
    <s v="ELG"/>
    <m/>
    <s v="PIMPLE NILKH"/>
    <m/>
    <m/>
    <m/>
    <n v="11101"/>
    <n v="53784"/>
    <n v="118"/>
    <n v="116"/>
    <s v="STABLE"/>
    <m/>
    <m/>
    <m/>
    <m/>
    <s v="NPA"/>
    <s v="MH14LV8651"/>
    <s v="HONDA ACTIVA 125 SMART"/>
    <d v="2024-10-03T00:00:00"/>
    <n v="36"/>
    <x v="0"/>
    <x v="0"/>
    <m/>
    <m/>
    <m/>
    <m/>
    <m/>
    <m/>
    <m/>
    <m/>
    <m/>
    <m/>
    <m/>
    <m/>
    <m/>
    <m/>
    <m/>
    <m/>
    <m/>
    <m/>
    <m/>
    <m/>
    <m/>
    <m/>
    <n v="1"/>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d v="2026-07-08T00:00:00"/>
    <m/>
    <m/>
    <m/>
    <m/>
    <m/>
    <n v="1848"/>
    <n v="14468"/>
  </r>
  <r>
    <n v="460561889"/>
    <s v="OMKAR SUNIL NIKALJE"/>
    <s v="ONLINE"/>
    <x v="24"/>
    <n v="6600"/>
    <m/>
    <m/>
    <m/>
    <n v="6333"/>
    <n v="24475.65"/>
    <n v="6291.6500000000015"/>
    <n v="24208.65"/>
    <x v="2"/>
    <x v="0"/>
    <x v="0"/>
    <x v="16"/>
    <n v="53708.76"/>
    <n v="815"/>
    <n v="0"/>
    <n v="5842"/>
    <s v="-"/>
    <n v="0.43856050845777467"/>
    <n v="2.0691538827553892E-2"/>
    <x v="0"/>
    <s v="PAID"/>
    <s v="-"/>
    <s v="PAID"/>
    <m/>
    <m/>
    <s v="CAVA"/>
    <m/>
    <s v="ELG"/>
    <m/>
    <s v="CHAKAN"/>
    <m/>
    <m/>
    <m/>
    <n v="24475.65"/>
    <n v="53708.76"/>
    <n v="118"/>
    <n v="116"/>
    <s v="STABLE"/>
    <m/>
    <m/>
    <m/>
    <m/>
    <s v="NPA"/>
    <s v="MH12WD1404"/>
    <s v="HUNTER 350 REBEL BLACK"/>
    <d v="2023-11-09T00:00:00"/>
    <n v="36"/>
    <x v="0"/>
    <x v="1"/>
    <m/>
    <m/>
    <m/>
    <m/>
    <m/>
    <m/>
    <m/>
    <m/>
    <m/>
    <m/>
    <n v="1"/>
    <m/>
    <m/>
    <m/>
    <m/>
    <m/>
    <m/>
    <m/>
    <m/>
    <m/>
    <m/>
    <m/>
    <m/>
    <m/>
    <m/>
    <m/>
    <m/>
    <m/>
    <m/>
    <m/>
    <m/>
    <m/>
    <m/>
    <m/>
    <m/>
    <m/>
    <m/>
    <m/>
    <m/>
    <m/>
    <m/>
    <m/>
    <m/>
    <m/>
    <m/>
    <m/>
    <m/>
    <m/>
    <m/>
    <m/>
    <m/>
    <m/>
    <m/>
    <m/>
    <m/>
    <m/>
    <m/>
    <m/>
    <m/>
    <m/>
    <m/>
    <m/>
    <m/>
    <m/>
    <m/>
    <m/>
    <m/>
    <m/>
    <m/>
    <m/>
    <m/>
    <m/>
    <m/>
    <m/>
    <m/>
    <m/>
    <m/>
    <m/>
    <m/>
    <m/>
    <m/>
    <m/>
    <m/>
    <m/>
    <m/>
    <m/>
    <m/>
    <m/>
    <m/>
    <m/>
    <m/>
    <m/>
    <m/>
    <m/>
    <x v="0"/>
    <x v="0"/>
    <s v="DUWT0014"/>
    <s v="B2ySlTeFHOm"/>
    <s v="Allocated"/>
    <s v="Promise To Pay (PTP)"/>
    <s v="Customer meet at residence given ptp "/>
    <d v="2026-07-04T00:00:00"/>
    <m/>
    <m/>
    <m/>
    <m/>
    <m/>
    <n v="6291.6500000000015"/>
    <n v="30808.65"/>
  </r>
  <r>
    <n v="464137329"/>
    <s v="SANDESH PRAKASH TAWHARE"/>
    <s v="ONLINE"/>
    <x v="19"/>
    <n v="3159"/>
    <m/>
    <m/>
    <m/>
    <n v="3159"/>
    <n v="12254"/>
    <n v="3746"/>
    <n v="12254"/>
    <x v="2"/>
    <x v="0"/>
    <x v="0"/>
    <x v="1"/>
    <n v="53676"/>
    <n v="969"/>
    <n v="0"/>
    <n v="5850"/>
    <s v="04.06.26"/>
    <n v="0.59339773711560451"/>
    <n v="2.0678917891751417E-2"/>
    <x v="0"/>
    <s v="PTP"/>
    <s v="PAID"/>
    <s v="PTP"/>
    <m/>
    <n v="20"/>
    <s v="CAVA"/>
    <m/>
    <s v="ELG"/>
    <m/>
    <s v="NIRGOOODSAR"/>
    <m/>
    <m/>
    <m/>
    <n v="12254"/>
    <n v="53676"/>
    <n v="118"/>
    <n v="116"/>
    <s v="STABLE"/>
    <m/>
    <m/>
    <m/>
    <m/>
    <s v="NPA"/>
    <s v="MH14LW8931"/>
    <s v="SPLENDOR PLUS I3S DRS C FI OTHERS"/>
    <d v="2024-09-28T00:00:00"/>
    <n v="36"/>
    <x v="0"/>
    <x v="1"/>
    <m/>
    <m/>
    <m/>
    <m/>
    <m/>
    <m/>
    <m/>
    <m/>
    <m/>
    <m/>
    <m/>
    <m/>
    <m/>
    <m/>
    <m/>
    <m/>
    <m/>
    <m/>
    <m/>
    <n v="1"/>
    <m/>
    <m/>
    <n v="1"/>
    <m/>
    <m/>
    <m/>
    <m/>
    <m/>
    <m/>
    <m/>
    <m/>
    <m/>
    <m/>
    <m/>
    <m/>
    <m/>
    <m/>
    <m/>
    <m/>
    <m/>
    <m/>
    <m/>
    <m/>
    <m/>
    <m/>
    <m/>
    <m/>
    <m/>
    <m/>
    <m/>
    <m/>
    <m/>
    <m/>
    <m/>
    <m/>
    <m/>
    <m/>
    <m/>
    <m/>
    <m/>
    <m/>
    <m/>
    <m/>
    <m/>
    <m/>
    <m/>
    <m/>
    <m/>
    <m/>
    <m/>
    <m/>
    <m/>
    <m/>
    <m/>
    <m/>
    <m/>
    <m/>
    <m/>
    <m/>
    <m/>
    <m/>
    <m/>
    <m/>
    <m/>
    <m/>
    <m/>
    <m/>
    <m/>
    <m/>
    <m/>
    <m/>
    <m/>
    <m/>
    <m/>
    <x v="3"/>
    <x v="0"/>
    <s v="DUWT0029"/>
    <s v="B6w_Dnbl-7"/>
    <s v="Allocated"/>
    <s v="Promise To Pay (PTP)"/>
    <s v="Promise to pay 9 jul "/>
    <d v="2026-07-09T00:00:00"/>
    <m/>
    <m/>
    <m/>
    <m/>
    <m/>
    <n v="3746"/>
    <n v="15413"/>
  </r>
  <r>
    <n v="461248304"/>
    <s v="AMIT DILIP SALUNKE"/>
    <m/>
    <x v="2"/>
    <m/>
    <m/>
    <m/>
    <s v="BANK STABLE 08"/>
    <n v="5805"/>
    <n v="17415"/>
    <n v="804"/>
    <n v="23220"/>
    <x v="2"/>
    <x v="0"/>
    <x v="1"/>
    <x v="0"/>
    <n v="53473"/>
    <n v="804"/>
    <n v="0"/>
    <n v="6282"/>
    <s v="FLOW"/>
    <n v="0.17998092921764355"/>
    <n v="2.0600711238274526E-2"/>
    <x v="0"/>
    <s v="PAID"/>
    <s v="NC"/>
    <s v="PAID"/>
    <s v="Add not found"/>
    <m/>
    <s v="CNAVNA"/>
    <m/>
    <s v="ELG"/>
    <m/>
    <s v="CHIKHALI"/>
    <m/>
    <m/>
    <m/>
    <n v="17415"/>
    <n v="53473"/>
    <n v="118"/>
    <n v="116"/>
    <s v="STABLE"/>
    <m/>
    <m/>
    <m/>
    <m/>
    <s v="NPA"/>
    <s v="MH14LG2803"/>
    <s v="BAJAJ PULSAR RS200 ABS TWIN CHANNEL"/>
    <d v="2023-12-26T00:00:00"/>
    <n v="36"/>
    <x v="0"/>
    <x v="0"/>
    <m/>
    <m/>
    <m/>
    <m/>
    <m/>
    <m/>
    <m/>
    <m/>
    <m/>
    <m/>
    <m/>
    <m/>
    <m/>
    <m/>
    <m/>
    <m/>
    <m/>
    <m/>
    <m/>
    <n v="1"/>
    <m/>
    <m/>
    <n v="1"/>
    <m/>
    <m/>
    <m/>
    <m/>
    <m/>
    <m/>
    <m/>
    <m/>
    <m/>
    <m/>
    <m/>
    <m/>
    <m/>
    <m/>
    <m/>
    <m/>
    <m/>
    <m/>
    <m/>
    <m/>
    <m/>
    <m/>
    <m/>
    <m/>
    <m/>
    <m/>
    <m/>
    <m/>
    <m/>
    <m/>
    <m/>
    <m/>
    <m/>
    <m/>
    <m/>
    <m/>
    <m/>
    <m/>
    <m/>
    <m/>
    <m/>
    <m/>
    <m/>
    <m/>
    <m/>
    <m/>
    <m/>
    <m/>
    <m/>
    <m/>
    <m/>
    <m/>
    <m/>
    <m/>
    <m/>
    <m/>
    <m/>
    <m/>
    <m/>
    <m/>
    <m/>
    <m/>
    <m/>
    <m/>
    <m/>
    <m/>
    <m/>
    <m/>
    <m/>
    <m/>
    <m/>
    <x v="3"/>
    <x v="0"/>
    <s v="ZBHT0011"/>
    <s v="GoOEd3YB57"/>
    <s v="Allocated"/>
    <s v="Address Not Found (NC_ANF)"/>
    <s v="Visit cm residence address nobody knows cm in this area short address "/>
    <d v="2026-07-07T00:00:00"/>
    <m/>
    <m/>
    <m/>
    <s v="VYMO"/>
    <m/>
    <n v="804"/>
    <n v="23220"/>
  </r>
  <r>
    <n v="456991270"/>
    <s v="SHIVDAS DILIP CHAVAN"/>
    <m/>
    <x v="2"/>
    <m/>
    <m/>
    <m/>
    <s v="BANK STABLE 09"/>
    <n v="5378"/>
    <n v="8303"/>
    <n v="3160"/>
    <n v="13681"/>
    <x v="1"/>
    <x v="0"/>
    <x v="1"/>
    <x v="4"/>
    <n v="53183"/>
    <n v="235"/>
    <n v="0"/>
    <n v="6750"/>
    <s v="16.06.26"/>
    <n v="0.24044924851641281"/>
    <n v="9.8883292788698035E-3"/>
    <x v="0"/>
    <s v="PAID"/>
    <s v="PTP"/>
    <s v="PAID"/>
    <m/>
    <m/>
    <s v="CAVNA"/>
    <m/>
    <s v="-"/>
    <m/>
    <s v="BHOR"/>
    <m/>
    <m/>
    <m/>
    <n v="8303"/>
    <n v="53183"/>
    <n v="57"/>
    <n v="55"/>
    <s v="STABLE"/>
    <m/>
    <m/>
    <m/>
    <m/>
    <s v="NPA"/>
    <s v="MH12VE8225"/>
    <s v="CLASSIC 350 CHROME RED"/>
    <d v="2023-02-24T00:00:00"/>
    <n v="48"/>
    <x v="0"/>
    <x v="1"/>
    <m/>
    <m/>
    <m/>
    <m/>
    <m/>
    <m/>
    <m/>
    <m/>
    <m/>
    <m/>
    <m/>
    <m/>
    <m/>
    <m/>
    <m/>
    <m/>
    <m/>
    <m/>
    <m/>
    <m/>
    <m/>
    <m/>
    <m/>
    <m/>
    <m/>
    <m/>
    <m/>
    <m/>
    <m/>
    <m/>
    <m/>
    <m/>
    <m/>
    <m/>
    <m/>
    <m/>
    <m/>
    <m/>
    <m/>
    <m/>
    <m/>
    <m/>
    <m/>
    <m/>
    <m/>
    <m/>
    <m/>
    <m/>
    <m/>
    <m/>
    <m/>
    <m/>
    <m/>
    <m/>
    <m/>
    <m/>
    <m/>
    <m/>
    <m/>
    <m/>
    <m/>
    <m/>
    <m/>
    <m/>
    <m/>
    <m/>
    <m/>
    <m/>
    <m/>
    <m/>
    <m/>
    <m/>
    <m/>
    <m/>
    <m/>
    <m/>
    <m/>
    <m/>
    <m/>
    <m/>
    <m/>
    <m/>
    <m/>
    <m/>
    <m/>
    <m/>
    <m/>
    <m/>
    <m/>
    <m/>
    <m/>
    <n v="1"/>
    <m/>
    <m/>
    <x v="0"/>
    <x v="0"/>
    <s v="DUWT0011"/>
    <s v="AP7uocdGiz"/>
    <s v="Allocated"/>
    <s v="Promise To Pay (PTP)"/>
    <s v="Customer home address visit promise to pay amount 5800 ptp date 16.07.2026"/>
    <d v="2026-07-16T00:00:00"/>
    <m/>
    <m/>
    <m/>
    <m/>
    <m/>
    <n v="3160"/>
    <n v="13681"/>
  </r>
  <r>
    <n v="462406505"/>
    <s v="KARAN RAJESH RATHOD"/>
    <s v="ONLINE"/>
    <x v="13"/>
    <n v="5450"/>
    <m/>
    <m/>
    <m/>
    <n v="2617"/>
    <n v="7851"/>
    <n v="2879"/>
    <n v="5018"/>
    <x v="3"/>
    <x v="2"/>
    <x v="0"/>
    <x v="6"/>
    <n v="53150"/>
    <n v="262"/>
    <n v="0"/>
    <n v="5271"/>
    <s v="-"/>
    <n v="0.32746567016881395"/>
    <n v="1.7022508679069372E-2"/>
    <x v="2"/>
    <s v="PAID"/>
    <s v="-"/>
    <s v="NC"/>
    <s v="Shifted"/>
    <m/>
    <s v="CNAVNA"/>
    <m/>
    <s v="-"/>
    <m/>
    <s v="PORWAL ROAD"/>
    <m/>
    <m/>
    <m/>
    <n v="7851"/>
    <n v="53150"/>
    <n v="87"/>
    <n v="116"/>
    <s v="FLOW"/>
    <m/>
    <m/>
    <m/>
    <m/>
    <s v="REGULAR"/>
    <m/>
    <s v="ACCESS SPL ED DRUM CBS BT BSVI"/>
    <d v="2024-03-31T00:00:00"/>
    <n v="48"/>
    <x v="0"/>
    <x v="1"/>
    <m/>
    <m/>
    <m/>
    <m/>
    <m/>
    <m/>
    <m/>
    <m/>
    <m/>
    <m/>
    <m/>
    <m/>
    <m/>
    <m/>
    <m/>
    <m/>
    <m/>
    <m/>
    <m/>
    <m/>
    <m/>
    <m/>
    <n v="1"/>
    <m/>
    <m/>
    <m/>
    <m/>
    <m/>
    <m/>
    <m/>
    <m/>
    <m/>
    <m/>
    <m/>
    <m/>
    <m/>
    <m/>
    <m/>
    <m/>
    <m/>
    <m/>
    <m/>
    <m/>
    <m/>
    <m/>
    <m/>
    <m/>
    <m/>
    <m/>
    <m/>
    <m/>
    <m/>
    <m/>
    <m/>
    <m/>
    <m/>
    <m/>
    <m/>
    <m/>
    <m/>
    <m/>
    <m/>
    <m/>
    <m/>
    <m/>
    <m/>
    <m/>
    <m/>
    <m/>
    <m/>
    <m/>
    <m/>
    <m/>
    <m/>
    <m/>
    <m/>
    <m/>
    <m/>
    <m/>
    <m/>
    <m/>
    <m/>
    <m/>
    <m/>
    <m/>
    <m/>
    <m/>
    <m/>
    <m/>
    <m/>
    <m/>
    <n v="1"/>
    <m/>
    <m/>
    <x v="3"/>
    <x v="0"/>
    <s v="ZBHT0012"/>
    <s v="G6VA5v2PBKF7"/>
    <s v="Allocated"/>
    <s v="Shifted (NC_SFTD)"/>
    <s v="Customer is shifted from the given address Long time back know budy known to customer "/>
    <d v="2026-07-04T00:00:00"/>
    <m/>
    <m/>
    <m/>
    <m/>
    <m/>
    <n v="2879"/>
    <n v="10468"/>
  </r>
  <r>
    <n v="464645726"/>
    <s v="DHAPATE PRAMOD BHAU"/>
    <s v="ONLINE"/>
    <x v="5"/>
    <n v="1400"/>
    <m/>
    <m/>
    <m/>
    <n v="3376"/>
    <n v="4543"/>
    <n v="1369"/>
    <n v="6519"/>
    <x v="1"/>
    <x v="0"/>
    <x v="0"/>
    <x v="4"/>
    <n v="52331"/>
    <n v="202"/>
    <n v="0"/>
    <n v="3126"/>
    <s v="FLOW"/>
    <n v="0.23659721384864335"/>
    <n v="9.7299166931638995E-3"/>
    <x v="0"/>
    <s v="PTP"/>
    <s v="PTP"/>
    <s v="PTP"/>
    <m/>
    <n v="21"/>
    <s v="CAVA"/>
    <m/>
    <s v="-"/>
    <m/>
    <s v="BHOR"/>
    <m/>
    <m/>
    <m/>
    <n v="4543"/>
    <n v="52331"/>
    <n v="57"/>
    <n v="55"/>
    <s v="STABLE"/>
    <m/>
    <m/>
    <m/>
    <m/>
    <s v="REGULAR"/>
    <s v="MH12XL3563"/>
    <s v="HONDA ACTIVA DLX"/>
    <d v="2024-11-11T00:00:00"/>
    <n v="36"/>
    <x v="0"/>
    <x v="1"/>
    <m/>
    <m/>
    <m/>
    <m/>
    <m/>
    <m/>
    <m/>
    <m/>
    <m/>
    <m/>
    <m/>
    <m/>
    <m/>
    <m/>
    <m/>
    <m/>
    <n v="1"/>
    <m/>
    <m/>
    <m/>
    <m/>
    <m/>
    <m/>
    <m/>
    <m/>
    <m/>
    <m/>
    <m/>
    <m/>
    <m/>
    <m/>
    <m/>
    <m/>
    <m/>
    <m/>
    <m/>
    <m/>
    <m/>
    <m/>
    <m/>
    <m/>
    <m/>
    <m/>
    <m/>
    <m/>
    <m/>
    <m/>
    <m/>
    <m/>
    <m/>
    <m/>
    <m/>
    <m/>
    <m/>
    <m/>
    <m/>
    <m/>
    <m/>
    <m/>
    <m/>
    <m/>
    <m/>
    <m/>
    <m/>
    <m/>
    <m/>
    <m/>
    <m/>
    <m/>
    <m/>
    <m/>
    <m/>
    <m/>
    <m/>
    <m/>
    <m/>
    <m/>
    <m/>
    <m/>
    <m/>
    <m/>
    <m/>
    <m/>
    <m/>
    <m/>
    <m/>
    <m/>
    <m/>
    <m/>
    <m/>
    <m/>
    <m/>
    <m/>
    <m/>
    <x v="0"/>
    <x v="0"/>
    <s v="DUWT0011"/>
    <s v="Bo2h2cg-iz"/>
    <s v="Allocated"/>
    <s v="Promise To Pay (PTP)"/>
    <s v="Customer home visit promise to pay amt. 4000 ptp date 11.07.2026"/>
    <d v="2026-07-11T00:00:00"/>
    <m/>
    <m/>
    <m/>
    <m/>
    <m/>
    <n v="1369"/>
    <n v="7919"/>
  </r>
  <r>
    <n v="465639719"/>
    <s v="BHUSHAN UTTAM PATIL"/>
    <m/>
    <x v="2"/>
    <m/>
    <m/>
    <m/>
    <m/>
    <n v="5665"/>
    <n v="5494"/>
    <n v="5653"/>
    <n v="11159"/>
    <x v="0"/>
    <x v="1"/>
    <x v="1"/>
    <x v="12"/>
    <n v="52186"/>
    <n v="159"/>
    <n v="0"/>
    <n v="3150"/>
    <s v="30.06.26"/>
    <n v="7.5495605736502922E-2"/>
    <n v="2.7486214390982744E-3"/>
    <x v="1"/>
    <s v="NC"/>
    <s v="MPTP"/>
    <s v="NC"/>
    <s v="Add not found"/>
    <n v="30"/>
    <s v="CAVNA"/>
    <m/>
    <s v="-"/>
    <m/>
    <s v="HINJEWADI"/>
    <m/>
    <m/>
    <m/>
    <n v="5494"/>
    <n v="52186"/>
    <n v="26"/>
    <n v="55"/>
    <s v="FLOW"/>
    <m/>
    <m/>
    <m/>
    <m/>
    <s v="REGULAR"/>
    <s v="MH19EQ1030"/>
    <s v="HUNTER 350 REBEL RED"/>
    <d v="2025-03-05T00:00:00"/>
    <n v="24"/>
    <x v="0"/>
    <x v="0"/>
    <m/>
    <m/>
    <m/>
    <m/>
    <m/>
    <m/>
    <m/>
    <m/>
    <m/>
    <m/>
    <m/>
    <m/>
    <m/>
    <m/>
    <m/>
    <m/>
    <m/>
    <m/>
    <m/>
    <m/>
    <m/>
    <m/>
    <m/>
    <m/>
    <m/>
    <m/>
    <m/>
    <m/>
    <m/>
    <m/>
    <m/>
    <m/>
    <m/>
    <m/>
    <m/>
    <m/>
    <m/>
    <m/>
    <m/>
    <m/>
    <m/>
    <m/>
    <m/>
    <m/>
    <m/>
    <m/>
    <m/>
    <m/>
    <m/>
    <m/>
    <m/>
    <m/>
    <m/>
    <m/>
    <m/>
    <m/>
    <m/>
    <m/>
    <m/>
    <m/>
    <m/>
    <m/>
    <m/>
    <m/>
    <m/>
    <m/>
    <m/>
    <m/>
    <m/>
    <m/>
    <m/>
    <m/>
    <m/>
    <m/>
    <m/>
    <m/>
    <m/>
    <m/>
    <m/>
    <m/>
    <m/>
    <m/>
    <m/>
    <m/>
    <m/>
    <m/>
    <m/>
    <m/>
    <m/>
    <m/>
    <m/>
    <n v="1"/>
    <m/>
    <m/>
    <x v="0"/>
    <x v="0"/>
    <s v="DUWT0030"/>
    <s v="kPfR00vpMVm"/>
    <s v="Allocated"/>
    <s v="Entry Restricted (NC_ER)"/>
    <s v="No Entry "/>
    <d v="2026-07-03T00:00:00"/>
    <m/>
    <m/>
    <m/>
    <s v="DID"/>
    <m/>
    <n v="5653"/>
    <n v="11159"/>
  </r>
  <r>
    <n v="462207375"/>
    <s v="MAHENDRA AKRUD MANCHARE"/>
    <m/>
    <x v="2"/>
    <m/>
    <m/>
    <m/>
    <s v="BANK RB 16"/>
    <n v="4144"/>
    <n v="20418"/>
    <n v="4496"/>
    <n v="24562"/>
    <x v="4"/>
    <x v="2"/>
    <x v="1"/>
    <x v="0"/>
    <n v="52058"/>
    <n v="654"/>
    <n v="0"/>
    <n v="3313.43"/>
    <s v="FLOW"/>
    <n v="0.167529663157827"/>
    <n v="2.3270281797489214E-2"/>
    <x v="2"/>
    <s v="PAID"/>
    <s v="NC"/>
    <s v="PAID"/>
    <m/>
    <m/>
    <s v="CNAVNA"/>
    <m/>
    <s v="ELG"/>
    <m/>
    <s v="CHINCHWAD"/>
    <m/>
    <m/>
    <m/>
    <n v="20418"/>
    <n v="52058"/>
    <n v="146"/>
    <n v="0"/>
    <s v="RB"/>
    <m/>
    <m/>
    <m/>
    <m/>
    <s v="NPA"/>
    <s v="MH14LK8938"/>
    <s v="HONDA UNICORN 160 BSVI"/>
    <d v="2024-03-12T00:00:00"/>
    <n v="36"/>
    <x v="0"/>
    <x v="0"/>
    <m/>
    <m/>
    <m/>
    <m/>
    <m/>
    <m/>
    <m/>
    <n v="1"/>
    <m/>
    <m/>
    <m/>
    <m/>
    <m/>
    <m/>
    <m/>
    <m/>
    <m/>
    <m/>
    <m/>
    <m/>
    <m/>
    <m/>
    <m/>
    <m/>
    <m/>
    <m/>
    <m/>
    <m/>
    <m/>
    <m/>
    <m/>
    <m/>
    <m/>
    <m/>
    <m/>
    <m/>
    <m/>
    <m/>
    <m/>
    <m/>
    <m/>
    <m/>
    <m/>
    <m/>
    <m/>
    <m/>
    <m/>
    <m/>
    <m/>
    <m/>
    <m/>
    <m/>
    <m/>
    <m/>
    <m/>
    <m/>
    <m/>
    <m/>
    <m/>
    <m/>
    <m/>
    <m/>
    <m/>
    <m/>
    <m/>
    <m/>
    <m/>
    <m/>
    <m/>
    <m/>
    <m/>
    <m/>
    <m/>
    <m/>
    <m/>
    <m/>
    <m/>
    <m/>
    <m/>
    <m/>
    <m/>
    <m/>
    <m/>
    <m/>
    <m/>
    <m/>
    <m/>
    <m/>
    <m/>
    <m/>
    <m/>
    <m/>
    <m/>
    <m/>
    <x v="0"/>
    <x v="0"/>
    <s v="ZBHT0011"/>
    <s v="Gol0mDGajz"/>
    <s v="Allocated"/>
    <s v="Address Not Found (NC_ANF)"/>
    <s v="Visit cm residence address cm address not found "/>
    <d v="2026-07-03T00:00:00"/>
    <m/>
    <m/>
    <m/>
    <m/>
    <m/>
    <n v="4496"/>
    <n v="24562"/>
  </r>
  <r>
    <n v="464019282"/>
    <s v="VIKESH PAWAR"/>
    <s v="ONLINE"/>
    <x v="32"/>
    <n v="4003"/>
    <m/>
    <m/>
    <m/>
    <n v="3733"/>
    <n v="2502"/>
    <n v="2562"/>
    <n v="2232"/>
    <x v="0"/>
    <x v="0"/>
    <x v="0"/>
    <x v="3"/>
    <n v="51913"/>
    <n v="60"/>
    <n v="0"/>
    <n v="4940"/>
    <s v="21.06.26"/>
    <n v="5.5239510624734034E-2"/>
    <n v="2.7342426085139445E-3"/>
    <x v="0"/>
    <s v="PTP"/>
    <s v="RTP"/>
    <s v="PTP"/>
    <m/>
    <n v="10"/>
    <m/>
    <m/>
    <s v="-"/>
    <m/>
    <s v="KHADAKI"/>
    <m/>
    <m/>
    <m/>
    <n v="2502"/>
    <n v="51913"/>
    <n v="26"/>
    <n v="25"/>
    <s v="STABLE"/>
    <m/>
    <m/>
    <m/>
    <m/>
    <s v="REGULAR"/>
    <s v="MH12XD7940"/>
    <s v="TVS JUPITER 125 DISC SXC OBDIIA"/>
    <d v="2024-09-13T00:00:00"/>
    <n v="36"/>
    <x v="0"/>
    <x v="0"/>
    <m/>
    <m/>
    <m/>
    <m/>
    <m/>
    <m/>
    <m/>
    <m/>
    <m/>
    <m/>
    <m/>
    <m/>
    <m/>
    <m/>
    <m/>
    <m/>
    <n v="1"/>
    <m/>
    <m/>
    <m/>
    <m/>
    <m/>
    <m/>
    <m/>
    <m/>
    <m/>
    <m/>
    <m/>
    <m/>
    <m/>
    <m/>
    <m/>
    <m/>
    <m/>
    <m/>
    <m/>
    <m/>
    <m/>
    <m/>
    <m/>
    <m/>
    <m/>
    <m/>
    <m/>
    <m/>
    <m/>
    <m/>
    <m/>
    <m/>
    <m/>
    <m/>
    <m/>
    <m/>
    <m/>
    <m/>
    <m/>
    <m/>
    <m/>
    <m/>
    <m/>
    <m/>
    <m/>
    <m/>
    <m/>
    <m/>
    <m/>
    <m/>
    <m/>
    <m/>
    <m/>
    <m/>
    <m/>
    <m/>
    <m/>
    <m/>
    <m/>
    <m/>
    <m/>
    <m/>
    <m/>
    <m/>
    <m/>
    <m/>
    <m/>
    <m/>
    <m/>
    <m/>
    <m/>
    <m/>
    <m/>
    <m/>
    <m/>
    <m/>
    <m/>
    <x v="0"/>
    <x v="0"/>
    <s v="DUWT0023"/>
    <s v="B2D8rYZ81m"/>
    <s v="Allocated"/>
    <s v="Left Message (LMCB)"/>
    <s v="Customer not available Lm with relatives "/>
    <d v="2026-07-06T00:00:00"/>
    <m/>
    <m/>
    <m/>
    <m/>
    <m/>
    <n v="2562"/>
    <n v="6235"/>
  </r>
  <r>
    <n v="462813255"/>
    <s v="MINA DHRMARAJ KAMBALE"/>
    <s v="ONLINE"/>
    <x v="22"/>
    <n v="3400"/>
    <m/>
    <m/>
    <m/>
    <n v="3378"/>
    <n v="3729"/>
    <n v="584"/>
    <n v="3707"/>
    <x v="1"/>
    <x v="0"/>
    <x v="0"/>
    <x v="9"/>
    <n v="51742"/>
    <n v="233"/>
    <n v="0"/>
    <n v="6750"/>
    <s v="30.06.26"/>
    <n v="7.8535608845250904E-2"/>
    <n v="9.6204037671301246E-3"/>
    <x v="0"/>
    <s v="PTP"/>
    <s v="PTP"/>
    <s v="PTP"/>
    <m/>
    <n v="28"/>
    <s v="CAVA"/>
    <m/>
    <s v="-"/>
    <m/>
    <s v="SHIRUR"/>
    <m/>
    <m/>
    <m/>
    <n v="3729"/>
    <n v="51742"/>
    <n v="57"/>
    <n v="55"/>
    <s v="STABLE"/>
    <m/>
    <m/>
    <m/>
    <m/>
    <s v="REGULAR"/>
    <s v="MH12WT6684"/>
    <s v="TVS RAIDER DISC"/>
    <d v="2024-05-06T00:00:00"/>
    <n v="42"/>
    <x v="0"/>
    <x v="0"/>
    <m/>
    <m/>
    <m/>
    <m/>
    <m/>
    <m/>
    <m/>
    <m/>
    <m/>
    <m/>
    <m/>
    <m/>
    <m/>
    <m/>
    <m/>
    <m/>
    <m/>
    <m/>
    <m/>
    <n v="1"/>
    <m/>
    <m/>
    <n v="1"/>
    <m/>
    <m/>
    <m/>
    <m/>
    <m/>
    <m/>
    <m/>
    <m/>
    <m/>
    <m/>
    <m/>
    <m/>
    <m/>
    <m/>
    <m/>
    <m/>
    <m/>
    <m/>
    <m/>
    <m/>
    <m/>
    <m/>
    <m/>
    <m/>
    <m/>
    <m/>
    <m/>
    <m/>
    <m/>
    <m/>
    <m/>
    <m/>
    <m/>
    <m/>
    <m/>
    <m/>
    <m/>
    <m/>
    <m/>
    <m/>
    <m/>
    <m/>
    <m/>
    <m/>
    <m/>
    <m/>
    <m/>
    <m/>
    <m/>
    <m/>
    <m/>
    <m/>
    <m/>
    <m/>
    <m/>
    <m/>
    <m/>
    <m/>
    <m/>
    <m/>
    <m/>
    <m/>
    <m/>
    <m/>
    <m/>
    <m/>
    <m/>
    <m/>
    <m/>
    <m/>
    <m/>
    <x v="3"/>
    <x v="0"/>
    <s v="ZBHT0024"/>
    <s v="k2A88fFrpNIm"/>
    <s v="Allocated"/>
    <s v="Left Message (LMCB)"/>
    <s v="Meet doughter in law "/>
    <d v="2026-07-07T00:00:00"/>
    <m/>
    <m/>
    <m/>
    <m/>
    <m/>
    <n v="584"/>
    <n v="7107"/>
  </r>
  <r>
    <n v="462172378"/>
    <s v="UJWALA NITIN DHAMDHERE"/>
    <m/>
    <x v="2"/>
    <m/>
    <m/>
    <m/>
    <m/>
    <n v="3891"/>
    <n v="22943.43"/>
    <n v="4810.43"/>
    <n v="26834.43"/>
    <x v="5"/>
    <x v="1"/>
    <x v="1"/>
    <x v="9"/>
    <n v="51269"/>
    <n v="1322"/>
    <n v="0"/>
    <n v="5850"/>
    <s v="-"/>
    <n v="8.8289937618076311E-2"/>
    <n v="2.2409800618077597E-2"/>
    <x v="1"/>
    <s v="RTP"/>
    <s v="-"/>
    <s v="RTP"/>
    <s v="Financail problem"/>
    <m/>
    <s v="CAVNA"/>
    <m/>
    <s v="ELG"/>
    <m/>
    <s v="TALEGAON DHAMDHERE"/>
    <m/>
    <m/>
    <m/>
    <n v="22943.43"/>
    <n v="51269"/>
    <n v="177"/>
    <n v="206"/>
    <s v="FLOW"/>
    <m/>
    <m/>
    <m/>
    <m/>
    <s v="NPA"/>
    <s v="MH12WQ6234"/>
    <s v="HONDA SHINE DRUM BSVI"/>
    <d v="2024-03-10T00:00:00"/>
    <n v="36"/>
    <x v="0"/>
    <x v="0"/>
    <m/>
    <m/>
    <m/>
    <m/>
    <m/>
    <m/>
    <m/>
    <n v="1"/>
    <m/>
    <m/>
    <m/>
    <m/>
    <m/>
    <m/>
    <m/>
    <m/>
    <m/>
    <m/>
    <m/>
    <m/>
    <m/>
    <m/>
    <m/>
    <m/>
    <m/>
    <m/>
    <m/>
    <m/>
    <m/>
    <m/>
    <m/>
    <m/>
    <m/>
    <m/>
    <m/>
    <m/>
    <m/>
    <m/>
    <m/>
    <m/>
    <m/>
    <m/>
    <m/>
    <m/>
    <m/>
    <m/>
    <m/>
    <m/>
    <m/>
    <m/>
    <m/>
    <m/>
    <m/>
    <m/>
    <m/>
    <m/>
    <m/>
    <m/>
    <m/>
    <m/>
    <m/>
    <m/>
    <m/>
    <m/>
    <m/>
    <m/>
    <m/>
    <m/>
    <m/>
    <m/>
    <m/>
    <m/>
    <m/>
    <m/>
    <m/>
    <m/>
    <m/>
    <m/>
    <m/>
    <m/>
    <m/>
    <m/>
    <m/>
    <m/>
    <m/>
    <m/>
    <m/>
    <m/>
    <m/>
    <m/>
    <m/>
    <m/>
    <m/>
    <m/>
    <x v="0"/>
    <x v="0"/>
    <s v="ZBHT0024"/>
    <s v="GPehWR3_EJ7"/>
    <s v="Allocated"/>
    <s v="Left Message (LMCB)"/>
    <s v="Meet mother in law "/>
    <d v="2026-07-03T00:00:00"/>
    <m/>
    <m/>
    <m/>
    <m/>
    <m/>
    <n v="4810.43"/>
    <n v="26834.43"/>
  </r>
  <r>
    <n v="460347439"/>
    <s v="MAHIBULLAH MOOHANIF SHAH"/>
    <s v="ONLINE"/>
    <x v="6"/>
    <n v="9000"/>
    <m/>
    <m/>
    <m/>
    <n v="8860"/>
    <n v="8584"/>
    <n v="8696"/>
    <n v="8444"/>
    <x v="0"/>
    <x v="0"/>
    <x v="0"/>
    <x v="10"/>
    <n v="51162"/>
    <n v="112"/>
    <n v="0"/>
    <n v="5815"/>
    <s v="12.06.26"/>
    <n v="3.6344414280801707E-2"/>
    <n v="2.694687656979763E-3"/>
    <x v="0"/>
    <s v="PAID"/>
    <s v="PAID"/>
    <s v="PAID"/>
    <m/>
    <m/>
    <s v="CAVNA"/>
    <m/>
    <s v="-"/>
    <m/>
    <s v="JUNNAR"/>
    <m/>
    <m/>
    <m/>
    <n v="14511"/>
    <n v="51162"/>
    <n v="26"/>
    <n v="25"/>
    <s v="STABLE"/>
    <m/>
    <m/>
    <m/>
    <m/>
    <s v="NPA"/>
    <s v="MH14LD8271"/>
    <s v="TVS APACHE RR 310 BSVI"/>
    <d v="2023-10-27T00:00:00"/>
    <n v="36"/>
    <x v="1"/>
    <x v="0"/>
    <m/>
    <m/>
    <m/>
    <m/>
    <m/>
    <m/>
    <m/>
    <m/>
    <m/>
    <m/>
    <m/>
    <m/>
    <m/>
    <m/>
    <m/>
    <m/>
    <m/>
    <m/>
    <m/>
    <m/>
    <m/>
    <m/>
    <m/>
    <m/>
    <m/>
    <m/>
    <m/>
    <m/>
    <m/>
    <m/>
    <m/>
    <m/>
    <m/>
    <m/>
    <m/>
    <m/>
    <m/>
    <m/>
    <m/>
    <m/>
    <m/>
    <m/>
    <m/>
    <m/>
    <m/>
    <m/>
    <m/>
    <m/>
    <m/>
    <m/>
    <m/>
    <m/>
    <m/>
    <m/>
    <m/>
    <m/>
    <m/>
    <m/>
    <m/>
    <m/>
    <m/>
    <m/>
    <m/>
    <m/>
    <m/>
    <m/>
    <m/>
    <m/>
    <m/>
    <m/>
    <m/>
    <m/>
    <m/>
    <m/>
    <m/>
    <m/>
    <m/>
    <m/>
    <m/>
    <m/>
    <m/>
    <m/>
    <m/>
    <m/>
    <m/>
    <m/>
    <m/>
    <m/>
    <m/>
    <m/>
    <m/>
    <n v="1"/>
    <m/>
    <m/>
    <x v="0"/>
    <x v="0"/>
    <s v="ZBHT0021"/>
    <m/>
    <m/>
    <m/>
    <m/>
    <m/>
    <m/>
    <m/>
    <m/>
    <m/>
    <m/>
    <n v="8696"/>
    <n v="17444"/>
  </r>
  <r>
    <n v="463069996"/>
    <s v="LAXMAN MARUTI JADHAV"/>
    <s v="ONLINE"/>
    <x v="25"/>
    <n v="4371"/>
    <m/>
    <m/>
    <m/>
    <n v="4371"/>
    <n v="4174"/>
    <n v="4280"/>
    <n v="4174"/>
    <x v="0"/>
    <x v="0"/>
    <x v="0"/>
    <x v="16"/>
    <n v="51059"/>
    <n v="106"/>
    <n v="0"/>
    <n v="6750"/>
    <s v="20.06.26"/>
    <n v="0.11062580113736643"/>
    <n v="2.6892626769424517E-3"/>
    <x v="0"/>
    <s v="PTP"/>
    <s v="PTP"/>
    <s v="PTP"/>
    <m/>
    <n v="18"/>
    <s v="CAVA"/>
    <m/>
    <s v="-"/>
    <m/>
    <s v="JANWADI"/>
    <m/>
    <m/>
    <m/>
    <n v="4174"/>
    <n v="51059"/>
    <n v="26"/>
    <n v="25"/>
    <s v="STABLE"/>
    <m/>
    <m/>
    <m/>
    <m/>
    <s v="REGULAR"/>
    <s v="MH12WW9061"/>
    <s v="AMPERE PRIMUS"/>
    <d v="2024-05-31T00:00:00"/>
    <n v="36"/>
    <x v="0"/>
    <x v="1"/>
    <m/>
    <m/>
    <m/>
    <m/>
    <m/>
    <m/>
    <m/>
    <m/>
    <m/>
    <m/>
    <n v="1"/>
    <m/>
    <m/>
    <m/>
    <m/>
    <m/>
    <m/>
    <m/>
    <m/>
    <m/>
    <m/>
    <m/>
    <m/>
    <m/>
    <m/>
    <m/>
    <m/>
    <m/>
    <m/>
    <m/>
    <m/>
    <m/>
    <m/>
    <m/>
    <m/>
    <m/>
    <m/>
    <m/>
    <m/>
    <m/>
    <m/>
    <m/>
    <m/>
    <m/>
    <m/>
    <m/>
    <m/>
    <m/>
    <m/>
    <m/>
    <m/>
    <m/>
    <m/>
    <m/>
    <m/>
    <m/>
    <m/>
    <m/>
    <m/>
    <m/>
    <m/>
    <m/>
    <m/>
    <m/>
    <m/>
    <m/>
    <m/>
    <m/>
    <m/>
    <m/>
    <m/>
    <m/>
    <m/>
    <m/>
    <m/>
    <m/>
    <m/>
    <m/>
    <m/>
    <m/>
    <m/>
    <m/>
    <m/>
    <m/>
    <m/>
    <m/>
    <m/>
    <m/>
    <m/>
    <m/>
    <m/>
    <m/>
    <m/>
    <m/>
    <x v="0"/>
    <x v="0"/>
    <s v="DUWT0014"/>
    <s v="Got07Wt8zz"/>
    <s v="Allocated"/>
    <s v="Promise To Pay (PTP)"/>
    <s v="Customer meet at residence given ptp "/>
    <d v="2026-07-21T00:00:00"/>
    <m/>
    <m/>
    <m/>
    <s v="VYMO"/>
    <m/>
    <n v="4280"/>
    <n v="8545"/>
  </r>
  <r>
    <n v="463269970"/>
    <s v="OMKAR JAYSING BONVATE"/>
    <s v="COLLECT"/>
    <x v="25"/>
    <n v="4371"/>
    <m/>
    <m/>
    <m/>
    <n v="4056"/>
    <n v="3682.75"/>
    <n v="3755.75"/>
    <n v="3367.75"/>
    <x v="0"/>
    <x v="0"/>
    <x v="0"/>
    <x v="10"/>
    <n v="50954"/>
    <n v="73"/>
    <n v="0"/>
    <n v="6750"/>
    <s v="10.06.26"/>
    <n v="3.619665543301611E-2"/>
    <n v="2.6837323574869405E-3"/>
    <x v="0"/>
    <s v="PAID"/>
    <s v="PAID"/>
    <s v="PAID"/>
    <m/>
    <m/>
    <s v="CAVNA"/>
    <m/>
    <s v="-"/>
    <m/>
    <s v="JUNNAR"/>
    <m/>
    <m/>
    <m/>
    <n v="3682.75"/>
    <n v="50954"/>
    <n v="26"/>
    <n v="25"/>
    <s v="STABLE"/>
    <m/>
    <m/>
    <m/>
    <m/>
    <s v="NPA"/>
    <s v="MH14LQ9184"/>
    <s v="ACCESS SPL ED DRUM CBS BT BSVI"/>
    <d v="2024-06-21T00:00:00"/>
    <n v="36"/>
    <x v="0"/>
    <x v="0"/>
    <m/>
    <m/>
    <m/>
    <m/>
    <m/>
    <m/>
    <m/>
    <n v="1"/>
    <m/>
    <m/>
    <m/>
    <m/>
    <m/>
    <m/>
    <m/>
    <m/>
    <m/>
    <m/>
    <m/>
    <m/>
    <m/>
    <m/>
    <m/>
    <m/>
    <m/>
    <m/>
    <m/>
    <m/>
    <m/>
    <m/>
    <m/>
    <m/>
    <m/>
    <m/>
    <m/>
    <m/>
    <m/>
    <m/>
    <m/>
    <m/>
    <m/>
    <m/>
    <m/>
    <m/>
    <m/>
    <m/>
    <m/>
    <m/>
    <m/>
    <n v="3"/>
    <m/>
    <m/>
    <m/>
    <m/>
    <m/>
    <m/>
    <m/>
    <m/>
    <m/>
    <m/>
    <m/>
    <m/>
    <m/>
    <m/>
    <m/>
    <m/>
    <m/>
    <m/>
    <m/>
    <m/>
    <m/>
    <m/>
    <m/>
    <m/>
    <m/>
    <m/>
    <m/>
    <m/>
    <m/>
    <m/>
    <m/>
    <m/>
    <m/>
    <m/>
    <m/>
    <m/>
    <m/>
    <m/>
    <m/>
    <m/>
    <m/>
    <m/>
    <m/>
    <m/>
    <x v="4"/>
    <x v="0"/>
    <s v="ZBHT0021"/>
    <s v="A68Gp6FC_Ogz"/>
    <s v="Allocated"/>
    <s v="Promise To Pay (PTP)"/>
    <s v="Ptp"/>
    <d v="2026-07-20T00:00:00"/>
    <m/>
    <m/>
    <m/>
    <m/>
    <m/>
    <n v="3755.75"/>
    <n v="7738.75"/>
  </r>
  <r>
    <n v="464370861"/>
    <s v="ADITYA SUNIL SONAVANE"/>
    <s v="ONLINE"/>
    <x v="16"/>
    <n v="3610"/>
    <m/>
    <m/>
    <m/>
    <n v="3504"/>
    <n v="3171"/>
    <n v="3255"/>
    <n v="3065"/>
    <x v="0"/>
    <x v="0"/>
    <x v="0"/>
    <x v="6"/>
    <n v="50604"/>
    <n v="84"/>
    <n v="0"/>
    <n v="6300"/>
    <s v="15.06.26"/>
    <n v="3.4514892988076189E-2"/>
    <n v="2.6652979593019023E-3"/>
    <x v="0"/>
    <s v="PAID"/>
    <s v="PAID"/>
    <s v="PAID"/>
    <m/>
    <m/>
    <m/>
    <m/>
    <s v="-"/>
    <m/>
    <s v="YERWADA"/>
    <m/>
    <m/>
    <m/>
    <n v="3171"/>
    <n v="50604"/>
    <n v="26"/>
    <n v="25"/>
    <s v="STABLE"/>
    <m/>
    <m/>
    <m/>
    <m/>
    <s v="REGULAR"/>
    <s v="MH12XK9060"/>
    <s v="HONDA ACTIVA 6G H SMART"/>
    <d v="2024-10-19T00:00:00"/>
    <n v="36"/>
    <x v="0"/>
    <x v="1"/>
    <m/>
    <m/>
    <m/>
    <m/>
    <m/>
    <m/>
    <m/>
    <m/>
    <m/>
    <m/>
    <m/>
    <m/>
    <m/>
    <m/>
    <m/>
    <m/>
    <m/>
    <m/>
    <m/>
    <m/>
    <m/>
    <m/>
    <m/>
    <m/>
    <m/>
    <m/>
    <m/>
    <m/>
    <m/>
    <m/>
    <m/>
    <m/>
    <m/>
    <m/>
    <m/>
    <m/>
    <m/>
    <m/>
    <m/>
    <m/>
    <m/>
    <m/>
    <m/>
    <m/>
    <m/>
    <m/>
    <m/>
    <m/>
    <m/>
    <m/>
    <m/>
    <m/>
    <m/>
    <m/>
    <m/>
    <m/>
    <m/>
    <m/>
    <m/>
    <m/>
    <m/>
    <m/>
    <m/>
    <m/>
    <m/>
    <m/>
    <m/>
    <m/>
    <m/>
    <m/>
    <m/>
    <m/>
    <m/>
    <m/>
    <m/>
    <m/>
    <m/>
    <m/>
    <m/>
    <m/>
    <m/>
    <m/>
    <m/>
    <m/>
    <m/>
    <m/>
    <m/>
    <m/>
    <m/>
    <m/>
    <m/>
    <n v="1"/>
    <m/>
    <m/>
    <x v="0"/>
    <x v="0"/>
    <s v="ZBHT0012"/>
    <s v="GohOuSK_DMc"/>
    <s v="Allocated"/>
    <s v="Promise To Pay (PTP)"/>
    <s v="Ptp"/>
    <d v="2026-07-15T00:00:00"/>
    <m/>
    <m/>
    <m/>
    <m/>
    <m/>
    <n v="3255"/>
    <n v="6675"/>
  </r>
  <r>
    <n v="464559146"/>
    <s v="AMIT SUDAM WAYKAR"/>
    <m/>
    <x v="2"/>
    <m/>
    <m/>
    <m/>
    <s v="BANK STABLE 13"/>
    <n v="3255"/>
    <n v="3145"/>
    <n v="3197"/>
    <n v="6400"/>
    <x v="0"/>
    <x v="0"/>
    <x v="1"/>
    <x v="10"/>
    <n v="50527"/>
    <n v="52"/>
    <n v="0"/>
    <n v="3295"/>
    <s v="19.06.26"/>
    <n v="3.5893323567610096E-2"/>
    <n v="2.6612423917011939E-3"/>
    <x v="0"/>
    <s v="PAID"/>
    <s v="PTP"/>
    <s v="PAID"/>
    <m/>
    <m/>
    <s v="CAVA"/>
    <m/>
    <s v="-"/>
    <m/>
    <s v="KANDALI"/>
    <m/>
    <m/>
    <m/>
    <n v="3145"/>
    <n v="50527"/>
    <n v="26"/>
    <n v="25"/>
    <s v="STABLE"/>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n v="1"/>
    <m/>
    <m/>
    <x v="0"/>
    <x v="0"/>
    <s v="ZBHT0021"/>
    <s v="G6BQiZtvsZc"/>
    <s v="Allocated"/>
    <s v="Left Message (LMCB)"/>
    <s v="Lmcb mother "/>
    <d v="2026-07-03T00:00:00"/>
    <m/>
    <m/>
    <m/>
    <m/>
    <m/>
    <n v="3197"/>
    <n v="6400"/>
  </r>
  <r>
    <n v="464064891"/>
    <s v="ARTI RAGHUNATH JATHAR"/>
    <s v="ONLINE"/>
    <x v="8"/>
    <n v="3700"/>
    <m/>
    <m/>
    <m/>
    <n v="3617"/>
    <n v="3386"/>
    <n v="3474"/>
    <n v="3303"/>
    <x v="0"/>
    <x v="0"/>
    <x v="0"/>
    <x v="15"/>
    <n v="50424"/>
    <n v="88"/>
    <n v="0"/>
    <n v="6277"/>
    <s v="-"/>
    <n v="6.0311725646524324E-2"/>
    <n v="2.6558174116638827E-3"/>
    <x v="0"/>
    <s v="PAID"/>
    <s v="-"/>
    <s v="PAID"/>
    <s v="Shifted"/>
    <m/>
    <s v="CAVNA"/>
    <m/>
    <s v="-"/>
    <m/>
    <s v="KALEWADI"/>
    <m/>
    <m/>
    <m/>
    <n v="9751"/>
    <n v="50424"/>
    <n v="26"/>
    <n v="25"/>
    <s v="STABLE"/>
    <m/>
    <m/>
    <m/>
    <m/>
    <s v="-"/>
    <s v="MH14LV5722"/>
    <s v="HONDA ACTIVA 125 DRUM ALLOY BSVI"/>
    <d v="2024-09-19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m/>
    <m/>
    <n v="3474"/>
    <n v="7003"/>
  </r>
  <r>
    <n v="461103769"/>
    <s v="MADHURI RAHUL CHOURE"/>
    <s v="BRANCH"/>
    <x v="0"/>
    <n v="3200"/>
    <m/>
    <m/>
    <m/>
    <n v="3106"/>
    <n v="2832"/>
    <n v="2903"/>
    <n v="2738"/>
    <x v="0"/>
    <x v="0"/>
    <x v="0"/>
    <x v="8"/>
    <n v="50326.02"/>
    <n v="71"/>
    <n v="0"/>
    <n v="6750"/>
    <s v="18.06.26"/>
    <n v="5.1914538960733975E-2"/>
    <n v="2.6506568335662541E-3"/>
    <x v="0"/>
    <s v="PTP"/>
    <s v="PTP"/>
    <s v="PTP"/>
    <m/>
    <n v="16"/>
    <s v="CAVA"/>
    <m/>
    <s v="-"/>
    <m/>
    <s v="SOMANTNE"/>
    <m/>
    <m/>
    <m/>
    <n v="2832"/>
    <n v="50326.02"/>
    <n v="26"/>
    <n v="25"/>
    <s v="STABLE"/>
    <m/>
    <m/>
    <m/>
    <m/>
    <s v="REGULAR"/>
    <s v="MH14LG1537"/>
    <s v="PLEASURE PLUS XTEC DRUM CAST"/>
    <d v="2023-12-13T00:00:00"/>
    <n v="48"/>
    <x v="0"/>
    <x v="1"/>
    <m/>
    <m/>
    <m/>
    <m/>
    <m/>
    <m/>
    <m/>
    <m/>
    <m/>
    <m/>
    <m/>
    <m/>
    <m/>
    <m/>
    <m/>
    <m/>
    <m/>
    <m/>
    <m/>
    <n v="1"/>
    <m/>
    <m/>
    <n v="1"/>
    <m/>
    <m/>
    <m/>
    <m/>
    <m/>
    <m/>
    <m/>
    <m/>
    <m/>
    <m/>
    <m/>
    <m/>
    <m/>
    <m/>
    <m/>
    <m/>
    <m/>
    <m/>
    <m/>
    <m/>
    <m/>
    <m/>
    <m/>
    <n v="1"/>
    <m/>
    <m/>
    <m/>
    <m/>
    <m/>
    <m/>
    <m/>
    <m/>
    <m/>
    <m/>
    <m/>
    <m/>
    <m/>
    <m/>
    <m/>
    <m/>
    <m/>
    <m/>
    <m/>
    <m/>
    <m/>
    <m/>
    <m/>
    <m/>
    <m/>
    <m/>
    <m/>
    <m/>
    <m/>
    <m/>
    <m/>
    <m/>
    <m/>
    <m/>
    <m/>
    <m/>
    <m/>
    <m/>
    <m/>
    <m/>
    <m/>
    <m/>
    <m/>
    <m/>
    <m/>
    <m/>
    <m/>
    <x v="1"/>
    <x v="0"/>
    <s v="ZBHT0013"/>
    <s v="koEoVuw_DIc"/>
    <s v="Allocated"/>
    <s v="Promise To Pay (PTP)"/>
    <s v="Ptp"/>
    <d v="2026-07-15T00:00:00"/>
    <m/>
    <m/>
    <m/>
    <m/>
    <m/>
    <n v="2903"/>
    <n v="5938"/>
  </r>
  <r>
    <n v="465043155"/>
    <s v="MAHADEV RAMLING DHAWARE"/>
    <m/>
    <x v="2"/>
    <m/>
    <m/>
    <m/>
    <s v="BANK RB 20"/>
    <n v="2988"/>
    <n v="2988"/>
    <n v="3011"/>
    <n v="5976"/>
    <x v="0"/>
    <x v="2"/>
    <x v="1"/>
    <x v="7"/>
    <n v="50060"/>
    <n v="23"/>
    <n v="0"/>
    <n v="1544"/>
    <s v="-"/>
    <n v="4.2022449322529451E-2"/>
    <n v="2.6366456375514435E-3"/>
    <x v="0"/>
    <s v="PAID"/>
    <s v="-"/>
    <s v="MPTP"/>
    <s v="Shifted"/>
    <n v="21"/>
    <s v="CAVNA"/>
    <m/>
    <s v="-"/>
    <m/>
    <s v="BHOSARI"/>
    <m/>
    <m/>
    <m/>
    <n v="2988"/>
    <n v="50060"/>
    <n v="26"/>
    <n v="0"/>
    <s v="RB"/>
    <m/>
    <m/>
    <m/>
    <m/>
    <s v="REGULAR"/>
    <s v="MH14MB6130"/>
    <s v="HONDA ACTIVA 6G STD BS VI"/>
    <d v="2024-12-26T00:00:00"/>
    <n v="36"/>
    <x v="0"/>
    <x v="1"/>
    <m/>
    <m/>
    <m/>
    <m/>
    <m/>
    <m/>
    <m/>
    <m/>
    <m/>
    <m/>
    <m/>
    <m/>
    <m/>
    <m/>
    <m/>
    <m/>
    <n v="1"/>
    <m/>
    <m/>
    <n v="1"/>
    <m/>
    <m/>
    <n v="1"/>
    <m/>
    <m/>
    <m/>
    <m/>
    <m/>
    <m/>
    <m/>
    <m/>
    <m/>
    <m/>
    <m/>
    <m/>
    <m/>
    <m/>
    <m/>
    <m/>
    <m/>
    <m/>
    <m/>
    <m/>
    <m/>
    <m/>
    <m/>
    <m/>
    <m/>
    <m/>
    <m/>
    <m/>
    <m/>
    <m/>
    <m/>
    <m/>
    <m/>
    <m/>
    <m/>
    <m/>
    <m/>
    <m/>
    <m/>
    <m/>
    <m/>
    <m/>
    <m/>
    <m/>
    <m/>
    <m/>
    <m/>
    <m/>
    <m/>
    <m/>
    <m/>
    <m/>
    <m/>
    <m/>
    <m/>
    <m/>
    <m/>
    <m/>
    <m/>
    <m/>
    <m/>
    <m/>
    <m/>
    <m/>
    <m/>
    <m/>
    <m/>
    <m/>
    <m/>
    <m/>
    <m/>
    <x v="1"/>
    <x v="0"/>
    <s v="DUWT0025"/>
    <s v="APQA-4znt6yb"/>
    <s v="Allocated"/>
    <s v="Shifted (NC_SFTD)"/>
    <s v="Visit at customer residence add meet customer neibour they told customer shifted from residence add "/>
    <d v="2026-07-07T00:00:00"/>
    <m/>
    <m/>
    <m/>
    <m/>
    <m/>
    <n v="3011"/>
    <n v="5976"/>
  </r>
  <r>
    <n v="461652917"/>
    <s v="PRATIK TULSIDAS PARMAR"/>
    <s v="COLLECT"/>
    <x v="19"/>
    <n v="12500"/>
    <m/>
    <m/>
    <m/>
    <n v="4000"/>
    <n v="23789"/>
    <n v="5261"/>
    <n v="15289"/>
    <x v="5"/>
    <x v="2"/>
    <x v="0"/>
    <x v="2"/>
    <n v="50019"/>
    <n v="1472"/>
    <n v="0"/>
    <n v="6750"/>
    <s v="FLOW"/>
    <n v="1"/>
    <n v="2.1863422674825397E-2"/>
    <x v="2"/>
    <s v="PAID"/>
    <s v="BPTP"/>
    <s v="BPTP"/>
    <s v="Financail problem"/>
    <m/>
    <s v="CAVNA"/>
    <m/>
    <s v="ELG"/>
    <m/>
    <s v="DAPODI"/>
    <m/>
    <m/>
    <m/>
    <n v="23789"/>
    <n v="50019"/>
    <n v="177"/>
    <n v="116"/>
    <s v="STABLE"/>
    <m/>
    <m/>
    <m/>
    <m/>
    <s v="NPA"/>
    <s v="MH14LK9900"/>
    <s v="HONDA SP 160 DOUBLE DISC"/>
    <d v="2024-01-25T00:00:00"/>
    <n v="36"/>
    <x v="0"/>
    <x v="1"/>
    <m/>
    <m/>
    <m/>
    <m/>
    <m/>
    <m/>
    <m/>
    <m/>
    <m/>
    <m/>
    <n v="1"/>
    <m/>
    <m/>
    <m/>
    <m/>
    <m/>
    <m/>
    <m/>
    <m/>
    <m/>
    <m/>
    <m/>
    <m/>
    <m/>
    <m/>
    <m/>
    <m/>
    <m/>
    <m/>
    <m/>
    <m/>
    <m/>
    <m/>
    <m/>
    <m/>
    <m/>
    <m/>
    <m/>
    <m/>
    <m/>
    <n v="2"/>
    <m/>
    <m/>
    <m/>
    <m/>
    <m/>
    <m/>
    <m/>
    <m/>
    <m/>
    <m/>
    <m/>
    <m/>
    <m/>
    <m/>
    <m/>
    <m/>
    <m/>
    <m/>
    <m/>
    <m/>
    <m/>
    <m/>
    <m/>
    <m/>
    <m/>
    <m/>
    <n v="1"/>
    <m/>
    <m/>
    <m/>
    <m/>
    <m/>
    <m/>
    <m/>
    <m/>
    <m/>
    <m/>
    <m/>
    <m/>
    <m/>
    <m/>
    <n v="2"/>
    <m/>
    <m/>
    <m/>
    <m/>
    <m/>
    <m/>
    <m/>
    <m/>
    <m/>
    <m/>
    <m/>
    <x v="6"/>
    <x v="0"/>
    <s v="ZBHT0009"/>
    <s v="B2-yN623sNg7"/>
    <s v="Allocated"/>
    <s v="Left Message (LMCB)"/>
    <s v="Msg to father "/>
    <d v="2026-07-04T00:00:00"/>
    <m/>
    <m/>
    <m/>
    <m/>
    <m/>
    <n v="5261"/>
    <n v="27789"/>
  </r>
  <r>
    <n v="463205215"/>
    <s v="DEVENDRA SAMBHAJIRAO DHUMAL"/>
    <s v="ONLINE"/>
    <x v="9"/>
    <n v="4500"/>
    <m/>
    <m/>
    <m/>
    <n v="4227"/>
    <n v="3985"/>
    <n v="4078"/>
    <n v="3712"/>
    <x v="0"/>
    <x v="0"/>
    <x v="0"/>
    <x v="9"/>
    <n v="49796"/>
    <n v="93"/>
    <n v="0"/>
    <n v="2621"/>
    <s v="27.06.26"/>
    <n v="3.129434605572682E-2"/>
    <n v="2.6227408343490145E-3"/>
    <x v="0"/>
    <s v="PTP"/>
    <s v="PTP"/>
    <s v="PTP"/>
    <m/>
    <n v="25"/>
    <s v="CAVA"/>
    <m/>
    <s v="-"/>
    <m/>
    <s v="KHALSA"/>
    <m/>
    <m/>
    <m/>
    <n v="3985"/>
    <n v="49796"/>
    <n v="26"/>
    <n v="25"/>
    <s v="STABLE"/>
    <m/>
    <m/>
    <m/>
    <m/>
    <s v="REGULAR"/>
    <s v="MH12WW4136"/>
    <s v="TVS IQUBE ELECTRIC"/>
    <d v="2024-06-14T00:00:00"/>
    <n v="36"/>
    <x v="0"/>
    <x v="0"/>
    <m/>
    <m/>
    <m/>
    <m/>
    <m/>
    <m/>
    <m/>
    <m/>
    <m/>
    <m/>
    <m/>
    <m/>
    <m/>
    <m/>
    <m/>
    <m/>
    <m/>
    <m/>
    <m/>
    <n v="1"/>
    <m/>
    <m/>
    <n v="1"/>
    <m/>
    <m/>
    <m/>
    <m/>
    <m/>
    <m/>
    <m/>
    <m/>
    <m/>
    <m/>
    <m/>
    <m/>
    <m/>
    <m/>
    <m/>
    <m/>
    <m/>
    <m/>
    <m/>
    <m/>
    <m/>
    <m/>
    <m/>
    <m/>
    <m/>
    <m/>
    <m/>
    <m/>
    <m/>
    <m/>
    <m/>
    <m/>
    <m/>
    <m/>
    <m/>
    <m/>
    <m/>
    <m/>
    <m/>
    <m/>
    <m/>
    <m/>
    <m/>
    <m/>
    <m/>
    <m/>
    <m/>
    <n v="1"/>
    <m/>
    <m/>
    <m/>
    <m/>
    <m/>
    <m/>
    <m/>
    <m/>
    <m/>
    <m/>
    <m/>
    <m/>
    <m/>
    <m/>
    <m/>
    <m/>
    <m/>
    <m/>
    <m/>
    <m/>
    <m/>
    <m/>
    <m/>
    <x v="1"/>
    <x v="0"/>
    <s v="ZBHT0024"/>
    <s v="Ao8kH5GjigLc"/>
    <s v="Allocated"/>
    <s v="Left Message (LMCB)"/>
    <s v="Meet mother "/>
    <d v="2026-07-07T00:00:00"/>
    <m/>
    <m/>
    <m/>
    <m/>
    <m/>
    <n v="4078"/>
    <n v="8212"/>
  </r>
  <r>
    <n v="463265017"/>
    <s v="DASTAGIR GUNDULAL INAMDAR"/>
    <m/>
    <x v="2"/>
    <m/>
    <m/>
    <m/>
    <m/>
    <n v="4612"/>
    <n v="22749.17"/>
    <n v="5050.1699999999983"/>
    <n v="27361.17"/>
    <x v="4"/>
    <x v="1"/>
    <x v="1"/>
    <x v="7"/>
    <n v="49791"/>
    <n v="749"/>
    <n v="0"/>
    <n v="2250"/>
    <s v="FLOW"/>
    <n v="0.21214651833609571"/>
    <n v="2.2256917303369039E-2"/>
    <x v="1"/>
    <s v="NC"/>
    <s v="NC"/>
    <s v="NC"/>
    <m/>
    <m/>
    <m/>
    <m/>
    <s v="ELG"/>
    <m/>
    <s v="BHOSARI GAON"/>
    <m/>
    <m/>
    <m/>
    <n v="22749.17"/>
    <n v="49791"/>
    <n v="146"/>
    <n v="175"/>
    <s v="FLOW"/>
    <m/>
    <m/>
    <m/>
    <m/>
    <s v="NPA"/>
    <s v="MH14LR3581"/>
    <s v="HONDA SHINE CELEBRATION ED DISC"/>
    <d v="2024-06-21T00:00:00"/>
    <n v="30"/>
    <x v="0"/>
    <x v="1"/>
    <m/>
    <m/>
    <m/>
    <m/>
    <m/>
    <m/>
    <m/>
    <n v="1"/>
    <m/>
    <m/>
    <m/>
    <m/>
    <m/>
    <m/>
    <m/>
    <m/>
    <m/>
    <m/>
    <m/>
    <m/>
    <m/>
    <m/>
    <m/>
    <m/>
    <m/>
    <m/>
    <m/>
    <m/>
    <m/>
    <m/>
    <m/>
    <m/>
    <m/>
    <m/>
    <m/>
    <m/>
    <m/>
    <n v="1"/>
    <m/>
    <m/>
    <m/>
    <m/>
    <m/>
    <m/>
    <m/>
    <m/>
    <m/>
    <m/>
    <m/>
    <m/>
    <m/>
    <m/>
    <m/>
    <m/>
    <m/>
    <m/>
    <m/>
    <m/>
    <m/>
    <m/>
    <m/>
    <m/>
    <m/>
    <m/>
    <m/>
    <m/>
    <m/>
    <m/>
    <m/>
    <m/>
    <m/>
    <m/>
    <m/>
    <m/>
    <m/>
    <m/>
    <m/>
    <m/>
    <m/>
    <m/>
    <m/>
    <m/>
    <m/>
    <m/>
    <m/>
    <m/>
    <m/>
    <m/>
    <m/>
    <m/>
    <m/>
    <m/>
    <m/>
    <m/>
    <x v="3"/>
    <x v="0"/>
    <s v="DUWT0025"/>
    <s v="kPot_1n0r7"/>
    <s v="Allocated"/>
    <s v="Address Not Found (NC_ANF)"/>
    <s v="Customer residence add not found Short add "/>
    <d v="2026-07-03T00:00:00"/>
    <m/>
    <m/>
    <m/>
    <m/>
    <m/>
    <n v="5050.1699999999983"/>
    <n v="27361.17"/>
  </r>
  <r>
    <n v="466340283"/>
    <s v="RAJESH CHANDRAKANT GORE"/>
    <s v="ONLINE"/>
    <x v="0"/>
    <n v="4416"/>
    <m/>
    <m/>
    <m/>
    <n v="4336"/>
    <n v="4295"/>
    <n v="4403"/>
    <n v="4215"/>
    <x v="0"/>
    <x v="0"/>
    <x v="0"/>
    <x v="9"/>
    <n v="49755"/>
    <n v="108"/>
    <n v="0"/>
    <n v="1799"/>
    <s v="17.06.26"/>
    <n v="3.1268579564677643E-2"/>
    <n v="2.62058137627591E-3"/>
    <x v="0"/>
    <s v="PAID"/>
    <s v="MPTP"/>
    <s v="PAID"/>
    <m/>
    <m/>
    <m/>
    <m/>
    <s v="-"/>
    <m/>
    <s v="SHIRUR"/>
    <m/>
    <m/>
    <m/>
    <n v="6202"/>
    <n v="49755"/>
    <n v="26"/>
    <n v="25"/>
    <s v="STABLE"/>
    <m/>
    <m/>
    <m/>
    <m/>
    <s v="REGULAR"/>
    <s v="MH22BG7797"/>
    <s v="SPLENDOR ISMART DSS CAST"/>
    <d v="2025-06-16T00:00:00"/>
    <n v="24"/>
    <x v="1"/>
    <x v="0"/>
    <m/>
    <m/>
    <m/>
    <m/>
    <m/>
    <m/>
    <m/>
    <m/>
    <m/>
    <m/>
    <m/>
    <m/>
    <m/>
    <m/>
    <m/>
    <m/>
    <m/>
    <m/>
    <m/>
    <m/>
    <m/>
    <m/>
    <m/>
    <m/>
    <m/>
    <m/>
    <m/>
    <m/>
    <m/>
    <m/>
    <m/>
    <n v="1"/>
    <m/>
    <m/>
    <m/>
    <m/>
    <m/>
    <m/>
    <m/>
    <m/>
    <m/>
    <m/>
    <m/>
    <m/>
    <m/>
    <m/>
    <m/>
    <m/>
    <m/>
    <m/>
    <m/>
    <m/>
    <m/>
    <m/>
    <m/>
    <m/>
    <m/>
    <m/>
    <m/>
    <m/>
    <m/>
    <m/>
    <m/>
    <m/>
    <m/>
    <m/>
    <m/>
    <m/>
    <m/>
    <m/>
    <m/>
    <m/>
    <m/>
    <m/>
    <m/>
    <m/>
    <m/>
    <m/>
    <m/>
    <m/>
    <m/>
    <m/>
    <m/>
    <m/>
    <m/>
    <m/>
    <m/>
    <m/>
    <m/>
    <m/>
    <m/>
    <m/>
    <m/>
    <m/>
    <x v="0"/>
    <x v="0"/>
    <s v="ZBHT0024"/>
    <m/>
    <m/>
    <m/>
    <m/>
    <m/>
    <m/>
    <m/>
    <m/>
    <m/>
    <m/>
    <n v="4403"/>
    <n v="8631"/>
  </r>
  <r>
    <n v="462024518"/>
    <s v="KISHOR SHANKARRAO SOLANKE"/>
    <s v="COLLECT"/>
    <x v="6"/>
    <n v="3700"/>
    <m/>
    <m/>
    <m/>
    <n v="3562"/>
    <n v="3411"/>
    <n v="3475"/>
    <n v="3273"/>
    <x v="0"/>
    <x v="0"/>
    <x v="0"/>
    <x v="7"/>
    <n v="49747"/>
    <n v="64"/>
    <n v="0"/>
    <n v="2250"/>
    <s v="08.06.26"/>
    <n v="4.1759704084056583E-2"/>
    <n v="2.6201600186031094E-3"/>
    <x v="0"/>
    <s v="PAID"/>
    <s v="PAID"/>
    <s v="PAID"/>
    <m/>
    <m/>
    <m/>
    <m/>
    <s v="-"/>
    <m/>
    <s v="BHOSARI"/>
    <m/>
    <m/>
    <m/>
    <n v="5725"/>
    <n v="49747"/>
    <n v="26"/>
    <n v="25"/>
    <s v="STABLE"/>
    <m/>
    <m/>
    <m/>
    <m/>
    <s v="REGULAR"/>
    <m/>
    <s v="HONDA SHINE DRUM BSVI"/>
    <d v="2024-02-25T00:00:00"/>
    <n v="42"/>
    <x v="1"/>
    <x v="1"/>
    <m/>
    <m/>
    <m/>
    <m/>
    <m/>
    <m/>
    <m/>
    <m/>
    <m/>
    <m/>
    <m/>
    <m/>
    <m/>
    <m/>
    <m/>
    <m/>
    <m/>
    <m/>
    <m/>
    <m/>
    <m/>
    <m/>
    <m/>
    <m/>
    <m/>
    <m/>
    <m/>
    <m/>
    <m/>
    <m/>
    <m/>
    <n v="2"/>
    <m/>
    <m/>
    <m/>
    <m/>
    <m/>
    <m/>
    <m/>
    <m/>
    <m/>
    <m/>
    <m/>
    <m/>
    <m/>
    <m/>
    <m/>
    <m/>
    <m/>
    <m/>
    <m/>
    <m/>
    <m/>
    <m/>
    <m/>
    <m/>
    <m/>
    <m/>
    <m/>
    <m/>
    <m/>
    <m/>
    <m/>
    <m/>
    <m/>
    <m/>
    <m/>
    <m/>
    <m/>
    <m/>
    <m/>
    <m/>
    <m/>
    <m/>
    <m/>
    <m/>
    <m/>
    <m/>
    <m/>
    <m/>
    <m/>
    <m/>
    <m/>
    <m/>
    <m/>
    <m/>
    <m/>
    <m/>
    <m/>
    <m/>
    <m/>
    <m/>
    <m/>
    <m/>
    <x v="3"/>
    <x v="0"/>
    <s v="DUWT0025"/>
    <m/>
    <m/>
    <m/>
    <m/>
    <m/>
    <m/>
    <m/>
    <m/>
    <m/>
    <m/>
    <n v="3475"/>
    <n v="6973"/>
  </r>
  <r>
    <n v="464665781"/>
    <s v="AVINASH AMBADAS JADHAV"/>
    <s v="COLLECT"/>
    <x v="10"/>
    <n v="8810"/>
    <m/>
    <m/>
    <m/>
    <n v="8677"/>
    <n v="8677"/>
    <n v="8689"/>
    <n v="8544"/>
    <x v="0"/>
    <x v="0"/>
    <x v="0"/>
    <x v="7"/>
    <n v="49643"/>
    <n v="12"/>
    <n v="0"/>
    <n v="4049"/>
    <s v="-"/>
    <n v="4.167240215178445E-2"/>
    <n v="2.6146823688566979E-3"/>
    <x v="1"/>
    <s v="NC"/>
    <s v="-"/>
    <s v="NC"/>
    <s v="Shifted"/>
    <m/>
    <s v="CNAVNA"/>
    <m/>
    <s v="-"/>
    <m/>
    <s v="BHOSARI GAON"/>
    <m/>
    <m/>
    <m/>
    <n v="8677"/>
    <n v="49643"/>
    <n v="26"/>
    <n v="55"/>
    <s v="FLOW"/>
    <m/>
    <m/>
    <m/>
    <m/>
    <s v="REGULAR"/>
    <s v="MH14MB0499"/>
    <s v="BULLET 350 THE STANDARD BLACK"/>
    <d v="2024-11-13T00:00:00"/>
    <n v="24"/>
    <x v="0"/>
    <x v="1"/>
    <m/>
    <m/>
    <m/>
    <m/>
    <m/>
    <m/>
    <m/>
    <m/>
    <m/>
    <m/>
    <m/>
    <m/>
    <m/>
    <m/>
    <m/>
    <m/>
    <n v="1"/>
    <m/>
    <m/>
    <m/>
    <m/>
    <m/>
    <m/>
    <m/>
    <m/>
    <m/>
    <m/>
    <m/>
    <m/>
    <m/>
    <m/>
    <m/>
    <m/>
    <m/>
    <m/>
    <m/>
    <m/>
    <m/>
    <m/>
    <m/>
    <m/>
    <m/>
    <m/>
    <m/>
    <m/>
    <m/>
    <m/>
    <m/>
    <m/>
    <m/>
    <m/>
    <m/>
    <m/>
    <m/>
    <m/>
    <m/>
    <m/>
    <m/>
    <m/>
    <m/>
    <m/>
    <m/>
    <m/>
    <m/>
    <m/>
    <m/>
    <m/>
    <m/>
    <m/>
    <m/>
    <n v="1"/>
    <m/>
    <m/>
    <m/>
    <m/>
    <m/>
    <m/>
    <m/>
    <m/>
    <m/>
    <m/>
    <m/>
    <m/>
    <m/>
    <m/>
    <m/>
    <m/>
    <m/>
    <n v="2"/>
    <m/>
    <m/>
    <m/>
    <m/>
    <m/>
    <x v="4"/>
    <x v="0"/>
    <s v="DUWT0025"/>
    <s v="kPkUgIsy87z"/>
    <s v="Allocated"/>
    <s v="Shifted (NC_SFTD)"/>
    <s v="Visit at customer residence add meet customer neibour they told customer shifted from residence add "/>
    <d v="2026-07-06T00:00:00"/>
    <m/>
    <m/>
    <m/>
    <s v="VYMO"/>
    <m/>
    <n v="8689"/>
    <n v="17354"/>
  </r>
  <r>
    <n v="463514822"/>
    <s v="ANANDA BALU SHINDE"/>
    <s v="ONLINE"/>
    <x v="19"/>
    <n v="4100"/>
    <m/>
    <m/>
    <m/>
    <n v="3996"/>
    <n v="3947"/>
    <n v="4039"/>
    <n v="3843"/>
    <x v="0"/>
    <x v="0"/>
    <x v="0"/>
    <x v="2"/>
    <n v="49526"/>
    <n v="92"/>
    <n v="0"/>
    <n v="3140"/>
    <s v="15.06.26"/>
    <n v="5.3512021663778928E-2"/>
    <n v="2.6085200128919852E-3"/>
    <x v="0"/>
    <s v="PTP"/>
    <s v="PAID"/>
    <s v="PTP"/>
    <m/>
    <n v="24"/>
    <s v="CAVA"/>
    <m/>
    <s v="-"/>
    <m/>
    <s v="CHINCHWAD"/>
    <m/>
    <m/>
    <m/>
    <n v="3947"/>
    <n v="49526"/>
    <n v="26"/>
    <n v="25"/>
    <s v="STABLE"/>
    <m/>
    <m/>
    <m/>
    <m/>
    <s v="REGULAR"/>
    <s v="MH14LR7215"/>
    <s v="ACCESS SPL ED DISC CBS BT BSVI"/>
    <d v="2024-07-19T00:00:00"/>
    <n v="36"/>
    <x v="0"/>
    <x v="1"/>
    <m/>
    <m/>
    <m/>
    <m/>
    <m/>
    <m/>
    <m/>
    <m/>
    <m/>
    <m/>
    <m/>
    <m/>
    <m/>
    <m/>
    <m/>
    <m/>
    <m/>
    <m/>
    <m/>
    <m/>
    <m/>
    <m/>
    <m/>
    <m/>
    <m/>
    <m/>
    <m/>
    <m/>
    <m/>
    <m/>
    <m/>
    <m/>
    <m/>
    <m/>
    <m/>
    <m/>
    <m/>
    <m/>
    <m/>
    <m/>
    <m/>
    <m/>
    <m/>
    <m/>
    <m/>
    <m/>
    <m/>
    <m/>
    <m/>
    <n v="1"/>
    <m/>
    <m/>
    <m/>
    <m/>
    <m/>
    <m/>
    <m/>
    <m/>
    <m/>
    <m/>
    <m/>
    <m/>
    <m/>
    <m/>
    <m/>
    <m/>
    <m/>
    <m/>
    <m/>
    <m/>
    <m/>
    <m/>
    <m/>
    <m/>
    <m/>
    <m/>
    <m/>
    <m/>
    <m/>
    <m/>
    <m/>
    <m/>
    <m/>
    <m/>
    <m/>
    <m/>
    <m/>
    <m/>
    <m/>
    <m/>
    <m/>
    <n v="1"/>
    <m/>
    <m/>
    <x v="3"/>
    <x v="0"/>
    <s v="ZBHT0009"/>
    <s v="G2dhsd5t9z"/>
    <s v="Allocated"/>
    <e v="#N/A"/>
    <e v="#N/A"/>
    <e v="#N/A"/>
    <m/>
    <m/>
    <m/>
    <m/>
    <m/>
    <n v="4039"/>
    <n v="7943"/>
  </r>
  <r>
    <n v="463312853"/>
    <s v="KUMAR RATHOD"/>
    <s v="ONLINE"/>
    <x v="7"/>
    <n v="3669"/>
    <m/>
    <m/>
    <s v="BANK STABLE 09"/>
    <n v="3569"/>
    <n v="11045"/>
    <n v="775"/>
    <n v="10945"/>
    <x v="2"/>
    <x v="0"/>
    <x v="0"/>
    <x v="6"/>
    <n v="49273"/>
    <n v="437"/>
    <n v="0"/>
    <n v="2700"/>
    <s v="-"/>
    <n v="0.13274424734068332"/>
    <n v="1.8982642545649221E-2"/>
    <x v="0"/>
    <s v="PAID"/>
    <s v="-"/>
    <s v="PAID"/>
    <m/>
    <m/>
    <m/>
    <m/>
    <s v="ELG"/>
    <m/>
    <s v="WADGAON SHERI"/>
    <m/>
    <m/>
    <m/>
    <n v="11045"/>
    <n v="49273"/>
    <n v="118"/>
    <n v="116"/>
    <s v="STABLE"/>
    <m/>
    <m/>
    <m/>
    <m/>
    <s v="NPA"/>
    <s v="MH12WW9986"/>
    <s v="HONDA SP 125 BS VI DISC"/>
    <d v="2024-06-26T00:00:00"/>
    <n v="36"/>
    <x v="0"/>
    <x v="1"/>
    <m/>
    <m/>
    <m/>
    <m/>
    <m/>
    <m/>
    <m/>
    <m/>
    <m/>
    <m/>
    <m/>
    <m/>
    <m/>
    <m/>
    <m/>
    <m/>
    <m/>
    <m/>
    <m/>
    <m/>
    <m/>
    <m/>
    <m/>
    <m/>
    <m/>
    <m/>
    <m/>
    <m/>
    <m/>
    <m/>
    <m/>
    <m/>
    <m/>
    <m/>
    <m/>
    <m/>
    <m/>
    <m/>
    <m/>
    <m/>
    <n v="1"/>
    <m/>
    <m/>
    <m/>
    <m/>
    <m/>
    <m/>
    <m/>
    <m/>
    <m/>
    <m/>
    <m/>
    <m/>
    <m/>
    <m/>
    <m/>
    <m/>
    <m/>
    <m/>
    <m/>
    <m/>
    <m/>
    <m/>
    <m/>
    <m/>
    <m/>
    <m/>
    <m/>
    <m/>
    <m/>
    <m/>
    <m/>
    <m/>
    <m/>
    <m/>
    <m/>
    <m/>
    <m/>
    <m/>
    <m/>
    <m/>
    <m/>
    <m/>
    <m/>
    <m/>
    <m/>
    <m/>
    <m/>
    <m/>
    <m/>
    <m/>
    <m/>
    <m/>
    <m/>
    <x v="0"/>
    <x v="0"/>
    <s v="ZBHT0012"/>
    <s v="A6vrxT3AEm"/>
    <s v="Allocated"/>
    <e v="#N/A"/>
    <e v="#N/A"/>
    <e v="#N/A"/>
    <m/>
    <m/>
    <m/>
    <m/>
    <m/>
    <n v="775"/>
    <n v="14614"/>
  </r>
  <r>
    <n v="462204563"/>
    <s v="GANESH DNYANDEV BAMHANE"/>
    <m/>
    <x v="2"/>
    <m/>
    <m/>
    <m/>
    <m/>
    <n v="3917"/>
    <n v="18842"/>
    <n v="4205"/>
    <n v="22759"/>
    <x v="4"/>
    <x v="1"/>
    <x v="1"/>
    <x v="10"/>
    <n v="49190"/>
    <n v="1031"/>
    <n v="0"/>
    <n v="6598"/>
    <s v="FLOW"/>
    <n v="0.14447038782912611"/>
    <n v="2.1988266195752709E-2"/>
    <x v="1"/>
    <s v="RTP"/>
    <s v="RTP"/>
    <s v="RTP"/>
    <s v="Financail problem"/>
    <m/>
    <s v="CAVNA"/>
    <m/>
    <s v="ELG"/>
    <m/>
    <s v="BHATKALWADI"/>
    <m/>
    <m/>
    <m/>
    <n v="18842"/>
    <n v="49190"/>
    <n v="146"/>
    <n v="175"/>
    <s v="FLOW"/>
    <m/>
    <m/>
    <m/>
    <m/>
    <s v="NPA"/>
    <s v="MH14LK9146"/>
    <s v="AMPERE MAGNUS EX"/>
    <d v="2024-03-12T00:00:00"/>
    <n v="36"/>
    <x v="0"/>
    <x v="0"/>
    <m/>
    <m/>
    <m/>
    <m/>
    <m/>
    <m/>
    <m/>
    <m/>
    <m/>
    <m/>
    <m/>
    <m/>
    <m/>
    <m/>
    <m/>
    <m/>
    <m/>
    <m/>
    <m/>
    <m/>
    <m/>
    <m/>
    <n v="1"/>
    <m/>
    <m/>
    <m/>
    <m/>
    <m/>
    <m/>
    <m/>
    <m/>
    <m/>
    <m/>
    <m/>
    <m/>
    <m/>
    <m/>
    <m/>
    <m/>
    <m/>
    <m/>
    <m/>
    <m/>
    <m/>
    <m/>
    <m/>
    <m/>
    <m/>
    <m/>
    <m/>
    <m/>
    <m/>
    <m/>
    <m/>
    <m/>
    <m/>
    <m/>
    <m/>
    <m/>
    <m/>
    <m/>
    <m/>
    <m/>
    <m/>
    <m/>
    <m/>
    <m/>
    <m/>
    <m/>
    <m/>
    <m/>
    <m/>
    <m/>
    <m/>
    <m/>
    <m/>
    <m/>
    <m/>
    <m/>
    <m/>
    <m/>
    <m/>
    <m/>
    <m/>
    <m/>
    <m/>
    <m/>
    <m/>
    <m/>
    <m/>
    <m/>
    <n v="1"/>
    <m/>
    <m/>
    <x v="3"/>
    <x v="0"/>
    <s v="ZBHT0021"/>
    <s v="GoOGPBTw_NIm"/>
    <s v="Allocated"/>
    <s v="Refuse To Pay (RTP)"/>
    <s v="Rtp"/>
    <d v="2026-07-08T00:00:00"/>
    <m/>
    <m/>
    <m/>
    <m/>
    <m/>
    <n v="4205"/>
    <n v="22759"/>
  </r>
  <r>
    <n v="461699544"/>
    <s v="MUSTAFA YAKUB SHARIF"/>
    <s v="ONLINE"/>
    <x v="22"/>
    <n v="6053"/>
    <m/>
    <m/>
    <m/>
    <n v="5867"/>
    <n v="5698"/>
    <n v="5852"/>
    <n v="5512"/>
    <x v="0"/>
    <x v="0"/>
    <x v="0"/>
    <x v="6"/>
    <n v="49099"/>
    <n v="154"/>
    <n v="0"/>
    <n v="6750"/>
    <s v="28.06.26"/>
    <n v="3.3488394807160558E-2"/>
    <n v="2.5860300471062386E-3"/>
    <x v="0"/>
    <s v="PTP"/>
    <s v="PTP"/>
    <s v="PTP"/>
    <m/>
    <n v="28"/>
    <s v="CAVA"/>
    <m/>
    <s v="-"/>
    <m/>
    <s v="WADGAON SHERI"/>
    <m/>
    <m/>
    <m/>
    <n v="12602"/>
    <n v="49099"/>
    <n v="26"/>
    <n v="25"/>
    <s v="STABLE"/>
    <m/>
    <m/>
    <m/>
    <m/>
    <s v="-"/>
    <s v="MH12WQ6553"/>
    <s v="PIAGGIO VESPA VXL 125 LTD EDITION"/>
    <d v="2024-01-29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m/>
    <m/>
    <n v="5852"/>
    <n v="11565"/>
  </r>
  <r>
    <n v="464619509"/>
    <s v="BABU ARJUN AVACHITE"/>
    <s v="ONLINE"/>
    <x v="13"/>
    <n v="3360"/>
    <m/>
    <m/>
    <m/>
    <n v="3285"/>
    <n v="3248"/>
    <n v="3360"/>
    <n v="3173"/>
    <x v="0"/>
    <x v="0"/>
    <x v="0"/>
    <x v="9"/>
    <n v="48851"/>
    <n v="112"/>
    <n v="0"/>
    <n v="6736"/>
    <s v="30.06.26"/>
    <n v="3.0700459859593358E-2"/>
    <n v="2.5729679592494119E-3"/>
    <x v="0"/>
    <s v="PTP"/>
    <s v="PTP"/>
    <s v="PTP"/>
    <m/>
    <n v="31"/>
    <s v="CAVA "/>
    <m/>
    <s v="-"/>
    <m/>
    <s v="SHIRUR"/>
    <m/>
    <m/>
    <m/>
    <n v="3248"/>
    <n v="48851"/>
    <n v="26"/>
    <n v="55"/>
    <s v="FLOW"/>
    <m/>
    <m/>
    <m/>
    <m/>
    <s v="REGULAR"/>
    <s v="MH12YC7753"/>
    <s v="DESTINI 125 XTEC"/>
    <d v="2024-11-08T00:00:00"/>
    <n v="36"/>
    <x v="0"/>
    <x v="0"/>
    <m/>
    <m/>
    <m/>
    <m/>
    <m/>
    <m/>
    <m/>
    <m/>
    <m/>
    <m/>
    <n v="1"/>
    <m/>
    <m/>
    <m/>
    <m/>
    <m/>
    <m/>
    <m/>
    <m/>
    <m/>
    <m/>
    <m/>
    <m/>
    <m/>
    <m/>
    <m/>
    <m/>
    <m/>
    <m/>
    <m/>
    <m/>
    <m/>
    <m/>
    <m/>
    <m/>
    <m/>
    <m/>
    <m/>
    <m/>
    <m/>
    <m/>
    <m/>
    <m/>
    <m/>
    <m/>
    <m/>
    <m/>
    <m/>
    <m/>
    <m/>
    <m/>
    <m/>
    <m/>
    <m/>
    <m/>
    <m/>
    <m/>
    <m/>
    <m/>
    <m/>
    <m/>
    <m/>
    <m/>
    <m/>
    <m/>
    <m/>
    <m/>
    <m/>
    <m/>
    <m/>
    <m/>
    <m/>
    <m/>
    <m/>
    <m/>
    <m/>
    <m/>
    <m/>
    <m/>
    <m/>
    <m/>
    <m/>
    <m/>
    <m/>
    <m/>
    <m/>
    <m/>
    <m/>
    <m/>
    <m/>
    <m/>
    <m/>
    <m/>
    <m/>
    <x v="0"/>
    <x v="0"/>
    <s v="ZBHT0024"/>
    <s v="APw7rdRsNIz"/>
    <s v="Allocated"/>
    <s v="Left Message (LMCB)"/>
    <s v="Meet doughter "/>
    <d v="2026-07-04T00:00:00"/>
    <m/>
    <m/>
    <m/>
    <m/>
    <m/>
    <n v="3360"/>
    <n v="6533"/>
  </r>
  <r>
    <n v="462490785"/>
    <s v="VAISHALI PRAMOD PAWAR"/>
    <s v="ONLINE"/>
    <x v="19"/>
    <n v="4210"/>
    <m/>
    <m/>
    <m/>
    <n v="4107"/>
    <n v="13290"/>
    <n v="1840"/>
    <n v="13187"/>
    <x v="2"/>
    <x v="0"/>
    <x v="0"/>
    <x v="6"/>
    <n v="48621"/>
    <n v="871"/>
    <n v="0"/>
    <n v="6750"/>
    <s v="17.06.26"/>
    <n v="0.13098772248394383"/>
    <n v="1.8731456643841671E-2"/>
    <x v="0"/>
    <s v="LMCB"/>
    <s v="PAID"/>
    <s v="LMCB"/>
    <m/>
    <m/>
    <s v="CAVNA"/>
    <m/>
    <s v="-"/>
    <m/>
    <s v="VISHRANTWADI"/>
    <m/>
    <m/>
    <m/>
    <n v="13290"/>
    <n v="48621"/>
    <n v="118"/>
    <n v="116"/>
    <s v="STABLE"/>
    <m/>
    <m/>
    <m/>
    <m/>
    <s v="NPA"/>
    <m/>
    <s v="OLA S1 AIR"/>
    <d v="2024-04-08T00:00:00"/>
    <n v="36"/>
    <x v="0"/>
    <x v="1"/>
    <m/>
    <m/>
    <m/>
    <m/>
    <m/>
    <m/>
    <m/>
    <m/>
    <m/>
    <m/>
    <n v="1"/>
    <m/>
    <m/>
    <m/>
    <m/>
    <m/>
    <m/>
    <m/>
    <m/>
    <m/>
    <m/>
    <m/>
    <m/>
    <m/>
    <m/>
    <m/>
    <m/>
    <m/>
    <m/>
    <m/>
    <m/>
    <m/>
    <m/>
    <m/>
    <m/>
    <m/>
    <m/>
    <m/>
    <m/>
    <m/>
    <m/>
    <m/>
    <m/>
    <m/>
    <m/>
    <m/>
    <m/>
    <m/>
    <m/>
    <m/>
    <m/>
    <m/>
    <m/>
    <m/>
    <m/>
    <m/>
    <m/>
    <m/>
    <m/>
    <m/>
    <m/>
    <n v="1"/>
    <m/>
    <m/>
    <m/>
    <m/>
    <m/>
    <n v="2"/>
    <m/>
    <m/>
    <m/>
    <m/>
    <m/>
    <m/>
    <m/>
    <m/>
    <m/>
    <m/>
    <m/>
    <n v="1"/>
    <m/>
    <m/>
    <m/>
    <m/>
    <m/>
    <m/>
    <m/>
    <m/>
    <m/>
    <m/>
    <m/>
    <m/>
    <m/>
    <m/>
    <x v="9"/>
    <x v="0"/>
    <s v="ZBHT0012"/>
    <s v="A6xAiB7q_Dgz"/>
    <s v="Allocated"/>
    <s v="Left Message (LMCB)"/>
    <s v="Lm"/>
    <d v="2026-07-04T00:00:00"/>
    <m/>
    <m/>
    <m/>
    <m/>
    <m/>
    <n v="1840"/>
    <n v="17397"/>
  </r>
  <r>
    <n v="465743751"/>
    <s v="SAGAR SHRIKANT SURSE"/>
    <s v="ONLINE"/>
    <x v="20"/>
    <n v="4820"/>
    <m/>
    <m/>
    <m/>
    <n v="4806"/>
    <n v="4789.5600000000004"/>
    <n v="4791.5600000000004"/>
    <n v="4775.5600000000013"/>
    <x v="0"/>
    <x v="0"/>
    <x v="0"/>
    <x v="14"/>
    <n v="48460"/>
    <n v="2"/>
    <n v="0"/>
    <n v="450"/>
    <s v="-"/>
    <n v="0.10982535819021588"/>
    <n v="2.5523741029912692E-3"/>
    <x v="0"/>
    <s v="NC"/>
    <s v="-"/>
    <s v="NC"/>
    <s v="Entry restricted"/>
    <m/>
    <s v="CNAVNA"/>
    <m/>
    <s v="-"/>
    <m/>
    <s v="TALEGAON DABADE"/>
    <m/>
    <m/>
    <m/>
    <n v="5241.5600000000004"/>
    <n v="48460"/>
    <n v="26"/>
    <n v="25"/>
    <s v="STABLE"/>
    <m/>
    <m/>
    <m/>
    <m/>
    <s v="REGULAR"/>
    <s v="MH14MG7357"/>
    <s v="TVS JUPITER 125 DISC"/>
    <d v="2025-03-21T00:00:00"/>
    <n v="24"/>
    <x v="1"/>
    <x v="1"/>
    <m/>
    <m/>
    <m/>
    <m/>
    <m/>
    <m/>
    <m/>
    <m/>
    <m/>
    <m/>
    <m/>
    <m/>
    <m/>
    <m/>
    <m/>
    <m/>
    <m/>
    <m/>
    <m/>
    <m/>
    <m/>
    <m/>
    <m/>
    <m/>
    <m/>
    <m/>
    <m/>
    <m/>
    <m/>
    <m/>
    <m/>
    <m/>
    <m/>
    <m/>
    <m/>
    <m/>
    <m/>
    <n v="1"/>
    <m/>
    <m/>
    <m/>
    <m/>
    <m/>
    <m/>
    <m/>
    <m/>
    <m/>
    <m/>
    <m/>
    <m/>
    <m/>
    <m/>
    <m/>
    <m/>
    <m/>
    <m/>
    <m/>
    <m/>
    <m/>
    <m/>
    <m/>
    <m/>
    <m/>
    <m/>
    <m/>
    <m/>
    <m/>
    <m/>
    <m/>
    <m/>
    <m/>
    <m/>
    <m/>
    <m/>
    <m/>
    <m/>
    <m/>
    <m/>
    <m/>
    <m/>
    <m/>
    <m/>
    <m/>
    <m/>
    <m/>
    <m/>
    <m/>
    <m/>
    <m/>
    <m/>
    <m/>
    <m/>
    <m/>
    <m/>
    <x v="0"/>
    <x v="0"/>
    <s v="DUWT0027"/>
    <m/>
    <m/>
    <m/>
    <m/>
    <m/>
    <m/>
    <m/>
    <m/>
    <s v="VYMO"/>
    <m/>
    <n v="4791.5600000000004"/>
    <n v="9595.5600000000013"/>
  </r>
  <r>
    <n v="466230787"/>
    <s v="SANJAY BABULAL GUJRATHI"/>
    <m/>
    <x v="2"/>
    <m/>
    <m/>
    <m/>
    <m/>
    <n v="3401"/>
    <n v="16999"/>
    <n v="4263"/>
    <n v="20400"/>
    <x v="4"/>
    <x v="1"/>
    <x v="1"/>
    <x v="11"/>
    <n v="48435"/>
    <n v="868"/>
    <n v="0"/>
    <n v="4050"/>
    <s v="FLOW"/>
    <n v="0.30365057771034865"/>
    <n v="2.1650776035602406E-2"/>
    <x v="1"/>
    <s v="PTP"/>
    <s v="PTP"/>
    <s v="PTP"/>
    <m/>
    <m/>
    <m/>
    <m/>
    <s v="ELG"/>
    <m/>
    <s v="RAJGURU NAGAR "/>
    <m/>
    <m/>
    <m/>
    <n v="16999"/>
    <n v="48435"/>
    <n v="146"/>
    <n v="175"/>
    <s v="FLOW"/>
    <m/>
    <m/>
    <m/>
    <m/>
    <s v="NPA"/>
    <s v="MH14MN3177"/>
    <s v="TVS XL 100 ES DX"/>
    <d v="2025-05-30T00:00:00"/>
    <n v="24"/>
    <x v="0"/>
    <x v="0"/>
    <m/>
    <m/>
    <m/>
    <m/>
    <m/>
    <m/>
    <m/>
    <m/>
    <m/>
    <m/>
    <m/>
    <m/>
    <m/>
    <m/>
    <m/>
    <m/>
    <m/>
    <m/>
    <m/>
    <m/>
    <m/>
    <m/>
    <m/>
    <m/>
    <m/>
    <n v="1"/>
    <m/>
    <m/>
    <m/>
    <m/>
    <m/>
    <m/>
    <m/>
    <m/>
    <m/>
    <m/>
    <m/>
    <m/>
    <m/>
    <m/>
    <m/>
    <m/>
    <m/>
    <m/>
    <m/>
    <m/>
    <m/>
    <m/>
    <m/>
    <m/>
    <m/>
    <m/>
    <m/>
    <m/>
    <m/>
    <m/>
    <m/>
    <m/>
    <m/>
    <m/>
    <m/>
    <m/>
    <m/>
    <m/>
    <m/>
    <m/>
    <m/>
    <m/>
    <m/>
    <m/>
    <m/>
    <m/>
    <m/>
    <m/>
    <m/>
    <m/>
    <m/>
    <m/>
    <m/>
    <m/>
    <m/>
    <m/>
    <m/>
    <m/>
    <m/>
    <m/>
    <m/>
    <m/>
    <m/>
    <m/>
    <m/>
    <m/>
    <m/>
    <m/>
    <x v="0"/>
    <x v="0"/>
    <s v="ZBHT0010"/>
    <s v="AoXAztSeBaz"/>
    <s v="Allocated"/>
    <e v="#N/A"/>
    <e v="#N/A"/>
    <e v="#N/A"/>
    <m/>
    <m/>
    <m/>
    <m/>
    <m/>
    <n v="4263"/>
    <n v="20400"/>
  </r>
  <r>
    <n v="463689660"/>
    <s v="SHEETAL SANTOSH SURVE"/>
    <m/>
    <x v="2"/>
    <m/>
    <m/>
    <m/>
    <s v="BANK STABLE 20"/>
    <n v="3293"/>
    <n v="9173"/>
    <n v="2797"/>
    <n v="12466"/>
    <x v="3"/>
    <x v="0"/>
    <x v="1"/>
    <x v="13"/>
    <n v="48410"/>
    <n v="210"/>
    <n v="0"/>
    <n v="2700"/>
    <s v="-"/>
    <n v="0.38895112071111287"/>
    <n v="1.5504414772412951E-2"/>
    <x v="0"/>
    <s v="-"/>
    <s v="-"/>
    <s v="-"/>
    <m/>
    <m/>
    <m/>
    <m/>
    <s v="ELG"/>
    <m/>
    <s v="JANTA VASAHAT"/>
    <m/>
    <m/>
    <m/>
    <n v="9173"/>
    <n v="48410"/>
    <n v="87"/>
    <n v="86"/>
    <s v="STABLE"/>
    <m/>
    <m/>
    <m/>
    <m/>
    <s v="NPA"/>
    <s v="MH12XB8211"/>
    <s v="HONDA ACTIVA 6G DLX BS VI"/>
    <d v="2024-08-07T00:00:00"/>
    <n v="36"/>
    <x v="0"/>
    <x v="1"/>
    <m/>
    <m/>
    <m/>
    <m/>
    <m/>
    <m/>
    <m/>
    <m/>
    <m/>
    <m/>
    <m/>
    <m/>
    <m/>
    <m/>
    <m/>
    <m/>
    <m/>
    <m/>
    <m/>
    <m/>
    <m/>
    <m/>
    <m/>
    <m/>
    <m/>
    <n v="1"/>
    <m/>
    <m/>
    <m/>
    <m/>
    <m/>
    <m/>
    <m/>
    <m/>
    <m/>
    <m/>
    <m/>
    <m/>
    <m/>
    <m/>
    <m/>
    <m/>
    <m/>
    <m/>
    <m/>
    <m/>
    <m/>
    <m/>
    <m/>
    <m/>
    <m/>
    <m/>
    <m/>
    <m/>
    <m/>
    <m/>
    <m/>
    <m/>
    <m/>
    <m/>
    <m/>
    <m/>
    <m/>
    <m/>
    <m/>
    <m/>
    <m/>
    <m/>
    <m/>
    <m/>
    <m/>
    <m/>
    <m/>
    <m/>
    <m/>
    <m/>
    <m/>
    <m/>
    <m/>
    <m/>
    <m/>
    <m/>
    <m/>
    <m/>
    <m/>
    <m/>
    <m/>
    <m/>
    <m/>
    <m/>
    <m/>
    <m/>
    <m/>
    <m/>
    <x v="0"/>
    <x v="0"/>
    <s v="DUWT0031"/>
    <s v="GoB0PF1PY97"/>
    <s v="Allocated"/>
    <e v="#N/A"/>
    <e v="#N/A"/>
    <e v="#N/A"/>
    <m/>
    <m/>
    <m/>
    <m/>
    <m/>
    <n v="2797"/>
    <n v="12466"/>
  </r>
  <r>
    <n v="465745916"/>
    <s v="RAHUL VIJAY MORE"/>
    <s v="ONLINE"/>
    <x v="4"/>
    <n v="4900"/>
    <m/>
    <m/>
    <m/>
    <n v="4873"/>
    <n v="4684.3500000000004"/>
    <n v="4808.3500000000004"/>
    <n v="4657.3500000000004"/>
    <x v="0"/>
    <x v="0"/>
    <x v="0"/>
    <x v="15"/>
    <n v="48380"/>
    <n v="124"/>
    <n v="0"/>
    <n v="1350"/>
    <s v="15.06.26"/>
    <n v="5.7866914302293487E-2"/>
    <n v="2.5481605262632607E-3"/>
    <x v="0"/>
    <s v="MPTP"/>
    <s v="PAID"/>
    <s v="MPTP"/>
    <s v="Shifted"/>
    <n v="26"/>
    <s v="CAVNA"/>
    <m/>
    <s v="-"/>
    <m/>
    <s v="PIMPARI"/>
    <m/>
    <m/>
    <m/>
    <n v="6158.35"/>
    <n v="48380"/>
    <n v="26"/>
    <n v="25"/>
    <s v="STABLE"/>
    <m/>
    <m/>
    <m/>
    <m/>
    <s v="REGULAR"/>
    <s v="MH14MG0833"/>
    <s v="SPLENDOR PLUS BS6 I3S DRS CAST FI"/>
    <d v="2025-03-21T00:00:00"/>
    <n v="24"/>
    <x v="1"/>
    <x v="0"/>
    <m/>
    <m/>
    <m/>
    <m/>
    <m/>
    <m/>
    <m/>
    <m/>
    <m/>
    <m/>
    <m/>
    <m/>
    <m/>
    <m/>
    <m/>
    <m/>
    <m/>
    <m/>
    <m/>
    <m/>
    <m/>
    <m/>
    <m/>
    <m/>
    <m/>
    <m/>
    <m/>
    <m/>
    <m/>
    <m/>
    <m/>
    <n v="1"/>
    <m/>
    <m/>
    <m/>
    <m/>
    <m/>
    <m/>
    <m/>
    <m/>
    <m/>
    <m/>
    <m/>
    <n v="1"/>
    <m/>
    <m/>
    <m/>
    <m/>
    <m/>
    <m/>
    <m/>
    <m/>
    <m/>
    <m/>
    <m/>
    <m/>
    <m/>
    <m/>
    <m/>
    <m/>
    <m/>
    <m/>
    <m/>
    <m/>
    <m/>
    <m/>
    <m/>
    <n v="1"/>
    <m/>
    <m/>
    <m/>
    <m/>
    <m/>
    <m/>
    <m/>
    <m/>
    <m/>
    <m/>
    <m/>
    <m/>
    <m/>
    <m/>
    <m/>
    <m/>
    <m/>
    <m/>
    <m/>
    <m/>
    <m/>
    <m/>
    <m/>
    <m/>
    <m/>
    <m/>
    <x v="1"/>
    <x v="0"/>
    <s v="ZBHT0015"/>
    <m/>
    <m/>
    <m/>
    <m/>
    <m/>
    <m/>
    <m/>
    <m/>
    <m/>
    <m/>
    <n v="4808.3500000000004"/>
    <n v="9557.35"/>
  </r>
  <r>
    <n v="460542843"/>
    <s v="HANUMANT TULSHIRAM PAWAR"/>
    <s v="ONLINE"/>
    <x v="19"/>
    <n v="7500"/>
    <m/>
    <m/>
    <m/>
    <n v="7281"/>
    <n v="14005"/>
    <n v="7236"/>
    <n v="13786"/>
    <x v="1"/>
    <x v="0"/>
    <x v="0"/>
    <x v="6"/>
    <n v="48371.11"/>
    <n v="512"/>
    <n v="0"/>
    <n v="6750"/>
    <s v="27.06.26"/>
    <n v="7.3343273441239129E-2"/>
    <n v="8.9936532964374327E-3"/>
    <x v="0"/>
    <s v="MPTP"/>
    <s v="MPTP"/>
    <s v="MPTP"/>
    <s v="Shifted"/>
    <n v="25"/>
    <s v="CAVNA"/>
    <m/>
    <s v="-"/>
    <m/>
    <s v="TINGRE NAGAR "/>
    <m/>
    <m/>
    <m/>
    <n v="14005"/>
    <n v="48371.11"/>
    <n v="57"/>
    <n v="55"/>
    <s v="STABLE"/>
    <m/>
    <m/>
    <m/>
    <m/>
    <s v="REGULAR"/>
    <s v="MH12WF4905"/>
    <s v="BULLET 350 THE STANDARD BLACK"/>
    <d v="2023-11-08T00:00:00"/>
    <n v="36"/>
    <x v="0"/>
    <x v="1"/>
    <m/>
    <m/>
    <m/>
    <m/>
    <m/>
    <m/>
    <m/>
    <m/>
    <m/>
    <m/>
    <n v="1"/>
    <m/>
    <m/>
    <m/>
    <m/>
    <m/>
    <m/>
    <m/>
    <m/>
    <m/>
    <m/>
    <m/>
    <m/>
    <m/>
    <m/>
    <m/>
    <m/>
    <m/>
    <m/>
    <m/>
    <m/>
    <m/>
    <m/>
    <m/>
    <m/>
    <m/>
    <m/>
    <m/>
    <m/>
    <m/>
    <m/>
    <m/>
    <m/>
    <m/>
    <m/>
    <m/>
    <m/>
    <m/>
    <m/>
    <m/>
    <m/>
    <m/>
    <m/>
    <m/>
    <m/>
    <m/>
    <m/>
    <m/>
    <m/>
    <m/>
    <m/>
    <m/>
    <m/>
    <m/>
    <m/>
    <m/>
    <m/>
    <m/>
    <m/>
    <m/>
    <m/>
    <m/>
    <m/>
    <m/>
    <m/>
    <m/>
    <m/>
    <m/>
    <m/>
    <n v="1"/>
    <m/>
    <m/>
    <m/>
    <m/>
    <m/>
    <m/>
    <m/>
    <m/>
    <m/>
    <m/>
    <m/>
    <m/>
    <m/>
    <m/>
    <x v="3"/>
    <x v="0"/>
    <s v="ZBHT0012"/>
    <s v="k2zjYsRF_c"/>
    <s v="Allocated"/>
    <s v="Shifted (NC_SFTD)"/>
    <s v="Nc"/>
    <d v="2026-07-04T00:00:00"/>
    <m/>
    <m/>
    <m/>
    <m/>
    <m/>
    <n v="7236"/>
    <n v="21286"/>
  </r>
  <r>
    <n v="461702783"/>
    <s v="RAM ARUN BAGADE"/>
    <s v="ONLINE"/>
    <x v="27"/>
    <n v="3500"/>
    <m/>
    <m/>
    <m/>
    <n v="3338"/>
    <n v="9743"/>
    <n v="3562"/>
    <n v="9581"/>
    <x v="3"/>
    <x v="0"/>
    <x v="0"/>
    <x v="9"/>
    <n v="48202"/>
    <n v="495"/>
    <n v="0"/>
    <n v="0"/>
    <s v="06.06.26"/>
    <n v="6.2940387336569564E-2"/>
    <n v="1.5437797993386678E-2"/>
    <x v="0"/>
    <s v="PAID"/>
    <s v="PAID"/>
    <s v="PAID"/>
    <m/>
    <m/>
    <m/>
    <m/>
    <s v="ELG"/>
    <m/>
    <s v="SHIRUR"/>
    <m/>
    <m/>
    <m/>
    <n v="9743"/>
    <n v="48202"/>
    <n v="87"/>
    <n v="86"/>
    <s v="STABLE"/>
    <m/>
    <m/>
    <m/>
    <m/>
    <s v="NPA"/>
    <s v="MH12WM8212"/>
    <s v="HONDA ACTIVA 6G DLX BS VI"/>
    <d v="2024-01-29T00:00:00"/>
    <n v="42"/>
    <x v="0"/>
    <x v="0"/>
    <m/>
    <m/>
    <m/>
    <m/>
    <m/>
    <m/>
    <m/>
    <m/>
    <m/>
    <m/>
    <m/>
    <m/>
    <m/>
    <m/>
    <m/>
    <m/>
    <m/>
    <m/>
    <m/>
    <n v="1"/>
    <m/>
    <m/>
    <n v="1"/>
    <m/>
    <m/>
    <m/>
    <m/>
    <m/>
    <m/>
    <m/>
    <m/>
    <m/>
    <m/>
    <m/>
    <m/>
    <m/>
    <m/>
    <m/>
    <m/>
    <m/>
    <m/>
    <m/>
    <m/>
    <m/>
    <m/>
    <m/>
    <m/>
    <m/>
    <m/>
    <m/>
    <m/>
    <m/>
    <m/>
    <m/>
    <m/>
    <m/>
    <m/>
    <m/>
    <m/>
    <m/>
    <m/>
    <m/>
    <m/>
    <m/>
    <m/>
    <m/>
    <m/>
    <m/>
    <m/>
    <m/>
    <m/>
    <m/>
    <m/>
    <m/>
    <m/>
    <m/>
    <m/>
    <m/>
    <m/>
    <m/>
    <m/>
    <m/>
    <m/>
    <m/>
    <m/>
    <m/>
    <m/>
    <m/>
    <m/>
    <m/>
    <m/>
    <m/>
    <m/>
    <m/>
    <x v="3"/>
    <x v="0"/>
    <s v="ZBHT0024"/>
    <s v="A2rSNc8tic"/>
    <s v="Allocated"/>
    <s v="Payment (PAID)"/>
    <s v="Paid 3500rs"/>
    <d v="2026-07-07T00:00:00"/>
    <m/>
    <m/>
    <m/>
    <m/>
    <m/>
    <n v="3562"/>
    <n v="13081"/>
  </r>
  <r>
    <n v="463785816"/>
    <s v="SIDDHARTH SAWDEKAR"/>
    <m/>
    <x v="2"/>
    <m/>
    <m/>
    <m/>
    <m/>
    <n v="3557"/>
    <n v="6781"/>
    <n v="3474"/>
    <n v="10338"/>
    <x v="1"/>
    <x v="1"/>
    <x v="1"/>
    <x v="7"/>
    <n v="47968"/>
    <n v="250"/>
    <n v="0"/>
    <n v="5467.99"/>
    <s v="17.06.26"/>
    <n v="0.56285063759543741"/>
    <n v="8.9187029473483392E-3"/>
    <x v="1"/>
    <s v="RTP"/>
    <s v="PAID"/>
    <s v="RTP"/>
    <s v="Financail problem"/>
    <m/>
    <s v="CAVNA"/>
    <m/>
    <s v="-"/>
    <m/>
    <s v="BHOSARI"/>
    <m/>
    <m/>
    <m/>
    <n v="6781"/>
    <n v="47968"/>
    <n v="57"/>
    <n v="86"/>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x v="0"/>
    <x v="0"/>
    <s v="DUWT0025"/>
    <s v="Go0lEGpIjz"/>
    <s v="Allocated"/>
    <s v="Promise To Pay (PTP)"/>
    <s v="Customer given ptp to online payment "/>
    <d v="2026-07-08T00:00:00"/>
    <m/>
    <m/>
    <m/>
    <m/>
    <m/>
    <n v="3474"/>
    <n v="10338"/>
  </r>
  <r>
    <n v="465514812"/>
    <s v="CHANDRAKANT DAGDOJI PACHKOR"/>
    <s v="ONLINE"/>
    <x v="27"/>
    <n v="5350"/>
    <m/>
    <m/>
    <m/>
    <n v="5268"/>
    <n v="10467"/>
    <n v="5479"/>
    <n v="10385"/>
    <x v="1"/>
    <x v="0"/>
    <x v="0"/>
    <x v="9"/>
    <n v="47915"/>
    <n v="280"/>
    <n v="0"/>
    <n v="2700"/>
    <s v="FLOW"/>
    <n v="7.2726869812148681E-2"/>
    <n v="8.908848643307949E-3"/>
    <x v="0"/>
    <s v="PAID"/>
    <s v="PTP"/>
    <s v="PAID"/>
    <m/>
    <m/>
    <m/>
    <m/>
    <s v="-"/>
    <m/>
    <s v="SHIRUR"/>
    <m/>
    <m/>
    <m/>
    <n v="10467"/>
    <n v="47915"/>
    <n v="57"/>
    <n v="55"/>
    <s v="STABLE"/>
    <m/>
    <m/>
    <m/>
    <m/>
    <s v="REGULAR"/>
    <s v="MH22BF9131"/>
    <s v="HONDA SHINE DISC BSVI"/>
    <d v="2025-02-16T00:00:00"/>
    <n v="24"/>
    <x v="0"/>
    <x v="0"/>
    <m/>
    <m/>
    <m/>
    <m/>
    <m/>
    <m/>
    <m/>
    <m/>
    <m/>
    <m/>
    <m/>
    <m/>
    <m/>
    <m/>
    <m/>
    <m/>
    <m/>
    <m/>
    <m/>
    <n v="1"/>
    <m/>
    <m/>
    <n v="1"/>
    <m/>
    <m/>
    <m/>
    <m/>
    <m/>
    <m/>
    <m/>
    <m/>
    <m/>
    <m/>
    <m/>
    <m/>
    <m/>
    <m/>
    <m/>
    <m/>
    <m/>
    <m/>
    <m/>
    <m/>
    <m/>
    <m/>
    <m/>
    <m/>
    <m/>
    <m/>
    <m/>
    <m/>
    <m/>
    <m/>
    <m/>
    <m/>
    <m/>
    <m/>
    <m/>
    <m/>
    <m/>
    <m/>
    <m/>
    <m/>
    <m/>
    <m/>
    <m/>
    <m/>
    <m/>
    <m/>
    <m/>
    <m/>
    <m/>
    <m/>
    <m/>
    <m/>
    <m/>
    <m/>
    <m/>
    <m/>
    <m/>
    <m/>
    <m/>
    <m/>
    <m/>
    <m/>
    <m/>
    <m/>
    <m/>
    <m/>
    <m/>
    <m/>
    <m/>
    <m/>
    <m/>
    <x v="3"/>
    <x v="0"/>
    <s v="ZBHT0024"/>
    <s v="A289VaZ2LRz"/>
    <s v="Allocated"/>
    <s v="Payment (PAID)"/>
    <s v="Paid 5300rs"/>
    <d v="2026-07-07T00:00:00"/>
    <m/>
    <m/>
    <m/>
    <m/>
    <m/>
    <n v="5479"/>
    <n v="15735"/>
  </r>
  <r>
    <n v="463639237"/>
    <s v="AKASH SUBHASH PATNAGE"/>
    <m/>
    <x v="2"/>
    <m/>
    <m/>
    <m/>
    <m/>
    <n v="3482"/>
    <n v="6369"/>
    <n v="3167"/>
    <n v="9851"/>
    <x v="1"/>
    <x v="1"/>
    <x v="1"/>
    <x v="6"/>
    <n v="47903"/>
    <n v="280"/>
    <n v="0"/>
    <n v="4498"/>
    <s v="-"/>
    <n v="7.2633496061092623E-2"/>
    <n v="8.9066174801289925E-3"/>
    <x v="1"/>
    <s v="NC"/>
    <s v="-"/>
    <s v="NC"/>
    <s v="Shifted"/>
    <m/>
    <s v="CNAVNA"/>
    <m/>
    <s v="-"/>
    <m/>
    <s v="WADGAON SHERI"/>
    <m/>
    <m/>
    <m/>
    <n v="6369"/>
    <n v="47903"/>
    <n v="57"/>
    <n v="86"/>
    <s v="FLOW"/>
    <m/>
    <m/>
    <m/>
    <m/>
    <s v="REGULAR"/>
    <m/>
    <s v="HONDA ACTIVA 125 DISC BSVI"/>
    <d v="2024-08-02T00:00:00"/>
    <n v="36"/>
    <x v="0"/>
    <x v="1"/>
    <m/>
    <m/>
    <m/>
    <m/>
    <m/>
    <m/>
    <m/>
    <m/>
    <m/>
    <m/>
    <m/>
    <m/>
    <m/>
    <m/>
    <m/>
    <m/>
    <m/>
    <m/>
    <m/>
    <m/>
    <m/>
    <m/>
    <m/>
    <m/>
    <m/>
    <m/>
    <m/>
    <m/>
    <n v="1"/>
    <m/>
    <m/>
    <m/>
    <m/>
    <m/>
    <m/>
    <m/>
    <m/>
    <m/>
    <m/>
    <m/>
    <m/>
    <m/>
    <m/>
    <m/>
    <m/>
    <m/>
    <m/>
    <m/>
    <m/>
    <m/>
    <m/>
    <m/>
    <m/>
    <m/>
    <m/>
    <m/>
    <m/>
    <m/>
    <m/>
    <m/>
    <m/>
    <m/>
    <m/>
    <m/>
    <m/>
    <m/>
    <m/>
    <m/>
    <m/>
    <m/>
    <m/>
    <m/>
    <m/>
    <m/>
    <m/>
    <m/>
    <m/>
    <m/>
    <m/>
    <m/>
    <m/>
    <m/>
    <m/>
    <m/>
    <m/>
    <m/>
    <m/>
    <m/>
    <m/>
    <m/>
    <m/>
    <m/>
    <m/>
    <m/>
    <x v="0"/>
    <x v="0"/>
    <s v="ZBHT0012"/>
    <s v="BPHtl5Uz6F87"/>
    <s v="Allocated"/>
    <e v="#N/A"/>
    <e v="#N/A"/>
    <e v="#N/A"/>
    <m/>
    <m/>
    <m/>
    <m/>
    <m/>
    <n v="3167"/>
    <n v="9851"/>
  </r>
  <r>
    <n v="460952186"/>
    <s v="ABHIJEET UTTAM KUMBHAR"/>
    <s v="ONLINE"/>
    <x v="13"/>
    <n v="3000"/>
    <m/>
    <m/>
    <m/>
    <n v="2774"/>
    <n v="4509"/>
    <n v="1898"/>
    <n v="4283"/>
    <x v="1"/>
    <x v="0"/>
    <x v="0"/>
    <x v="14"/>
    <n v="47667"/>
    <n v="163"/>
    <n v="0"/>
    <n v="6750"/>
    <s v="27.06.26"/>
    <n v="0.13689691705512091"/>
    <n v="8.8627379376095168E-3"/>
    <x v="1"/>
    <s v="BPTP"/>
    <s v="PTP"/>
    <s v="BPTP"/>
    <s v="Financail problem"/>
    <n v="29"/>
    <s v="CAVA"/>
    <m/>
    <s v="-"/>
    <m/>
    <s v="DEHU"/>
    <m/>
    <m/>
    <m/>
    <n v="4509"/>
    <n v="47667"/>
    <n v="57"/>
    <n v="86"/>
    <s v="FLOW"/>
    <m/>
    <m/>
    <m/>
    <m/>
    <s v="REGULAR"/>
    <s v="MH14LF6664"/>
    <s v="SPLENDOR PLUS DRS CAST FI BLACK"/>
    <d v="2023-12-01T00:00:00"/>
    <n v="48"/>
    <x v="0"/>
    <x v="1"/>
    <m/>
    <m/>
    <m/>
    <m/>
    <m/>
    <m/>
    <m/>
    <m/>
    <m/>
    <m/>
    <n v="1"/>
    <m/>
    <m/>
    <m/>
    <m/>
    <m/>
    <m/>
    <m/>
    <m/>
    <m/>
    <m/>
    <m/>
    <m/>
    <m/>
    <m/>
    <m/>
    <m/>
    <m/>
    <n v="1"/>
    <m/>
    <m/>
    <m/>
    <m/>
    <m/>
    <m/>
    <m/>
    <m/>
    <m/>
    <m/>
    <m/>
    <m/>
    <m/>
    <m/>
    <n v="1"/>
    <m/>
    <m/>
    <m/>
    <m/>
    <m/>
    <m/>
    <m/>
    <m/>
    <m/>
    <m/>
    <m/>
    <m/>
    <m/>
    <m/>
    <m/>
    <m/>
    <m/>
    <m/>
    <m/>
    <m/>
    <m/>
    <m/>
    <m/>
    <m/>
    <m/>
    <m/>
    <n v="1"/>
    <m/>
    <m/>
    <m/>
    <m/>
    <m/>
    <m/>
    <m/>
    <m/>
    <m/>
    <m/>
    <m/>
    <m/>
    <m/>
    <m/>
    <m/>
    <m/>
    <m/>
    <m/>
    <m/>
    <m/>
    <m/>
    <m/>
    <m/>
    <x v="4"/>
    <x v="0"/>
    <s v="DUWT0027"/>
    <s v="G6Jit5JApz"/>
    <s v="Allocated"/>
    <s v="Left Message (LMCB)"/>
    <s v="Visited to Customers residence address and Left massage with his Father "/>
    <d v="2026-07-04T00:00:00"/>
    <m/>
    <m/>
    <m/>
    <s v="VYMO"/>
    <m/>
    <n v="1898"/>
    <n v="7283"/>
  </r>
  <r>
    <n v="460922761"/>
    <s v="SAINATH MANOHAR GAVHANE"/>
    <m/>
    <x v="2"/>
    <m/>
    <m/>
    <m/>
    <m/>
    <n v="2834"/>
    <n v="2813"/>
    <n v="2813"/>
    <n v="5647"/>
    <x v="0"/>
    <x v="1"/>
    <x v="1"/>
    <x v="13"/>
    <n v="47289"/>
    <n v="0"/>
    <n v="0"/>
    <n v="450"/>
    <s v="-"/>
    <n v="4.075313348800088E-2"/>
    <n v="2.490697873635042E-3"/>
    <x v="1"/>
    <s v="NC"/>
    <s v="-"/>
    <s v="NC"/>
    <s v="Shifted"/>
    <m/>
    <s v="CAVNA"/>
    <m/>
    <s v="-"/>
    <m/>
    <s v="NHARE"/>
    <m/>
    <m/>
    <m/>
    <n v="3263"/>
    <n v="47289"/>
    <n v="26"/>
    <n v="55"/>
    <s v="FLOW"/>
    <m/>
    <m/>
    <m/>
    <m/>
    <s v="REGULAR"/>
    <s v="MH12WF7775"/>
    <s v="ATHER 450 X HR PRO PACK"/>
    <d v="2023-11-29T00:00:00"/>
    <n v="48"/>
    <x v="1"/>
    <x v="1"/>
    <m/>
    <m/>
    <m/>
    <m/>
    <m/>
    <m/>
    <m/>
    <m/>
    <m/>
    <m/>
    <m/>
    <m/>
    <m/>
    <m/>
    <m/>
    <m/>
    <m/>
    <m/>
    <m/>
    <m/>
    <m/>
    <m/>
    <m/>
    <m/>
    <m/>
    <m/>
    <m/>
    <m/>
    <m/>
    <m/>
    <m/>
    <m/>
    <m/>
    <m/>
    <m/>
    <m/>
    <m/>
    <n v="1"/>
    <m/>
    <m/>
    <m/>
    <m/>
    <m/>
    <m/>
    <m/>
    <m/>
    <m/>
    <m/>
    <m/>
    <m/>
    <m/>
    <m/>
    <m/>
    <m/>
    <m/>
    <m/>
    <m/>
    <m/>
    <m/>
    <m/>
    <m/>
    <m/>
    <m/>
    <m/>
    <m/>
    <m/>
    <m/>
    <m/>
    <m/>
    <m/>
    <m/>
    <m/>
    <m/>
    <m/>
    <m/>
    <m/>
    <m/>
    <m/>
    <m/>
    <m/>
    <m/>
    <m/>
    <m/>
    <m/>
    <m/>
    <m/>
    <m/>
    <m/>
    <m/>
    <m/>
    <m/>
    <m/>
    <m/>
    <m/>
    <x v="0"/>
    <x v="0"/>
    <s v="DUWT0031"/>
    <m/>
    <m/>
    <m/>
    <m/>
    <m/>
    <m/>
    <m/>
    <m/>
    <m/>
    <m/>
    <n v="2813"/>
    <n v="5647"/>
  </r>
  <r>
    <n v="460174984"/>
    <s v="DHURBOJYOTI BORGOHAIN"/>
    <s v="ONLINE"/>
    <x v="7"/>
    <n v="3195"/>
    <m/>
    <m/>
    <m/>
    <n v="3138"/>
    <n v="3138"/>
    <n v="3151"/>
    <n v="3081"/>
    <x v="0"/>
    <x v="0"/>
    <x v="0"/>
    <x v="6"/>
    <n v="47119.85"/>
    <n v="13"/>
    <n v="0"/>
    <n v="4964.38"/>
    <s v="-"/>
    <n v="3.2138498544862101E-2"/>
    <n v="2.4817887923407585E-3"/>
    <x v="0"/>
    <s v="PAID"/>
    <s v="-"/>
    <s v="PAID"/>
    <m/>
    <m/>
    <m/>
    <m/>
    <s v="-"/>
    <m/>
    <s v="YERWADA"/>
    <m/>
    <m/>
    <m/>
    <n v="8115.38"/>
    <n v="47119.85"/>
    <n v="26"/>
    <n v="25"/>
    <s v="STABLE"/>
    <m/>
    <m/>
    <m/>
    <m/>
    <s v="REGULAR"/>
    <s v="MH12WF4131"/>
    <s v="HONDA ACTIVA 125 DISC BSVI"/>
    <d v="2023-10-17T00:00:00"/>
    <n v="48"/>
    <x v="1"/>
    <x v="1"/>
    <m/>
    <m/>
    <m/>
    <m/>
    <m/>
    <m/>
    <m/>
    <m/>
    <m/>
    <m/>
    <m/>
    <m/>
    <m/>
    <m/>
    <m/>
    <m/>
    <m/>
    <m/>
    <m/>
    <m/>
    <m/>
    <m/>
    <m/>
    <m/>
    <m/>
    <m/>
    <m/>
    <m/>
    <m/>
    <m/>
    <m/>
    <m/>
    <m/>
    <m/>
    <m/>
    <m/>
    <m/>
    <n v="1"/>
    <m/>
    <m/>
    <m/>
    <m/>
    <m/>
    <m/>
    <m/>
    <m/>
    <m/>
    <m/>
    <m/>
    <m/>
    <m/>
    <m/>
    <m/>
    <m/>
    <m/>
    <m/>
    <m/>
    <m/>
    <m/>
    <m/>
    <m/>
    <m/>
    <m/>
    <m/>
    <m/>
    <m/>
    <m/>
    <n v="1"/>
    <m/>
    <m/>
    <m/>
    <m/>
    <m/>
    <m/>
    <m/>
    <m/>
    <m/>
    <m/>
    <m/>
    <m/>
    <m/>
    <m/>
    <m/>
    <m/>
    <m/>
    <m/>
    <m/>
    <m/>
    <m/>
    <m/>
    <m/>
    <m/>
    <m/>
    <m/>
    <x v="3"/>
    <x v="0"/>
    <s v="ZBHT0012"/>
    <m/>
    <m/>
    <m/>
    <m/>
    <m/>
    <m/>
    <m/>
    <m/>
    <s v="VYMO"/>
    <m/>
    <n v="3151"/>
    <n v="6276"/>
  </r>
  <r>
    <n v="464314536"/>
    <s v="AAMBUBAI BHAGVAT MANJAREKAR"/>
    <s v="ONLINE"/>
    <x v="11"/>
    <n v="3346"/>
    <m/>
    <m/>
    <m/>
    <n v="3104"/>
    <n v="5874"/>
    <n v="3012"/>
    <n v="5632"/>
    <x v="1"/>
    <x v="0"/>
    <x v="0"/>
    <x v="16"/>
    <n v="47048"/>
    <n v="242"/>
    <n v="0"/>
    <n v="5332"/>
    <s v="-"/>
    <n v="0.36178304413425555"/>
    <n v="8.7476471036283497E-3"/>
    <x v="0"/>
    <s v="PAID"/>
    <s v="-"/>
    <s v="PAID"/>
    <m/>
    <m/>
    <s v="CAVA"/>
    <m/>
    <s v="-"/>
    <m/>
    <s v="MODEL COLONY"/>
    <m/>
    <m/>
    <m/>
    <n v="11448"/>
    <n v="47048"/>
    <n v="57"/>
    <n v="55"/>
    <s v="STABLE"/>
    <m/>
    <m/>
    <m/>
    <m/>
    <s v="REGULAR"/>
    <s v="MH12XJ6244"/>
    <s v="AMPERE MAGNUS LT"/>
    <d v="2024-10-14T00:00:00"/>
    <n v="36"/>
    <x v="1"/>
    <x v="1"/>
    <m/>
    <m/>
    <m/>
    <m/>
    <m/>
    <m/>
    <m/>
    <m/>
    <m/>
    <m/>
    <m/>
    <m/>
    <m/>
    <m/>
    <m/>
    <m/>
    <m/>
    <m/>
    <m/>
    <m/>
    <m/>
    <m/>
    <m/>
    <m/>
    <m/>
    <m/>
    <m/>
    <m/>
    <m/>
    <m/>
    <m/>
    <m/>
    <m/>
    <m/>
    <m/>
    <m/>
    <m/>
    <m/>
    <m/>
    <m/>
    <n v="1"/>
    <m/>
    <m/>
    <m/>
    <m/>
    <m/>
    <m/>
    <m/>
    <m/>
    <m/>
    <m/>
    <m/>
    <m/>
    <m/>
    <m/>
    <m/>
    <m/>
    <m/>
    <m/>
    <m/>
    <m/>
    <m/>
    <m/>
    <m/>
    <m/>
    <m/>
    <m/>
    <m/>
    <m/>
    <m/>
    <m/>
    <m/>
    <m/>
    <m/>
    <m/>
    <m/>
    <m/>
    <m/>
    <m/>
    <m/>
    <m/>
    <m/>
    <m/>
    <m/>
    <m/>
    <m/>
    <m/>
    <m/>
    <m/>
    <m/>
    <m/>
    <m/>
    <m/>
    <m/>
    <x v="0"/>
    <x v="0"/>
    <s v="DUWT0014"/>
    <m/>
    <m/>
    <m/>
    <m/>
    <m/>
    <m/>
    <m/>
    <m/>
    <m/>
    <m/>
    <n v="3012"/>
    <n v="8978"/>
  </r>
  <r>
    <n v="460516801"/>
    <s v="ALIM AMIR PATHAN"/>
    <s v="COLLECT"/>
    <x v="12"/>
    <n v="3100"/>
    <m/>
    <m/>
    <m/>
    <n v="2999"/>
    <n v="2767.99"/>
    <n v="2819.99"/>
    <n v="2666.99"/>
    <x v="0"/>
    <x v="0"/>
    <x v="0"/>
    <x v="10"/>
    <n v="46826.29"/>
    <n v="52"/>
    <n v="0"/>
    <n v="4835"/>
    <s v="11.06.26"/>
    <n v="3.3264416617664716E-2"/>
    <n v="2.4663270725373307E-3"/>
    <x v="0"/>
    <s v="PTP"/>
    <s v="PAID"/>
    <s v="PTP"/>
    <m/>
    <n v="25"/>
    <s v="CAVNA"/>
    <m/>
    <s v="-"/>
    <m/>
    <s v="RAJURI"/>
    <m/>
    <m/>
    <m/>
    <n v="2767.99"/>
    <n v="46826.29"/>
    <n v="26"/>
    <n v="25"/>
    <s v="STABLE"/>
    <m/>
    <m/>
    <m/>
    <m/>
    <s v="REGULAR"/>
    <s v="MH14LD4719"/>
    <s v="TVS JUPITER 125 DISC"/>
    <d v="2023-11-07T00:00:00"/>
    <n v="48"/>
    <x v="0"/>
    <x v="0"/>
    <m/>
    <m/>
    <m/>
    <m/>
    <m/>
    <m/>
    <m/>
    <n v="1"/>
    <m/>
    <m/>
    <m/>
    <m/>
    <m/>
    <m/>
    <m/>
    <m/>
    <m/>
    <m/>
    <m/>
    <m/>
    <m/>
    <m/>
    <m/>
    <m/>
    <m/>
    <m/>
    <m/>
    <m/>
    <m/>
    <m/>
    <m/>
    <m/>
    <m/>
    <m/>
    <m/>
    <m/>
    <m/>
    <m/>
    <m/>
    <m/>
    <m/>
    <m/>
    <m/>
    <m/>
    <m/>
    <m/>
    <m/>
    <m/>
    <m/>
    <m/>
    <m/>
    <m/>
    <m/>
    <m/>
    <m/>
    <m/>
    <m/>
    <m/>
    <m/>
    <m/>
    <m/>
    <m/>
    <m/>
    <m/>
    <m/>
    <m/>
    <m/>
    <m/>
    <m/>
    <m/>
    <m/>
    <m/>
    <m/>
    <n v="2"/>
    <m/>
    <m/>
    <m/>
    <m/>
    <m/>
    <m/>
    <m/>
    <m/>
    <m/>
    <m/>
    <m/>
    <m/>
    <m/>
    <m/>
    <m/>
    <m/>
    <m/>
    <m/>
    <m/>
    <m/>
    <x v="1"/>
    <x v="0"/>
    <s v="ZBHT0021"/>
    <s v="k6SGsYbVpEIc"/>
    <s v="Allocated"/>
    <s v="Promise To Pay (PTP)"/>
    <s v="Ptp"/>
    <d v="2026-07-21T00:00:00"/>
    <m/>
    <m/>
    <m/>
    <m/>
    <m/>
    <n v="2819.99"/>
    <n v="5766.99"/>
  </r>
  <r>
    <n v="464050687"/>
    <s v="BHARAT NIMBA RENGADE"/>
    <m/>
    <x v="2"/>
    <m/>
    <m/>
    <m/>
    <m/>
    <n v="5587"/>
    <n v="33319.35"/>
    <n v="6653.3499999999985"/>
    <n v="38906.35"/>
    <x v="5"/>
    <x v="1"/>
    <x v="1"/>
    <x v="10"/>
    <n v="46757"/>
    <n v="1269"/>
    <n v="0"/>
    <n v="2700"/>
    <s v="FLOW"/>
    <n v="0.65965491457513292"/>
    <n v="2.0437594794114458E-2"/>
    <x v="1"/>
    <s v="NC"/>
    <s v="NC"/>
    <s v="NC"/>
    <s v="Shifted"/>
    <m/>
    <s v="CNAVNA"/>
    <m/>
    <s v="ELG"/>
    <m/>
    <s v="JUNNAR"/>
    <m/>
    <m/>
    <m/>
    <n v="33319.35"/>
    <n v="46757"/>
    <n v="177"/>
    <n v="206"/>
    <s v="FLOW"/>
    <m/>
    <m/>
    <m/>
    <m/>
    <s v="NPA"/>
    <s v="MH14LV4656"/>
    <s v="FZS V4"/>
    <d v="2024-09-17T00:00:00"/>
    <n v="24"/>
    <x v="0"/>
    <x v="0"/>
    <m/>
    <m/>
    <m/>
    <m/>
    <m/>
    <m/>
    <m/>
    <m/>
    <m/>
    <m/>
    <m/>
    <m/>
    <m/>
    <m/>
    <m/>
    <m/>
    <m/>
    <m/>
    <m/>
    <m/>
    <m/>
    <m/>
    <m/>
    <m/>
    <m/>
    <m/>
    <m/>
    <m/>
    <m/>
    <m/>
    <m/>
    <n v="1"/>
    <m/>
    <m/>
    <m/>
    <m/>
    <m/>
    <m/>
    <m/>
    <m/>
    <m/>
    <m/>
    <m/>
    <m/>
    <m/>
    <m/>
    <m/>
    <m/>
    <m/>
    <m/>
    <m/>
    <m/>
    <m/>
    <m/>
    <m/>
    <m/>
    <m/>
    <m/>
    <m/>
    <m/>
    <m/>
    <m/>
    <m/>
    <m/>
    <m/>
    <m/>
    <m/>
    <m/>
    <m/>
    <m/>
    <m/>
    <m/>
    <m/>
    <m/>
    <m/>
    <m/>
    <m/>
    <m/>
    <m/>
    <m/>
    <m/>
    <m/>
    <m/>
    <m/>
    <m/>
    <m/>
    <m/>
    <m/>
    <m/>
    <m/>
    <m/>
    <m/>
    <m/>
    <m/>
    <x v="0"/>
    <x v="0"/>
    <s v="ZBHT0021"/>
    <s v="Go7_hq2LK7"/>
    <s v="Allocated"/>
    <e v="#N/A"/>
    <e v="#N/A"/>
    <e v="#N/A"/>
    <m/>
    <m/>
    <m/>
    <m/>
    <m/>
    <n v="6653.3499999999985"/>
    <n v="38906.35"/>
  </r>
  <r>
    <n v="465762771"/>
    <s v="ASHIM SAIKIA"/>
    <s v="ONLINE"/>
    <x v="7"/>
    <n v="4968"/>
    <m/>
    <m/>
    <m/>
    <n v="4727"/>
    <n v="4523"/>
    <n v="4640"/>
    <n v="4282"/>
    <x v="0"/>
    <x v="0"/>
    <x v="0"/>
    <x v="5"/>
    <n v="46707"/>
    <n v="117"/>
    <n v="0"/>
    <n v="3600"/>
    <s v="19.06.26"/>
    <n v="5.6323077284470134E-2"/>
    <n v="2.4600441029387788E-3"/>
    <x v="0"/>
    <s v="PAID"/>
    <s v="NC"/>
    <s v="PAID"/>
    <m/>
    <m/>
    <m/>
    <m/>
    <s v="-"/>
    <m/>
    <s v="NANEKAR WADI"/>
    <m/>
    <m/>
    <m/>
    <n v="4523"/>
    <n v="46707"/>
    <n v="26"/>
    <n v="25"/>
    <s v="STABLE"/>
    <m/>
    <m/>
    <m/>
    <m/>
    <s v="REGULAR"/>
    <s v="MH14MG6130"/>
    <s v="TVS RAIDER SMARTXONNECT"/>
    <d v="2025-03-24T00:00:00"/>
    <n v="24"/>
    <x v="0"/>
    <x v="0"/>
    <m/>
    <m/>
    <m/>
    <m/>
    <m/>
    <m/>
    <m/>
    <m/>
    <m/>
    <m/>
    <n v="1"/>
    <m/>
    <m/>
    <m/>
    <m/>
    <m/>
    <m/>
    <m/>
    <m/>
    <m/>
    <m/>
    <m/>
    <m/>
    <m/>
    <m/>
    <m/>
    <m/>
    <m/>
    <m/>
    <m/>
    <m/>
    <m/>
    <m/>
    <m/>
    <m/>
    <m/>
    <m/>
    <m/>
    <m/>
    <m/>
    <m/>
    <m/>
    <m/>
    <m/>
    <m/>
    <m/>
    <m/>
    <m/>
    <m/>
    <m/>
    <m/>
    <m/>
    <m/>
    <m/>
    <m/>
    <m/>
    <m/>
    <m/>
    <m/>
    <m/>
    <m/>
    <m/>
    <m/>
    <m/>
    <m/>
    <m/>
    <m/>
    <m/>
    <m/>
    <m/>
    <m/>
    <m/>
    <m/>
    <m/>
    <m/>
    <m/>
    <m/>
    <m/>
    <m/>
    <m/>
    <m/>
    <m/>
    <m/>
    <m/>
    <m/>
    <m/>
    <m/>
    <m/>
    <m/>
    <m/>
    <m/>
    <m/>
    <m/>
    <m/>
    <x v="0"/>
    <x v="0"/>
    <s v="DUWT0017"/>
    <s v="APG1EgdZybz"/>
    <s v="Allocated"/>
    <s v="Shifted (NC_SFTD)"/>
    <s v="As per room mate customer shifted from residence "/>
    <d v="2026-07-04T00:00:00"/>
    <m/>
    <m/>
    <m/>
    <m/>
    <m/>
    <n v="4640"/>
    <n v="9250"/>
  </r>
  <r>
    <n v="463864554"/>
    <s v="BALKRUSHNA MANIK SHELAR"/>
    <s v="ONLINE"/>
    <x v="10"/>
    <n v="3500"/>
    <m/>
    <m/>
    <m/>
    <n v="3255"/>
    <n v="6322"/>
    <n v="3366"/>
    <n v="6077"/>
    <x v="1"/>
    <x v="0"/>
    <x v="0"/>
    <x v="9"/>
    <n v="46677"/>
    <n v="299"/>
    <n v="0"/>
    <n v="6737"/>
    <s v="13.06.26 22.06.26"/>
    <n v="7.0847795100107774E-2"/>
    <n v="8.6786669753456148E-3"/>
    <x v="0"/>
    <s v="PTP"/>
    <s v="PAID"/>
    <s v="PTP"/>
    <m/>
    <n v="22"/>
    <s v="CAVA"/>
    <m/>
    <s v="-"/>
    <m/>
    <s v="NHAVARA"/>
    <m/>
    <m/>
    <m/>
    <n v="6322"/>
    <n v="46677"/>
    <n v="57"/>
    <n v="86"/>
    <s v="FLOW"/>
    <m/>
    <m/>
    <m/>
    <m/>
    <s v="REGULAR"/>
    <s v="MH12XV2835"/>
    <s v="DESTINI 125 XTEC"/>
    <d v="2024-08-26T00:00:00"/>
    <n v="36"/>
    <x v="0"/>
    <x v="0"/>
    <m/>
    <m/>
    <m/>
    <m/>
    <m/>
    <m/>
    <m/>
    <m/>
    <m/>
    <m/>
    <n v="1"/>
    <m/>
    <m/>
    <m/>
    <m/>
    <m/>
    <m/>
    <m/>
    <m/>
    <m/>
    <m/>
    <m/>
    <m/>
    <m/>
    <m/>
    <m/>
    <m/>
    <m/>
    <m/>
    <m/>
    <m/>
    <m/>
    <m/>
    <m/>
    <m/>
    <m/>
    <m/>
    <m/>
    <m/>
    <m/>
    <m/>
    <m/>
    <m/>
    <m/>
    <m/>
    <m/>
    <m/>
    <m/>
    <m/>
    <m/>
    <m/>
    <m/>
    <m/>
    <m/>
    <m/>
    <m/>
    <m/>
    <m/>
    <m/>
    <m/>
    <m/>
    <m/>
    <m/>
    <m/>
    <m/>
    <m/>
    <m/>
    <m/>
    <m/>
    <m/>
    <m/>
    <m/>
    <m/>
    <m/>
    <m/>
    <m/>
    <m/>
    <m/>
    <m/>
    <m/>
    <m/>
    <m/>
    <m/>
    <m/>
    <m/>
    <m/>
    <m/>
    <m/>
    <m/>
    <m/>
    <m/>
    <m/>
    <m/>
    <m/>
    <x v="0"/>
    <x v="0"/>
    <s v="ZBHT0024"/>
    <s v="k2HFeo5Aaz"/>
    <s v="Allocated"/>
    <s v="Left Message (LMCB)"/>
    <s v="Meet wife "/>
    <d v="2026-07-04T00:00:00"/>
    <m/>
    <m/>
    <m/>
    <m/>
    <m/>
    <n v="3366"/>
    <n v="9577"/>
  </r>
  <r>
    <n v="463739181"/>
    <s v="SHIVAJI NIVRUTTI WATORE"/>
    <s v="BRANCH"/>
    <x v="9"/>
    <n v="3514"/>
    <m/>
    <m/>
    <m/>
    <n v="3514"/>
    <n v="2968"/>
    <n v="3138"/>
    <n v="2968"/>
    <x v="0"/>
    <x v="0"/>
    <x v="0"/>
    <x v="4"/>
    <n v="46305"/>
    <n v="170"/>
    <n v="0"/>
    <n v="3915.64"/>
    <s v="03.06.26 16.06.26 23.06.26"/>
    <n v="3.9517958567376922E-2"/>
    <n v="2.4388708798805349E-3"/>
    <x v="0"/>
    <s v="PTP"/>
    <s v="PAID"/>
    <s v="PTP"/>
    <m/>
    <n v="22"/>
    <s v="CAVA"/>
    <m/>
    <s v="-"/>
    <m/>
    <s v="BHOR"/>
    <m/>
    <m/>
    <m/>
    <n v="7053.64"/>
    <n v="46305"/>
    <n v="26"/>
    <n v="25"/>
    <s v="STABLE"/>
    <m/>
    <m/>
    <m/>
    <m/>
    <s v="REGULAR"/>
    <s v="MH38AG9448"/>
    <s v="SPLENDOR PLUS I3S DRSC FI"/>
    <d v="2024-08-13T00:00:00"/>
    <n v="36"/>
    <x v="1"/>
    <x v="1"/>
    <m/>
    <m/>
    <m/>
    <m/>
    <m/>
    <m/>
    <m/>
    <m/>
    <m/>
    <m/>
    <m/>
    <m/>
    <m/>
    <m/>
    <m/>
    <m/>
    <m/>
    <m/>
    <m/>
    <m/>
    <m/>
    <m/>
    <m/>
    <m/>
    <m/>
    <m/>
    <m/>
    <m/>
    <m/>
    <m/>
    <m/>
    <m/>
    <m/>
    <m/>
    <m/>
    <m/>
    <m/>
    <n v="1"/>
    <m/>
    <m/>
    <m/>
    <m/>
    <m/>
    <m/>
    <m/>
    <m/>
    <m/>
    <m/>
    <m/>
    <m/>
    <m/>
    <m/>
    <m/>
    <m/>
    <m/>
    <m/>
    <m/>
    <m/>
    <m/>
    <m/>
    <m/>
    <m/>
    <m/>
    <m/>
    <m/>
    <m/>
    <m/>
    <m/>
    <m/>
    <m/>
    <m/>
    <m/>
    <m/>
    <m/>
    <m/>
    <m/>
    <m/>
    <m/>
    <m/>
    <m/>
    <m/>
    <m/>
    <m/>
    <m/>
    <m/>
    <m/>
    <m/>
    <m/>
    <m/>
    <m/>
    <m/>
    <m/>
    <m/>
    <m/>
    <x v="0"/>
    <x v="0"/>
    <s v="DUWT0011"/>
    <m/>
    <m/>
    <m/>
    <m/>
    <m/>
    <m/>
    <m/>
    <m/>
    <m/>
    <m/>
    <n v="3138"/>
    <n v="6482"/>
  </r>
  <r>
    <n v="463886724"/>
    <s v="RUSHIKESH SUNIL MOHITE"/>
    <s v="ONLINE"/>
    <x v="17"/>
    <n v="30"/>
    <m/>
    <m/>
    <m/>
    <n v="5002"/>
    <n v="4928"/>
    <n v="5002"/>
    <n v="9900"/>
    <x v="0"/>
    <x v="2"/>
    <x v="0"/>
    <x v="9"/>
    <n v="46181"/>
    <n v="74"/>
    <n v="0"/>
    <n v="900"/>
    <s v="15.06.26"/>
    <n v="2.902249568639088E-2"/>
    <n v="2.4323398359521213E-3"/>
    <x v="2"/>
    <s v="PAID"/>
    <s v="PAID"/>
    <s v="PAID"/>
    <m/>
    <m/>
    <m/>
    <m/>
    <s v="-"/>
    <m/>
    <s v="SHIRUR"/>
    <m/>
    <m/>
    <m/>
    <n v="4928"/>
    <n v="46181"/>
    <n v="26"/>
    <n v="0"/>
    <s v="RB"/>
    <m/>
    <m/>
    <m/>
    <m/>
    <s v="REGULAR"/>
    <s v="MH16DN0975"/>
    <s v="TVS RAIDER DISC"/>
    <d v="2024-08-29T00:00:00"/>
    <n v="30"/>
    <x v="0"/>
    <x v="0"/>
    <m/>
    <m/>
    <m/>
    <m/>
    <m/>
    <m/>
    <m/>
    <m/>
    <m/>
    <m/>
    <m/>
    <m/>
    <m/>
    <m/>
    <m/>
    <m/>
    <m/>
    <m/>
    <m/>
    <m/>
    <m/>
    <m/>
    <m/>
    <m/>
    <m/>
    <m/>
    <m/>
    <m/>
    <m/>
    <m/>
    <m/>
    <m/>
    <m/>
    <m/>
    <m/>
    <m/>
    <m/>
    <m/>
    <m/>
    <m/>
    <m/>
    <m/>
    <m/>
    <m/>
    <m/>
    <m/>
    <m/>
    <m/>
    <m/>
    <m/>
    <m/>
    <m/>
    <m/>
    <m/>
    <m/>
    <m/>
    <m/>
    <m/>
    <m/>
    <m/>
    <m/>
    <m/>
    <m/>
    <m/>
    <m/>
    <m/>
    <m/>
    <m/>
    <m/>
    <m/>
    <m/>
    <m/>
    <m/>
    <m/>
    <m/>
    <m/>
    <m/>
    <m/>
    <m/>
    <m/>
    <m/>
    <m/>
    <m/>
    <m/>
    <m/>
    <m/>
    <m/>
    <m/>
    <m/>
    <m/>
    <m/>
    <n v="1"/>
    <m/>
    <m/>
    <x v="0"/>
    <x v="0"/>
    <s v="ZBHT0024"/>
    <e v="#N/A"/>
    <s v="Allocated"/>
    <e v="#N/A"/>
    <e v="#N/A"/>
    <e v="#N/A"/>
    <m/>
    <m/>
    <m/>
    <m/>
    <m/>
    <n v="5002"/>
    <n v="9930"/>
  </r>
  <r>
    <n v="462463887"/>
    <s v="SHAM PANDHRINATH CHAWAN"/>
    <s v="ONLINE"/>
    <x v="6"/>
    <n v="3750"/>
    <m/>
    <m/>
    <m/>
    <n v="3672"/>
    <n v="3665"/>
    <n v="3725"/>
    <n v="3587"/>
    <x v="0"/>
    <x v="0"/>
    <x v="0"/>
    <x v="11"/>
    <n v="46121"/>
    <n v="60"/>
    <n v="0"/>
    <n v="4175"/>
    <s v="08.06.26"/>
    <n v="3.6927942072108248E-2"/>
    <n v="2.4291796534061149E-3"/>
    <x v="0"/>
    <s v="PAID"/>
    <s v="PTP"/>
    <s v="PAID"/>
    <m/>
    <m/>
    <s v="CAVA"/>
    <m/>
    <s v="-"/>
    <m/>
    <s v="MAHALUNGE"/>
    <m/>
    <m/>
    <m/>
    <n v="3665"/>
    <n v="46121"/>
    <n v="26"/>
    <n v="25"/>
    <s v="STABLE"/>
    <m/>
    <m/>
    <m/>
    <m/>
    <s v="NPA"/>
    <s v="MH14LM6881"/>
    <s v="TVS RAIDER DISC"/>
    <d v="2024-04-05T00:00:00"/>
    <n v="39"/>
    <x v="0"/>
    <x v="0"/>
    <m/>
    <m/>
    <m/>
    <m/>
    <m/>
    <m/>
    <m/>
    <m/>
    <m/>
    <m/>
    <m/>
    <m/>
    <m/>
    <m/>
    <m/>
    <m/>
    <m/>
    <m/>
    <m/>
    <m/>
    <m/>
    <m/>
    <m/>
    <m/>
    <m/>
    <m/>
    <m/>
    <m/>
    <m/>
    <m/>
    <m/>
    <m/>
    <m/>
    <m/>
    <m/>
    <m/>
    <m/>
    <m/>
    <m/>
    <m/>
    <m/>
    <m/>
    <m/>
    <m/>
    <m/>
    <m/>
    <m/>
    <m/>
    <m/>
    <m/>
    <m/>
    <m/>
    <m/>
    <m/>
    <m/>
    <m/>
    <m/>
    <m/>
    <m/>
    <m/>
    <m/>
    <m/>
    <m/>
    <m/>
    <m/>
    <m/>
    <m/>
    <m/>
    <m/>
    <m/>
    <m/>
    <m/>
    <m/>
    <m/>
    <m/>
    <m/>
    <m/>
    <m/>
    <m/>
    <m/>
    <m/>
    <m/>
    <m/>
    <m/>
    <m/>
    <m/>
    <m/>
    <m/>
    <m/>
    <m/>
    <m/>
    <m/>
    <m/>
    <m/>
    <x v="5"/>
    <x v="1"/>
    <s v="ZBHT0010"/>
    <s v="BoqPo5ttm7"/>
    <s v="Allocated"/>
    <e v="#N/A"/>
    <e v="#N/A"/>
    <e v="#N/A"/>
    <m/>
    <m/>
    <m/>
    <m/>
    <m/>
    <n v="3725"/>
    <n v="7337"/>
  </r>
  <r>
    <n v="461348532"/>
    <s v="MAHESH DATTATRAY DAHATONDE"/>
    <m/>
    <x v="2"/>
    <m/>
    <m/>
    <m/>
    <s v="BANK RB 27"/>
    <n v="6122"/>
    <n v="6122"/>
    <n v="6188"/>
    <n v="12244"/>
    <x v="0"/>
    <x v="2"/>
    <x v="1"/>
    <x v="18"/>
    <n v="46040"/>
    <n v="66"/>
    <n v="0"/>
    <n v="450"/>
    <s v="-"/>
    <n v="1"/>
    <n v="2.4249134069690061E-3"/>
    <x v="2"/>
    <s v="PAID"/>
    <s v="-"/>
    <s v="OS"/>
    <s v="Customer at village"/>
    <m/>
    <m/>
    <m/>
    <s v="-"/>
    <m/>
    <s v="KESNAND"/>
    <m/>
    <m/>
    <m/>
    <n v="6122"/>
    <n v="46040"/>
    <n v="26"/>
    <n v="0"/>
    <s v="RB"/>
    <m/>
    <m/>
    <m/>
    <m/>
    <s v="REGULAR"/>
    <s v="MH12WH8707"/>
    <s v="HONDA CB 200 X"/>
    <d v="2024-01-02T00:00:00"/>
    <n v="36"/>
    <x v="0"/>
    <x v="1"/>
    <m/>
    <m/>
    <m/>
    <m/>
    <m/>
    <m/>
    <m/>
    <m/>
    <m/>
    <m/>
    <m/>
    <m/>
    <m/>
    <m/>
    <m/>
    <m/>
    <m/>
    <m/>
    <m/>
    <m/>
    <m/>
    <m/>
    <n v="1"/>
    <m/>
    <m/>
    <m/>
    <m/>
    <m/>
    <m/>
    <m/>
    <m/>
    <n v="1"/>
    <m/>
    <m/>
    <m/>
    <m/>
    <m/>
    <m/>
    <m/>
    <m/>
    <m/>
    <m/>
    <m/>
    <m/>
    <m/>
    <m/>
    <m/>
    <m/>
    <m/>
    <m/>
    <m/>
    <m/>
    <n v="1"/>
    <m/>
    <m/>
    <m/>
    <m/>
    <m/>
    <n v="1"/>
    <m/>
    <m/>
    <m/>
    <m/>
    <m/>
    <m/>
    <m/>
    <m/>
    <m/>
    <m/>
    <m/>
    <m/>
    <m/>
    <m/>
    <m/>
    <m/>
    <m/>
    <m/>
    <m/>
    <m/>
    <m/>
    <m/>
    <m/>
    <m/>
    <m/>
    <m/>
    <m/>
    <m/>
    <m/>
    <m/>
    <m/>
    <m/>
    <m/>
    <m/>
    <m/>
    <x v="4"/>
    <x v="0"/>
    <s v="DUWT0021"/>
    <s v="Ao0rOULy6v1"/>
    <s v="Allocated"/>
    <s v="Door Locked (NC_DL)"/>
    <s v="Customer office is door lock"/>
    <d v="2026-07-08T00:00:00"/>
    <m/>
    <m/>
    <m/>
    <m/>
    <m/>
    <n v="6188"/>
    <n v="12244"/>
  </r>
  <r>
    <n v="457165708"/>
    <s v="SANGRAM ANKUSH PARKHANDE"/>
    <m/>
    <x v="2"/>
    <m/>
    <m/>
    <m/>
    <s v="BANK RB 27"/>
    <n v="4948"/>
    <n v="4948"/>
    <n v="4966"/>
    <n v="9896"/>
    <x v="0"/>
    <x v="2"/>
    <x v="1"/>
    <x v="4"/>
    <n v="45936.17"/>
    <n v="18"/>
    <n v="0"/>
    <n v="450"/>
    <s v="-"/>
    <n v="3.9203188917049624E-2"/>
    <n v="2.419444711073142E-3"/>
    <x v="2"/>
    <s v="PAID"/>
    <s v="-"/>
    <s v="NITP"/>
    <s v="Financail problem"/>
    <m/>
    <s v="CAVA"/>
    <m/>
    <s v="-"/>
    <m/>
    <s v="BHOR"/>
    <m/>
    <m/>
    <m/>
    <n v="5416"/>
    <n v="45936.17"/>
    <n v="26"/>
    <n v="0"/>
    <s v="RB"/>
    <m/>
    <m/>
    <m/>
    <m/>
    <s v="REGULAR"/>
    <s v="MH12VH2865"/>
    <s v="RE BULLET 350 EFI BLACK"/>
    <d v="2023-03-10T00:00:00"/>
    <n v="48"/>
    <x v="1"/>
    <x v="1"/>
    <m/>
    <m/>
    <m/>
    <m/>
    <m/>
    <m/>
    <m/>
    <m/>
    <m/>
    <m/>
    <m/>
    <m/>
    <m/>
    <m/>
    <m/>
    <m/>
    <m/>
    <m/>
    <m/>
    <m/>
    <m/>
    <m/>
    <m/>
    <m/>
    <m/>
    <m/>
    <m/>
    <m/>
    <m/>
    <m/>
    <m/>
    <m/>
    <m/>
    <m/>
    <m/>
    <m/>
    <m/>
    <n v="1"/>
    <m/>
    <m/>
    <m/>
    <m/>
    <m/>
    <m/>
    <m/>
    <m/>
    <m/>
    <m/>
    <m/>
    <m/>
    <m/>
    <m/>
    <m/>
    <m/>
    <m/>
    <m/>
    <m/>
    <m/>
    <m/>
    <m/>
    <m/>
    <m/>
    <m/>
    <m/>
    <m/>
    <m/>
    <m/>
    <m/>
    <m/>
    <m/>
    <m/>
    <m/>
    <m/>
    <m/>
    <m/>
    <m/>
    <m/>
    <m/>
    <m/>
    <m/>
    <m/>
    <m/>
    <m/>
    <m/>
    <m/>
    <m/>
    <m/>
    <m/>
    <m/>
    <m/>
    <m/>
    <m/>
    <m/>
    <m/>
    <x v="0"/>
    <x v="0"/>
    <s v="DUWT0011"/>
    <m/>
    <m/>
    <m/>
    <m/>
    <m/>
    <m/>
    <m/>
    <m/>
    <m/>
    <m/>
    <n v="4966"/>
    <n v="9896"/>
  </r>
  <r>
    <n v="462848842"/>
    <s v="RAMESH MANIK RAUT"/>
    <s v="ONLINE"/>
    <x v="12"/>
    <n v="4403"/>
    <m/>
    <m/>
    <m/>
    <n v="4230"/>
    <n v="3938"/>
    <n v="4053"/>
    <n v="3765"/>
    <x v="0"/>
    <x v="0"/>
    <x v="0"/>
    <x v="0"/>
    <n v="45845"/>
    <n v="115"/>
    <n v="0"/>
    <n v="5850"/>
    <s v="26.06.26"/>
    <n v="1.5792821170150524E-2"/>
    <n v="2.4146428136944849E-3"/>
    <x v="0"/>
    <s v="PTP"/>
    <s v="PTP"/>
    <s v="PTP"/>
    <m/>
    <n v="21"/>
    <s v="CAVA"/>
    <m/>
    <s v="-"/>
    <m/>
    <s v="THERGAON"/>
    <m/>
    <m/>
    <m/>
    <n v="9903"/>
    <n v="45845"/>
    <n v="26"/>
    <n v="25"/>
    <s v="STABLE"/>
    <m/>
    <m/>
    <m/>
    <m/>
    <s v="-"/>
    <s v="MH14LR6917"/>
    <s v="AMPERE PRIMUS"/>
    <d v="2024-05-09T00:00:00"/>
    <n v="36"/>
    <x v="2"/>
    <x v="0"/>
    <m/>
    <m/>
    <m/>
    <m/>
    <m/>
    <m/>
    <m/>
    <m/>
    <m/>
    <m/>
    <m/>
    <m/>
    <m/>
    <m/>
    <m/>
    <m/>
    <m/>
    <m/>
    <m/>
    <m/>
    <m/>
    <m/>
    <m/>
    <m/>
    <m/>
    <m/>
    <m/>
    <m/>
    <m/>
    <m/>
    <m/>
    <m/>
    <m/>
    <m/>
    <m/>
    <m/>
    <m/>
    <m/>
    <m/>
    <m/>
    <m/>
    <m/>
    <m/>
    <m/>
    <m/>
    <m/>
    <m/>
    <m/>
    <m/>
    <m/>
    <m/>
    <m/>
    <m/>
    <m/>
    <m/>
    <m/>
    <m/>
    <m/>
    <m/>
    <m/>
    <m/>
    <m/>
    <m/>
    <m/>
    <m/>
    <m/>
    <m/>
    <m/>
    <m/>
    <m/>
    <m/>
    <m/>
    <m/>
    <m/>
    <m/>
    <m/>
    <m/>
    <m/>
    <m/>
    <m/>
    <m/>
    <m/>
    <m/>
    <m/>
    <m/>
    <m/>
    <m/>
    <m/>
    <m/>
    <m/>
    <m/>
    <n v="1"/>
    <m/>
    <m/>
    <x v="0"/>
    <x v="0"/>
    <s v="ZBHT0011"/>
    <e v="#N/A"/>
    <s v="Allocated"/>
    <e v="#N/A"/>
    <e v="#N/A"/>
    <e v="#N/A"/>
    <m/>
    <m/>
    <m/>
    <m/>
    <m/>
    <n v="4053"/>
    <n v="8168"/>
  </r>
  <r>
    <n v="465424893"/>
    <s v="YASH UDAY GUPTA"/>
    <m/>
    <x v="2"/>
    <m/>
    <m/>
    <m/>
    <s v="BANK RB 20"/>
    <n v="15705"/>
    <n v="15705"/>
    <n v="15890"/>
    <n v="31410"/>
    <x v="0"/>
    <x v="2"/>
    <x v="1"/>
    <x v="2"/>
    <n v="45811"/>
    <n v="185"/>
    <n v="0"/>
    <n v="2700"/>
    <s v="-"/>
    <n v="4.9498025773116676E-2"/>
    <n v="2.4128520435850813E-3"/>
    <x v="2"/>
    <s v="PAID"/>
    <s v="-"/>
    <s v="PAID"/>
    <m/>
    <m/>
    <m/>
    <m/>
    <s v="-"/>
    <m/>
    <s v="MOSHI"/>
    <m/>
    <m/>
    <m/>
    <n v="15705"/>
    <n v="45811"/>
    <n v="26"/>
    <n v="0"/>
    <s v="RB"/>
    <m/>
    <m/>
    <m/>
    <m/>
    <s v="REGULAR"/>
    <s v="MH14MD7113"/>
    <s v="METEOR 350 STELLAR BLACK"/>
    <d v="2025-02-05T00:00:00"/>
    <n v="18"/>
    <x v="0"/>
    <x v="1"/>
    <m/>
    <m/>
    <m/>
    <m/>
    <m/>
    <m/>
    <m/>
    <m/>
    <m/>
    <m/>
    <m/>
    <m/>
    <m/>
    <m/>
    <m/>
    <m/>
    <m/>
    <m/>
    <m/>
    <m/>
    <m/>
    <m/>
    <m/>
    <m/>
    <m/>
    <n v="1"/>
    <m/>
    <m/>
    <m/>
    <m/>
    <m/>
    <m/>
    <m/>
    <m/>
    <m/>
    <m/>
    <m/>
    <m/>
    <m/>
    <m/>
    <m/>
    <m/>
    <m/>
    <m/>
    <m/>
    <m/>
    <m/>
    <m/>
    <m/>
    <m/>
    <m/>
    <m/>
    <m/>
    <m/>
    <m/>
    <m/>
    <m/>
    <m/>
    <m/>
    <m/>
    <m/>
    <m/>
    <m/>
    <m/>
    <m/>
    <m/>
    <m/>
    <m/>
    <m/>
    <m/>
    <m/>
    <m/>
    <m/>
    <m/>
    <m/>
    <m/>
    <m/>
    <m/>
    <m/>
    <m/>
    <m/>
    <m/>
    <m/>
    <m/>
    <m/>
    <m/>
    <m/>
    <m/>
    <m/>
    <m/>
    <m/>
    <m/>
    <m/>
    <m/>
    <x v="0"/>
    <x v="0"/>
    <s v="ZBHT0009"/>
    <s v="kofO534rSNm"/>
    <s v="Allocated"/>
    <e v="#N/A"/>
    <e v="#N/A"/>
    <e v="#N/A"/>
    <m/>
    <m/>
    <m/>
    <m/>
    <m/>
    <n v="15890"/>
    <n v="31410"/>
  </r>
  <r>
    <n v="463888060"/>
    <s v="BHEGADE AKASH ANKUSH"/>
    <m/>
    <x v="2"/>
    <m/>
    <m/>
    <m/>
    <m/>
    <n v="3150"/>
    <n v="6300"/>
    <n v="3317"/>
    <n v="9450"/>
    <x v="1"/>
    <x v="1"/>
    <x v="1"/>
    <x v="12"/>
    <n v="45640"/>
    <n v="167"/>
    <n v="0"/>
    <n v="5844"/>
    <s v="30.06.26"/>
    <n v="0.119864203627116"/>
    <n v="8.4858572906308001E-3"/>
    <x v="1"/>
    <s v="NC"/>
    <s v="NC"/>
    <s v="NC"/>
    <s v="Add not found"/>
    <m/>
    <s v="CNAVNA"/>
    <m/>
    <s v="-"/>
    <m/>
    <s v="PIRANGUT"/>
    <m/>
    <m/>
    <m/>
    <n v="6300"/>
    <n v="45640"/>
    <n v="57"/>
    <n v="86"/>
    <s v="FLOW"/>
    <m/>
    <m/>
    <m/>
    <m/>
    <s v="REGULAR"/>
    <s v="MH12XC6756"/>
    <s v="BAJAJ CHETAK 2901 STANDARD"/>
    <d v="2024-08-29T00:00:00"/>
    <n v="36"/>
    <x v="0"/>
    <x v="0"/>
    <m/>
    <m/>
    <m/>
    <m/>
    <m/>
    <m/>
    <m/>
    <m/>
    <m/>
    <m/>
    <m/>
    <m/>
    <m/>
    <m/>
    <m/>
    <m/>
    <m/>
    <m/>
    <m/>
    <n v="1"/>
    <m/>
    <m/>
    <n v="1"/>
    <m/>
    <m/>
    <m/>
    <m/>
    <m/>
    <m/>
    <m/>
    <m/>
    <m/>
    <m/>
    <m/>
    <m/>
    <m/>
    <m/>
    <m/>
    <m/>
    <m/>
    <m/>
    <m/>
    <m/>
    <m/>
    <m/>
    <m/>
    <m/>
    <m/>
    <m/>
    <m/>
    <m/>
    <m/>
    <m/>
    <m/>
    <m/>
    <m/>
    <m/>
    <m/>
    <m/>
    <m/>
    <m/>
    <m/>
    <m/>
    <m/>
    <m/>
    <m/>
    <m/>
    <m/>
    <m/>
    <m/>
    <m/>
    <m/>
    <m/>
    <m/>
    <m/>
    <m/>
    <m/>
    <m/>
    <m/>
    <m/>
    <m/>
    <m/>
    <m/>
    <m/>
    <m/>
    <m/>
    <m/>
    <m/>
    <m/>
    <m/>
    <m/>
    <m/>
    <m/>
    <m/>
    <x v="3"/>
    <x v="0"/>
    <s v="DUWT0030"/>
    <s v="GoIpwRYZ8bm"/>
    <s v="Allocated"/>
    <s v="Address Not Found (NC_ANF)"/>
    <s v="Address not found "/>
    <d v="2026-07-07T00:00:00"/>
    <m/>
    <m/>
    <m/>
    <m/>
    <m/>
    <n v="3317"/>
    <n v="9450"/>
  </r>
  <r>
    <n v="464022912"/>
    <s v="MANE BALU NIVRUTTI"/>
    <s v="ONLINE"/>
    <x v="17"/>
    <n v="3400"/>
    <m/>
    <m/>
    <m/>
    <n v="3310"/>
    <n v="3116"/>
    <n v="3203"/>
    <n v="3026"/>
    <x v="0"/>
    <x v="0"/>
    <x v="0"/>
    <x v="14"/>
    <n v="45233"/>
    <n v="87"/>
    <n v="0"/>
    <n v="3595"/>
    <s v="11.06.26"/>
    <n v="0.10251197744568789"/>
    <n v="2.3824089517252185E-3"/>
    <x v="0"/>
    <s v="PAID"/>
    <s v="-"/>
    <s v="PAID"/>
    <m/>
    <m/>
    <m/>
    <m/>
    <s v="-"/>
    <m/>
    <s v="DEHU"/>
    <m/>
    <m/>
    <m/>
    <n v="6798"/>
    <n v="45233"/>
    <n v="26"/>
    <n v="25"/>
    <s v="STABLE"/>
    <m/>
    <m/>
    <m/>
    <m/>
    <s v="REGULAR"/>
    <s v="MH14LV2354"/>
    <s v="TVS STARCITY PLUS ES DT DUAL TONE"/>
    <d v="2024-09-13T00:00:00"/>
    <n v="36"/>
    <x v="1"/>
    <x v="1"/>
    <m/>
    <m/>
    <m/>
    <m/>
    <m/>
    <m/>
    <m/>
    <m/>
    <m/>
    <m/>
    <m/>
    <m/>
    <m/>
    <m/>
    <m/>
    <m/>
    <m/>
    <m/>
    <m/>
    <m/>
    <m/>
    <m/>
    <m/>
    <m/>
    <m/>
    <m/>
    <m/>
    <m/>
    <m/>
    <m/>
    <m/>
    <m/>
    <m/>
    <m/>
    <m/>
    <m/>
    <m/>
    <m/>
    <m/>
    <m/>
    <n v="1"/>
    <m/>
    <m/>
    <n v="2"/>
    <m/>
    <m/>
    <m/>
    <m/>
    <m/>
    <m/>
    <m/>
    <m/>
    <m/>
    <m/>
    <m/>
    <m/>
    <m/>
    <m/>
    <m/>
    <m/>
    <m/>
    <m/>
    <m/>
    <m/>
    <m/>
    <m/>
    <m/>
    <m/>
    <m/>
    <m/>
    <n v="1"/>
    <m/>
    <m/>
    <m/>
    <m/>
    <m/>
    <m/>
    <m/>
    <m/>
    <m/>
    <m/>
    <m/>
    <m/>
    <m/>
    <m/>
    <m/>
    <m/>
    <m/>
    <m/>
    <m/>
    <m/>
    <m/>
    <m/>
    <m/>
    <x v="4"/>
    <x v="0"/>
    <s v="DUWT0027"/>
    <m/>
    <m/>
    <m/>
    <m/>
    <m/>
    <m/>
    <m/>
    <m/>
    <m/>
    <m/>
    <n v="3203"/>
    <n v="6426"/>
  </r>
  <r>
    <n v="462947636"/>
    <s v="RAMPRABHU BALIRAM BORADE"/>
    <m/>
    <x v="2"/>
    <m/>
    <m/>
    <m/>
    <m/>
    <n v="3644"/>
    <n v="10610"/>
    <n v="3668"/>
    <n v="14254"/>
    <x v="3"/>
    <x v="1"/>
    <x v="1"/>
    <x v="3"/>
    <n v="45170"/>
    <n v="346"/>
    <n v="0"/>
    <n v="6750"/>
    <s v="FLOW"/>
    <n v="0.35923879549943855"/>
    <n v="1.4466730329888308E-2"/>
    <x v="0"/>
    <s v="PTP"/>
    <s v="PTP"/>
    <s v="PTP"/>
    <m/>
    <n v="24"/>
    <m/>
    <m/>
    <s v="ELG"/>
    <m/>
    <s v="RANGE HIILS"/>
    <m/>
    <m/>
    <m/>
    <n v="10610"/>
    <n v="45170"/>
    <n v="87"/>
    <n v="116"/>
    <s v="FLOW"/>
    <m/>
    <m/>
    <m/>
    <m/>
    <s v="REGULAR"/>
    <s v="MH12WV1542"/>
    <s v="SPLENDOR PLUS I3S DRS C FI OTHERS"/>
    <d v="2024-05-18T00:00:00"/>
    <n v="36"/>
    <x v="0"/>
    <x v="0"/>
    <m/>
    <n v="1"/>
    <m/>
    <m/>
    <m/>
    <m/>
    <m/>
    <m/>
    <m/>
    <m/>
    <m/>
    <m/>
    <m/>
    <m/>
    <m/>
    <m/>
    <m/>
    <m/>
    <m/>
    <m/>
    <m/>
    <m/>
    <m/>
    <m/>
    <m/>
    <m/>
    <m/>
    <m/>
    <m/>
    <m/>
    <m/>
    <m/>
    <m/>
    <m/>
    <m/>
    <m/>
    <m/>
    <n v="1"/>
    <m/>
    <m/>
    <m/>
    <m/>
    <m/>
    <m/>
    <m/>
    <m/>
    <m/>
    <m/>
    <m/>
    <n v="1"/>
    <m/>
    <m/>
    <m/>
    <m/>
    <m/>
    <n v="1"/>
    <m/>
    <m/>
    <m/>
    <m/>
    <m/>
    <m/>
    <m/>
    <m/>
    <n v="1"/>
    <m/>
    <m/>
    <m/>
    <m/>
    <m/>
    <m/>
    <m/>
    <m/>
    <m/>
    <m/>
    <m/>
    <m/>
    <m/>
    <m/>
    <m/>
    <m/>
    <m/>
    <m/>
    <m/>
    <m/>
    <m/>
    <m/>
    <m/>
    <m/>
    <m/>
    <m/>
    <m/>
    <m/>
    <m/>
    <x v="9"/>
    <x v="0"/>
    <s v="DUWT0023"/>
    <s v="koGLoEHCl_z"/>
    <s v="Allocated"/>
    <s v="Left Message (LMCB)"/>
    <s v="Visited customer residential address customer is not available left message to his son"/>
    <d v="2026-07-01T00:00:00"/>
    <m/>
    <m/>
    <m/>
    <m/>
    <m/>
    <n v="3668"/>
    <n v="14254"/>
  </r>
  <r>
    <n v="464896837"/>
    <s v="KUMAR ASHOK BHISE"/>
    <m/>
    <x v="2"/>
    <m/>
    <m/>
    <m/>
    <m/>
    <n v="3886"/>
    <n v="3886"/>
    <n v="3923"/>
    <n v="7772"/>
    <x v="0"/>
    <x v="1"/>
    <x v="1"/>
    <x v="2"/>
    <n v="44713"/>
    <n v="37"/>
    <n v="0"/>
    <n v="450"/>
    <s v="-"/>
    <n v="4.8311654982282987E-2"/>
    <n v="2.3550207029931617E-3"/>
    <x v="1"/>
    <s v="NC"/>
    <s v="-"/>
    <s v="NC"/>
    <s v="Entry restricted"/>
    <n v="22"/>
    <s v="CAVNA"/>
    <m/>
    <s v="-"/>
    <m/>
    <s v="DAPODI"/>
    <m/>
    <m/>
    <m/>
    <n v="3886"/>
    <n v="44713"/>
    <n v="26"/>
    <n v="55"/>
    <s v="FLOW"/>
    <m/>
    <m/>
    <m/>
    <m/>
    <s v="REGULAR"/>
    <s v="MH14MB0262"/>
    <s v="HONDA ACTIVA DLX"/>
    <d v="2024-12-09T00:00:00"/>
    <n v="30"/>
    <x v="0"/>
    <x v="1"/>
    <m/>
    <m/>
    <m/>
    <m/>
    <m/>
    <m/>
    <m/>
    <m/>
    <m/>
    <m/>
    <m/>
    <m/>
    <m/>
    <m/>
    <m/>
    <m/>
    <m/>
    <m/>
    <m/>
    <m/>
    <m/>
    <m/>
    <m/>
    <m/>
    <m/>
    <m/>
    <m/>
    <m/>
    <n v="1"/>
    <m/>
    <m/>
    <m/>
    <m/>
    <m/>
    <m/>
    <m/>
    <m/>
    <m/>
    <m/>
    <m/>
    <n v="2"/>
    <m/>
    <m/>
    <m/>
    <m/>
    <m/>
    <m/>
    <m/>
    <m/>
    <m/>
    <m/>
    <m/>
    <m/>
    <m/>
    <m/>
    <m/>
    <m/>
    <m/>
    <m/>
    <m/>
    <m/>
    <m/>
    <m/>
    <m/>
    <m/>
    <m/>
    <m/>
    <m/>
    <m/>
    <m/>
    <m/>
    <m/>
    <m/>
    <m/>
    <m/>
    <m/>
    <m/>
    <m/>
    <m/>
    <m/>
    <m/>
    <m/>
    <m/>
    <m/>
    <m/>
    <m/>
    <m/>
    <m/>
    <m/>
    <m/>
    <m/>
    <m/>
    <m/>
    <m/>
    <x v="1"/>
    <x v="0"/>
    <s v="ZBHT0009"/>
    <s v="Ao8kk5O0yS"/>
    <s v="Allocated"/>
    <e v="#N/A"/>
    <e v="#N/A"/>
    <e v="#N/A"/>
    <m/>
    <m/>
    <m/>
    <s v="VYMO"/>
    <m/>
    <n v="3923"/>
    <n v="7772"/>
  </r>
  <r>
    <n v="460714153"/>
    <s v="MANGESH MUKUNDRAO AAGJAL"/>
    <s v="ONLINE"/>
    <x v="12"/>
    <n v="2865"/>
    <m/>
    <m/>
    <m/>
    <n v="2812"/>
    <n v="2756"/>
    <n v="2796"/>
    <n v="2703"/>
    <x v="0"/>
    <x v="0"/>
    <x v="0"/>
    <x v="3"/>
    <n v="44407.01"/>
    <n v="40"/>
    <n v="0"/>
    <n v="3147"/>
    <s v="25.06.26"/>
    <n v="4.7252547545078703E-2"/>
    <n v="2.3389042987056199E-3"/>
    <x v="0"/>
    <s v="MPTP"/>
    <s v="MPTP"/>
    <s v="MPTP"/>
    <s v="Add not found"/>
    <n v="25"/>
    <s v="CNAVNA"/>
    <m/>
    <s v="-"/>
    <m/>
    <s v="MAAN"/>
    <m/>
    <m/>
    <m/>
    <n v="2756"/>
    <n v="44407.01"/>
    <n v="26"/>
    <n v="25"/>
    <s v="STABLE"/>
    <m/>
    <m/>
    <m/>
    <m/>
    <s v="REGULAR"/>
    <m/>
    <s v="JUPITER BASIC"/>
    <d v="2023-11-16T00:00:00"/>
    <n v="48"/>
    <x v="0"/>
    <x v="0"/>
    <m/>
    <m/>
    <m/>
    <m/>
    <m/>
    <m/>
    <m/>
    <m/>
    <m/>
    <m/>
    <m/>
    <m/>
    <m/>
    <m/>
    <m/>
    <m/>
    <m/>
    <m/>
    <m/>
    <m/>
    <m/>
    <m/>
    <m/>
    <m/>
    <m/>
    <m/>
    <m/>
    <m/>
    <m/>
    <m/>
    <m/>
    <m/>
    <m/>
    <m/>
    <m/>
    <m/>
    <m/>
    <m/>
    <m/>
    <m/>
    <m/>
    <m/>
    <m/>
    <m/>
    <m/>
    <m/>
    <m/>
    <m/>
    <m/>
    <m/>
    <m/>
    <m/>
    <n v="1"/>
    <m/>
    <m/>
    <m/>
    <m/>
    <m/>
    <m/>
    <m/>
    <m/>
    <m/>
    <m/>
    <m/>
    <m/>
    <m/>
    <m/>
    <m/>
    <m/>
    <m/>
    <m/>
    <m/>
    <m/>
    <m/>
    <m/>
    <m/>
    <m/>
    <m/>
    <m/>
    <m/>
    <m/>
    <m/>
    <m/>
    <m/>
    <m/>
    <m/>
    <m/>
    <m/>
    <m/>
    <m/>
    <m/>
    <m/>
    <m/>
    <m/>
    <x v="0"/>
    <x v="0"/>
    <s v="DUWT0030"/>
    <s v="AoWpNe9w37c"/>
    <s v="Allocated"/>
    <e v="#N/A"/>
    <e v="#N/A"/>
    <e v="#N/A"/>
    <m/>
    <m/>
    <m/>
    <m/>
    <m/>
    <n v="2796"/>
    <n v="5568"/>
  </r>
  <r>
    <n v="462935207"/>
    <s v="MANGAL MACHHINDRA GARADE"/>
    <m/>
    <x v="2"/>
    <m/>
    <m/>
    <m/>
    <s v="BANK RB 31"/>
    <n v="3820"/>
    <n v="7640"/>
    <n v="3908"/>
    <n v="11460"/>
    <x v="1"/>
    <x v="2"/>
    <x v="1"/>
    <x v="8"/>
    <n v="44321"/>
    <n v="88"/>
    <n v="0"/>
    <n v="900"/>
    <s v="FLOW"/>
    <n v="0.22059465442327597"/>
    <n v="8.2406152712105104E-3"/>
    <x v="0"/>
    <s v="PAID"/>
    <s v="PTP"/>
    <s v="PTP"/>
    <m/>
    <n v="25"/>
    <s v="CAVNA"/>
    <m/>
    <s v="-"/>
    <m/>
    <s v="SHIVNE"/>
    <m/>
    <m/>
    <m/>
    <n v="7640"/>
    <n v="44321"/>
    <n v="57"/>
    <n v="86"/>
    <s v="FLOW"/>
    <m/>
    <m/>
    <m/>
    <m/>
    <s v="REGULAR"/>
    <s v="MH14LQ1829"/>
    <s v="HONDA ACTIVA 125 DRUM ALLOY BSVI"/>
    <d v="2024-05-18T00:00:00"/>
    <n v="36"/>
    <x v="0"/>
    <x v="1"/>
    <m/>
    <m/>
    <m/>
    <m/>
    <m/>
    <m/>
    <m/>
    <m/>
    <m/>
    <m/>
    <n v="1"/>
    <m/>
    <m/>
    <m/>
    <m/>
    <m/>
    <m/>
    <m/>
    <m/>
    <m/>
    <m/>
    <m/>
    <m/>
    <m/>
    <m/>
    <m/>
    <m/>
    <m/>
    <m/>
    <m/>
    <m/>
    <m/>
    <m/>
    <m/>
    <m/>
    <m/>
    <m/>
    <m/>
    <m/>
    <m/>
    <m/>
    <m/>
    <m/>
    <m/>
    <m/>
    <m/>
    <m/>
    <m/>
    <m/>
    <m/>
    <m/>
    <m/>
    <m/>
    <m/>
    <m/>
    <m/>
    <m/>
    <m/>
    <m/>
    <m/>
    <m/>
    <m/>
    <m/>
    <m/>
    <m/>
    <m/>
    <m/>
    <m/>
    <m/>
    <m/>
    <m/>
    <m/>
    <m/>
    <m/>
    <m/>
    <m/>
    <m/>
    <m/>
    <m/>
    <m/>
    <m/>
    <m/>
    <m/>
    <m/>
    <m/>
    <m/>
    <m/>
    <m/>
    <m/>
    <m/>
    <m/>
    <m/>
    <m/>
    <m/>
    <x v="0"/>
    <x v="0"/>
    <s v="ZBHT0013"/>
    <s v="kPQTsxbCQNz"/>
    <s v="Allocated"/>
    <s v="Promise To Pay (PTP)"/>
    <s v="Ptp"/>
    <d v="2026-07-06T00:00:00"/>
    <m/>
    <m/>
    <m/>
    <s v="VYMO"/>
    <m/>
    <n v="3908"/>
    <n v="11460"/>
  </r>
  <r>
    <n v="460212761"/>
    <s v="ROHIT TANAJI SHINDE"/>
    <m/>
    <x v="2"/>
    <m/>
    <m/>
    <m/>
    <m/>
    <n v="4331"/>
    <n v="4557"/>
    <n v="342"/>
    <n v="8888"/>
    <x v="1"/>
    <x v="1"/>
    <x v="1"/>
    <x v="8"/>
    <n v="44269.279999999999"/>
    <n v="116"/>
    <n v="0"/>
    <n v="900"/>
    <s v="FLOW"/>
    <n v="0.22033723343713457"/>
    <n v="8.2309989579092083E-3"/>
    <x v="1"/>
    <s v="NC"/>
    <s v="NC"/>
    <s v="NC"/>
    <s v="Shifted"/>
    <m/>
    <s v="CNAVNA"/>
    <m/>
    <s v="-"/>
    <m/>
    <s v="SHIRGAON"/>
    <m/>
    <m/>
    <m/>
    <n v="4557"/>
    <n v="44269.279999999999"/>
    <n v="57"/>
    <n v="86"/>
    <s v="FLOW"/>
    <m/>
    <m/>
    <m/>
    <m/>
    <s v="NPA"/>
    <s v="MH14LD2346"/>
    <s v="HONDA UNICORN 160 BSVI"/>
    <d v="2023-10-20T00:00:00"/>
    <n v="42"/>
    <x v="0"/>
    <x v="1"/>
    <m/>
    <m/>
    <m/>
    <m/>
    <m/>
    <m/>
    <m/>
    <m/>
    <m/>
    <m/>
    <m/>
    <m/>
    <m/>
    <m/>
    <m/>
    <m/>
    <m/>
    <m/>
    <m/>
    <n v="1"/>
    <m/>
    <m/>
    <n v="1"/>
    <m/>
    <m/>
    <m/>
    <m/>
    <m/>
    <m/>
    <m/>
    <m/>
    <m/>
    <m/>
    <m/>
    <m/>
    <m/>
    <m/>
    <m/>
    <m/>
    <m/>
    <m/>
    <m/>
    <m/>
    <m/>
    <m/>
    <m/>
    <m/>
    <m/>
    <m/>
    <m/>
    <m/>
    <m/>
    <m/>
    <m/>
    <m/>
    <m/>
    <m/>
    <m/>
    <m/>
    <m/>
    <m/>
    <m/>
    <m/>
    <m/>
    <m/>
    <m/>
    <m/>
    <m/>
    <m/>
    <m/>
    <m/>
    <m/>
    <m/>
    <m/>
    <m/>
    <m/>
    <m/>
    <m/>
    <m/>
    <m/>
    <m/>
    <m/>
    <m/>
    <m/>
    <m/>
    <m/>
    <m/>
    <m/>
    <m/>
    <m/>
    <m/>
    <m/>
    <m/>
    <m/>
    <x v="3"/>
    <x v="0"/>
    <s v="ZBHT0013"/>
    <s v="B68sNSK4Vm"/>
    <s v="Allocated"/>
    <s v="Shifted (NC_SFTD)"/>
    <s v="Ptp"/>
    <d v="2026-07-07T00:00:00"/>
    <m/>
    <m/>
    <m/>
    <s v="VYMO"/>
    <m/>
    <n v="342"/>
    <n v="8888"/>
  </r>
  <r>
    <n v="459890368"/>
    <s v="RAMKRISHNA MADASU"/>
    <s v="BRANCH"/>
    <x v="11"/>
    <n v="6120"/>
    <m/>
    <m/>
    <m/>
    <n v="3002"/>
    <n v="3002"/>
    <n v="3046"/>
    <n v="-116"/>
    <x v="0"/>
    <x v="2"/>
    <x v="0"/>
    <x v="6"/>
    <n v="44200"/>
    <n v="44"/>
    <n v="0"/>
    <n v="3401"/>
    <s v="-"/>
    <n v="3.0146989765096981E-2"/>
    <n v="2.3280011422248063E-3"/>
    <x v="0"/>
    <s v="PAID"/>
    <s v="-"/>
    <s v="PTP"/>
    <m/>
    <n v="28"/>
    <s v="CAVA"/>
    <m/>
    <s v="-"/>
    <m/>
    <s v="WADGAON SHERI"/>
    <m/>
    <m/>
    <m/>
    <n v="6447"/>
    <n v="44200"/>
    <n v="26"/>
    <n v="0"/>
    <s v="RB"/>
    <m/>
    <m/>
    <m/>
    <m/>
    <s v="NPA"/>
    <s v="MH12VY1372"/>
    <s v="HONDA ACTIVA 6G H SMART"/>
    <d v="2023-09-25T00:00:00"/>
    <n v="48"/>
    <x v="1"/>
    <x v="1"/>
    <m/>
    <m/>
    <m/>
    <m/>
    <m/>
    <m/>
    <m/>
    <m/>
    <m/>
    <m/>
    <m/>
    <m/>
    <m/>
    <m/>
    <m/>
    <m/>
    <m/>
    <m/>
    <m/>
    <m/>
    <m/>
    <m/>
    <m/>
    <m/>
    <m/>
    <m/>
    <m/>
    <m/>
    <m/>
    <m/>
    <m/>
    <m/>
    <m/>
    <m/>
    <m/>
    <m/>
    <m/>
    <n v="1"/>
    <m/>
    <m/>
    <m/>
    <m/>
    <m/>
    <m/>
    <m/>
    <m/>
    <m/>
    <m/>
    <m/>
    <m/>
    <m/>
    <m/>
    <m/>
    <m/>
    <m/>
    <m/>
    <m/>
    <m/>
    <m/>
    <m/>
    <m/>
    <m/>
    <m/>
    <m/>
    <m/>
    <m/>
    <m/>
    <m/>
    <m/>
    <m/>
    <m/>
    <m/>
    <m/>
    <m/>
    <m/>
    <m/>
    <m/>
    <m/>
    <m/>
    <m/>
    <m/>
    <m/>
    <m/>
    <m/>
    <m/>
    <m/>
    <m/>
    <m/>
    <m/>
    <m/>
    <m/>
    <m/>
    <m/>
    <m/>
    <x v="0"/>
    <x v="0"/>
    <s v="ZBHT0012"/>
    <m/>
    <m/>
    <m/>
    <m/>
    <m/>
    <m/>
    <m/>
    <m/>
    <m/>
    <m/>
    <n v="3046"/>
    <n v="6004"/>
  </r>
  <r>
    <n v="462898206"/>
    <s v="FAIZAN AHMED MEMAN"/>
    <s v="ONLINE"/>
    <x v="18"/>
    <n v="4000"/>
    <m/>
    <m/>
    <m/>
    <n v="3689"/>
    <n v="9202"/>
    <n v="2335"/>
    <n v="8891"/>
    <x v="3"/>
    <x v="0"/>
    <x v="0"/>
    <x v="3"/>
    <n v="44143"/>
    <n v="511"/>
    <n v="0"/>
    <n v="0"/>
    <s v="01.06.26"/>
    <n v="0.35107102390373512"/>
    <n v="1.4137809983446084E-2"/>
    <x v="0"/>
    <s v="PAID"/>
    <s v="PAID"/>
    <s v="PAID"/>
    <m/>
    <m/>
    <m/>
    <m/>
    <s v="ELG"/>
    <m/>
    <s v="KHADAKI"/>
    <m/>
    <m/>
    <m/>
    <n v="9202"/>
    <n v="44143"/>
    <n v="87"/>
    <n v="86"/>
    <s v="STABLE"/>
    <m/>
    <m/>
    <m/>
    <m/>
    <s v="REGULAR"/>
    <s v="MH12WV0196"/>
    <s v="HONDA ACTIVA 125 SMART"/>
    <d v="2024-05-14T00:00:00"/>
    <n v="36"/>
    <x v="0"/>
    <x v="0"/>
    <m/>
    <n v="1"/>
    <m/>
    <m/>
    <m/>
    <m/>
    <m/>
    <m/>
    <m/>
    <m/>
    <m/>
    <m/>
    <m/>
    <m/>
    <m/>
    <m/>
    <m/>
    <m/>
    <m/>
    <m/>
    <m/>
    <m/>
    <n v="1"/>
    <m/>
    <m/>
    <m/>
    <m/>
    <m/>
    <m/>
    <m/>
    <m/>
    <m/>
    <m/>
    <m/>
    <m/>
    <m/>
    <m/>
    <m/>
    <m/>
    <m/>
    <m/>
    <m/>
    <m/>
    <m/>
    <m/>
    <m/>
    <m/>
    <m/>
    <m/>
    <m/>
    <m/>
    <m/>
    <m/>
    <m/>
    <m/>
    <m/>
    <m/>
    <m/>
    <m/>
    <m/>
    <m/>
    <m/>
    <m/>
    <m/>
    <n v="1"/>
    <m/>
    <m/>
    <m/>
    <m/>
    <m/>
    <m/>
    <m/>
    <m/>
    <m/>
    <m/>
    <m/>
    <m/>
    <m/>
    <m/>
    <m/>
    <m/>
    <m/>
    <m/>
    <m/>
    <m/>
    <m/>
    <m/>
    <m/>
    <m/>
    <m/>
    <m/>
    <m/>
    <m/>
    <m/>
    <x v="1"/>
    <x v="0"/>
    <s v="DUWT0023"/>
    <s v="A63MygKF_z"/>
    <s v="Allocated"/>
    <s v="Promise To Pay (PTP)"/>
    <s v="Visited customer residential address customer said his salary not credited will try to arrange 1 emi till tomorrow"/>
    <d v="2026-07-02T00:00:00"/>
    <m/>
    <m/>
    <m/>
    <m/>
    <m/>
    <n v="2335"/>
    <n v="12891"/>
  </r>
  <r>
    <n v="466958013"/>
    <s v="PRAPHUL ASHOK JAIN"/>
    <m/>
    <x v="2"/>
    <m/>
    <m/>
    <m/>
    <m/>
    <n v="9332"/>
    <n v="9164"/>
    <n v="9461"/>
    <n v="18496"/>
    <x v="0"/>
    <x v="1"/>
    <x v="1"/>
    <x v="9"/>
    <n v="43931"/>
    <n v="297"/>
    <n v="0"/>
    <n v="1800"/>
    <s v="25.06.26"/>
    <n v="2.7608480933692163E-2"/>
    <n v="2.3138329904768768E-3"/>
    <x v="0"/>
    <s v="PTP"/>
    <s v="PTP"/>
    <s v="PTP"/>
    <m/>
    <n v="31"/>
    <s v="CAVA"/>
    <m/>
    <s v="-"/>
    <m/>
    <s v="SHIRUR"/>
    <m/>
    <m/>
    <m/>
    <n v="9164"/>
    <n v="43931"/>
    <n v="21"/>
    <n v="50"/>
    <s v="FLOW"/>
    <m/>
    <m/>
    <m/>
    <m/>
    <s v="REGULAR"/>
    <s v="MH12YT5870"/>
    <s v="TVS JUPITER 125 DISC"/>
    <d v="2025-09-27T00:00:00"/>
    <n v="12"/>
    <x v="0"/>
    <x v="0"/>
    <m/>
    <m/>
    <m/>
    <m/>
    <m/>
    <m/>
    <m/>
    <m/>
    <m/>
    <m/>
    <m/>
    <m/>
    <m/>
    <m/>
    <m/>
    <m/>
    <m/>
    <m/>
    <m/>
    <n v="1"/>
    <m/>
    <m/>
    <n v="1"/>
    <m/>
    <m/>
    <m/>
    <m/>
    <m/>
    <m/>
    <m/>
    <m/>
    <m/>
    <m/>
    <m/>
    <m/>
    <m/>
    <m/>
    <m/>
    <m/>
    <m/>
    <m/>
    <m/>
    <m/>
    <m/>
    <m/>
    <m/>
    <m/>
    <m/>
    <m/>
    <m/>
    <m/>
    <m/>
    <m/>
    <m/>
    <m/>
    <m/>
    <m/>
    <m/>
    <m/>
    <m/>
    <m/>
    <m/>
    <m/>
    <m/>
    <m/>
    <m/>
    <m/>
    <m/>
    <m/>
    <m/>
    <m/>
    <m/>
    <m/>
    <m/>
    <m/>
    <m/>
    <m/>
    <m/>
    <m/>
    <m/>
    <m/>
    <m/>
    <m/>
    <m/>
    <m/>
    <m/>
    <m/>
    <m/>
    <m/>
    <m/>
    <m/>
    <m/>
    <m/>
    <m/>
    <x v="3"/>
    <x v="0"/>
    <s v="ZBHT0024"/>
    <s v="G6g44kUOC17"/>
    <s v="Allocated"/>
    <s v="Left Message (LMCB)"/>
    <s v="Meet wife "/>
    <d v="2026-07-07T00:00:00"/>
    <m/>
    <m/>
    <m/>
    <m/>
    <m/>
    <n v="9461"/>
    <n v="18496"/>
  </r>
  <r>
    <n v="459307537"/>
    <s v="TEJASWINI ISHWAR NIKUMBH"/>
    <s v="ONLINE"/>
    <x v="3"/>
    <n v="3400"/>
    <m/>
    <m/>
    <m/>
    <n v="3270"/>
    <n v="2862"/>
    <n v="2938"/>
    <n v="2732"/>
    <x v="0"/>
    <x v="0"/>
    <x v="0"/>
    <x v="7"/>
    <n v="43908.92"/>
    <n v="76"/>
    <n v="0"/>
    <n v="6035.5"/>
    <s v="17.06.26"/>
    <n v="3.6858976538294043E-2"/>
    <n v="2.3126700432999463E-3"/>
    <x v="0"/>
    <s v="PAID"/>
    <s v="PTP"/>
    <s v="PAID"/>
    <m/>
    <m/>
    <m/>
    <m/>
    <s v="-"/>
    <m/>
    <s v="BHOSARI"/>
    <m/>
    <m/>
    <m/>
    <n v="2862"/>
    <n v="43908.92"/>
    <n v="26"/>
    <n v="25"/>
    <s v="STABLE"/>
    <m/>
    <m/>
    <m/>
    <m/>
    <s v="NPA"/>
    <s v="MH19EE8529"/>
    <s v="TVS RAIDER DISC"/>
    <d v="2023-08-08T00:00:00"/>
    <n v="48"/>
    <x v="0"/>
    <x v="1"/>
    <m/>
    <m/>
    <m/>
    <m/>
    <m/>
    <m/>
    <m/>
    <n v="1"/>
    <m/>
    <m/>
    <m/>
    <m/>
    <m/>
    <m/>
    <m/>
    <m/>
    <m/>
    <m/>
    <m/>
    <m/>
    <m/>
    <m/>
    <m/>
    <m/>
    <m/>
    <m/>
    <m/>
    <m/>
    <m/>
    <m/>
    <m/>
    <m/>
    <m/>
    <m/>
    <m/>
    <m/>
    <m/>
    <m/>
    <m/>
    <m/>
    <m/>
    <m/>
    <m/>
    <m/>
    <m/>
    <m/>
    <m/>
    <m/>
    <m/>
    <m/>
    <m/>
    <m/>
    <m/>
    <m/>
    <m/>
    <m/>
    <m/>
    <m/>
    <m/>
    <m/>
    <m/>
    <m/>
    <m/>
    <m/>
    <m/>
    <m/>
    <m/>
    <m/>
    <m/>
    <m/>
    <m/>
    <m/>
    <m/>
    <m/>
    <m/>
    <m/>
    <m/>
    <m/>
    <m/>
    <m/>
    <m/>
    <m/>
    <m/>
    <m/>
    <m/>
    <m/>
    <m/>
    <m/>
    <m/>
    <m/>
    <m/>
    <m/>
    <m/>
    <m/>
    <x v="0"/>
    <x v="0"/>
    <s v="DUWT0025"/>
    <s v="AP7dHwWjYm"/>
    <s v="Allocated"/>
    <s v="Shifted (NC_SFTD)"/>
    <s v="Visit at customer residence add meet customer room owner they told customer shifted from residence add "/>
    <d v="2026-07-03T00:00:00"/>
    <m/>
    <m/>
    <m/>
    <s v="VYMO"/>
    <m/>
    <n v="2938"/>
    <n v="6132"/>
  </r>
  <r>
    <n v="467704441"/>
    <s v="ASHISH PRAVIN SAMUDRE"/>
    <m/>
    <x v="2"/>
    <m/>
    <m/>
    <m/>
    <m/>
    <n v="2923"/>
    <n v="11900"/>
    <n v="3502"/>
    <n v="14823"/>
    <x v="2"/>
    <x v="1"/>
    <x v="1"/>
    <x v="15"/>
    <n v="43660"/>
    <n v="371"/>
    <n v="0"/>
    <n v="1800"/>
    <s v="-"/>
    <n v="0.21601456589285362"/>
    <n v="1.6820209314290686E-2"/>
    <x v="1"/>
    <s v="NC"/>
    <s v="-"/>
    <s v="NC"/>
    <s v="Shifted"/>
    <m/>
    <s v="CNAVNA"/>
    <m/>
    <s v="ELG"/>
    <m/>
    <s v="RAHATANI"/>
    <m/>
    <m/>
    <m/>
    <n v="14071"/>
    <n v="43660"/>
    <n v="113"/>
    <n v="142"/>
    <s v="FLOW"/>
    <m/>
    <m/>
    <m/>
    <m/>
    <s v="-"/>
    <s v="MH14KX8926"/>
    <s v="HONDA SP 125 BS VI DISC"/>
    <d v="2026-02-03T00:00:00"/>
    <n v="18"/>
    <x v="2"/>
    <x v="0"/>
    <m/>
    <m/>
    <m/>
    <m/>
    <m/>
    <m/>
    <m/>
    <m/>
    <m/>
    <m/>
    <m/>
    <m/>
    <m/>
    <m/>
    <m/>
    <m/>
    <m/>
    <m/>
    <m/>
    <m/>
    <m/>
    <m/>
    <n v="1"/>
    <m/>
    <m/>
    <m/>
    <m/>
    <m/>
    <m/>
    <m/>
    <m/>
    <m/>
    <m/>
    <m/>
    <m/>
    <m/>
    <m/>
    <m/>
    <m/>
    <m/>
    <m/>
    <m/>
    <m/>
    <m/>
    <m/>
    <m/>
    <m/>
    <m/>
    <m/>
    <m/>
    <m/>
    <m/>
    <m/>
    <m/>
    <m/>
    <m/>
    <m/>
    <m/>
    <m/>
    <m/>
    <m/>
    <m/>
    <m/>
    <m/>
    <m/>
    <m/>
    <m/>
    <m/>
    <m/>
    <m/>
    <m/>
    <m/>
    <m/>
    <m/>
    <m/>
    <m/>
    <m/>
    <m/>
    <m/>
    <m/>
    <m/>
    <m/>
    <m/>
    <m/>
    <m/>
    <m/>
    <m/>
    <m/>
    <m/>
    <m/>
    <m/>
    <m/>
    <m/>
    <m/>
    <x v="0"/>
    <x v="0"/>
    <s v="ZBHT0015"/>
    <e v="#N/A"/>
    <s v="Allocated"/>
    <e v="#N/A"/>
    <e v="#N/A"/>
    <e v="#N/A"/>
    <m/>
    <m/>
    <m/>
    <m/>
    <m/>
    <n v="3502"/>
    <n v="14823"/>
  </r>
  <r>
    <n v="463868517"/>
    <s v="ABHISHEK DATTU DEVADE"/>
    <s v="ONLINE"/>
    <x v="8"/>
    <n v="4800"/>
    <m/>
    <m/>
    <s v="BANK RB 27"/>
    <n v="4760"/>
    <n v="3952"/>
    <n v="4058"/>
    <n v="3912"/>
    <x v="0"/>
    <x v="2"/>
    <x v="0"/>
    <x v="11"/>
    <n v="43347"/>
    <n v="106"/>
    <n v="0"/>
    <n v="3150"/>
    <s v="17.06.26"/>
    <n v="3.4706868996762348E-2"/>
    <n v="2.2830738803624132E-3"/>
    <x v="2"/>
    <s v="PAID"/>
    <s v="PAID"/>
    <s v="PAID"/>
    <m/>
    <m/>
    <s v="CAVA"/>
    <m/>
    <s v="-"/>
    <m/>
    <s v="RAJGURU NAGAR"/>
    <m/>
    <m/>
    <m/>
    <n v="3952"/>
    <n v="43347"/>
    <n v="26"/>
    <n v="0"/>
    <s v="RB"/>
    <m/>
    <m/>
    <m/>
    <m/>
    <s v="REGULAR"/>
    <s v="MH14LT7446"/>
    <s v="HONDA UNICORN 160 BSVI"/>
    <d v="2024-08-26T00:00:00"/>
    <n v="30"/>
    <x v="0"/>
    <x v="0"/>
    <m/>
    <m/>
    <m/>
    <m/>
    <m/>
    <m/>
    <m/>
    <n v="1"/>
    <m/>
    <m/>
    <m/>
    <m/>
    <m/>
    <m/>
    <m/>
    <m/>
    <m/>
    <m/>
    <m/>
    <m/>
    <m/>
    <m/>
    <m/>
    <m/>
    <m/>
    <m/>
    <m/>
    <m/>
    <m/>
    <m/>
    <m/>
    <m/>
    <m/>
    <m/>
    <m/>
    <m/>
    <m/>
    <m/>
    <m/>
    <m/>
    <m/>
    <m/>
    <m/>
    <m/>
    <m/>
    <m/>
    <m/>
    <m/>
    <m/>
    <m/>
    <m/>
    <m/>
    <m/>
    <m/>
    <m/>
    <m/>
    <m/>
    <m/>
    <m/>
    <m/>
    <m/>
    <m/>
    <m/>
    <m/>
    <m/>
    <m/>
    <m/>
    <m/>
    <m/>
    <m/>
    <m/>
    <m/>
    <m/>
    <m/>
    <m/>
    <m/>
    <m/>
    <m/>
    <m/>
    <m/>
    <m/>
    <m/>
    <m/>
    <m/>
    <m/>
    <m/>
    <m/>
    <m/>
    <m/>
    <m/>
    <m/>
    <m/>
    <m/>
    <m/>
    <x v="0"/>
    <x v="0"/>
    <s v="ZBHT0010"/>
    <s v="A6iMTkFeWez"/>
    <s v="Allocated"/>
    <s v="Promise To Pay (PTP)"/>
    <s v="Ptp "/>
    <d v="2026-07-10T00:00:00"/>
    <m/>
    <m/>
    <m/>
    <m/>
    <m/>
    <n v="4058"/>
    <n v="8712"/>
  </r>
  <r>
    <n v="463121248"/>
    <s v="PREETI SANTOSH GHAITADKE"/>
    <m/>
    <x v="2"/>
    <m/>
    <m/>
    <m/>
    <m/>
    <n v="3787"/>
    <n v="3646"/>
    <n v="3730"/>
    <n v="7433"/>
    <x v="0"/>
    <x v="1"/>
    <x v="1"/>
    <x v="3"/>
    <n v="43326"/>
    <n v="84"/>
    <n v="0"/>
    <n v="4688"/>
    <s v="23.06.26"/>
    <n v="4.6102267973864478E-2"/>
    <n v="2.2819678164713109E-3"/>
    <x v="1"/>
    <s v="RTP"/>
    <s v="PTP"/>
    <s v="RTP"/>
    <s v="Financail problem"/>
    <n v="28"/>
    <s v="CAVA"/>
    <m/>
    <s v="-"/>
    <m/>
    <s v="KHADKI"/>
    <m/>
    <m/>
    <m/>
    <n v="3646"/>
    <n v="43326"/>
    <n v="26"/>
    <n v="55"/>
    <s v="FLOW"/>
    <m/>
    <m/>
    <m/>
    <m/>
    <s v="REGULAR"/>
    <s v="MH12WV8868"/>
    <s v="HONDA ACTIVA 125 SMART"/>
    <d v="2024-06-05T00:00:00"/>
    <n v="36"/>
    <x v="0"/>
    <x v="0"/>
    <m/>
    <m/>
    <m/>
    <m/>
    <m/>
    <m/>
    <m/>
    <m/>
    <m/>
    <m/>
    <m/>
    <m/>
    <m/>
    <m/>
    <m/>
    <m/>
    <n v="1"/>
    <m/>
    <m/>
    <m/>
    <m/>
    <m/>
    <m/>
    <m/>
    <m/>
    <m/>
    <m/>
    <m/>
    <m/>
    <m/>
    <m/>
    <m/>
    <m/>
    <m/>
    <m/>
    <m/>
    <m/>
    <m/>
    <m/>
    <m/>
    <m/>
    <m/>
    <m/>
    <m/>
    <m/>
    <m/>
    <m/>
    <m/>
    <m/>
    <m/>
    <m/>
    <m/>
    <m/>
    <m/>
    <m/>
    <m/>
    <m/>
    <m/>
    <m/>
    <m/>
    <m/>
    <m/>
    <m/>
    <m/>
    <m/>
    <m/>
    <m/>
    <m/>
    <m/>
    <m/>
    <m/>
    <m/>
    <m/>
    <m/>
    <m/>
    <m/>
    <m/>
    <m/>
    <m/>
    <m/>
    <m/>
    <m/>
    <m/>
    <m/>
    <m/>
    <m/>
    <m/>
    <m/>
    <m/>
    <m/>
    <m/>
    <m/>
    <m/>
    <m/>
    <x v="0"/>
    <x v="0"/>
    <s v="DUWT0023"/>
    <s v="G2EEIcJaWc"/>
    <s v="Allocated"/>
    <s v="Refuse To Pay (RTP)"/>
    <s v="Customer RTP financial problem "/>
    <d v="2026-07-06T00:00:00"/>
    <m/>
    <m/>
    <m/>
    <m/>
    <m/>
    <n v="3730"/>
    <n v="7433"/>
  </r>
  <r>
    <n v="462401584"/>
    <s v="AKASH BHOJLING SHINDE"/>
    <s v="ONLINE"/>
    <x v="31"/>
    <n v="4003"/>
    <m/>
    <m/>
    <m/>
    <n v="3771"/>
    <n v="10364"/>
    <n v="3354"/>
    <n v="10132"/>
    <x v="3"/>
    <x v="0"/>
    <x v="0"/>
    <x v="0"/>
    <n v="43315"/>
    <n v="532"/>
    <n v="0"/>
    <n v="5216"/>
    <s v="03.06.26"/>
    <n v="0.13514989266636712"/>
    <n v="1.3872623959245342E-2"/>
    <x v="0"/>
    <s v="PAID"/>
    <s v="PAID"/>
    <s v="PAID"/>
    <m/>
    <m/>
    <s v="CAVNA"/>
    <m/>
    <s v="ELG"/>
    <m/>
    <s v="CHIKHALI"/>
    <m/>
    <m/>
    <m/>
    <n v="10364"/>
    <n v="43315"/>
    <n v="87"/>
    <n v="86"/>
    <s v="STABLE"/>
    <m/>
    <m/>
    <m/>
    <m/>
    <s v="NPA"/>
    <s v="MH14LM3157"/>
    <s v="TVS JUPITER 125 DISC"/>
    <d v="2024-03-30T00:00:00"/>
    <n v="36"/>
    <x v="0"/>
    <x v="0"/>
    <m/>
    <m/>
    <m/>
    <m/>
    <m/>
    <m/>
    <m/>
    <m/>
    <m/>
    <m/>
    <m/>
    <m/>
    <m/>
    <m/>
    <m/>
    <m/>
    <m/>
    <m/>
    <m/>
    <n v="1"/>
    <m/>
    <m/>
    <n v="1"/>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7-07T00:00:00"/>
    <m/>
    <m/>
    <m/>
    <m/>
    <m/>
    <n v="3354"/>
    <n v="14135"/>
  </r>
  <r>
    <n v="463198993"/>
    <s v="SAURABH CHANDRAKANT DESHPANDE"/>
    <s v="ONLINE"/>
    <x v="4"/>
    <n v="3900"/>
    <m/>
    <m/>
    <m/>
    <n v="3768"/>
    <n v="3768"/>
    <n v="3785"/>
    <n v="3636"/>
    <x v="0"/>
    <x v="0"/>
    <x v="0"/>
    <x v="4"/>
    <n v="43106"/>
    <n v="17"/>
    <n v="0"/>
    <n v="6185"/>
    <s v="-"/>
    <n v="3.6787844120620874E-2"/>
    <n v="2.270380480469287E-3"/>
    <x v="0"/>
    <s v="PTP"/>
    <s v="-"/>
    <s v="PTP"/>
    <m/>
    <n v="23"/>
    <s v="CAVA"/>
    <m/>
    <s v="-"/>
    <m/>
    <s v="BHOR"/>
    <m/>
    <m/>
    <m/>
    <n v="9970"/>
    <n v="43106"/>
    <n v="26"/>
    <n v="25"/>
    <s v="STABLE"/>
    <m/>
    <m/>
    <m/>
    <m/>
    <s v="REGULAR"/>
    <s v="MH12WW2475"/>
    <s v="ACCESS 125 BT CONNECT ED DISC"/>
    <d v="2024-06-13T00:00:00"/>
    <n v="36"/>
    <x v="1"/>
    <x v="1"/>
    <m/>
    <m/>
    <m/>
    <m/>
    <m/>
    <m/>
    <m/>
    <m/>
    <m/>
    <m/>
    <m/>
    <m/>
    <m/>
    <m/>
    <m/>
    <m/>
    <m/>
    <m/>
    <m/>
    <m/>
    <m/>
    <m/>
    <m/>
    <m/>
    <m/>
    <m/>
    <m/>
    <m/>
    <m/>
    <m/>
    <m/>
    <m/>
    <m/>
    <m/>
    <m/>
    <m/>
    <m/>
    <n v="1"/>
    <m/>
    <m/>
    <m/>
    <m/>
    <m/>
    <m/>
    <m/>
    <m/>
    <m/>
    <m/>
    <m/>
    <m/>
    <m/>
    <m/>
    <m/>
    <m/>
    <m/>
    <m/>
    <m/>
    <m/>
    <m/>
    <m/>
    <m/>
    <m/>
    <m/>
    <m/>
    <m/>
    <m/>
    <m/>
    <m/>
    <m/>
    <m/>
    <m/>
    <m/>
    <m/>
    <m/>
    <m/>
    <m/>
    <m/>
    <m/>
    <m/>
    <m/>
    <m/>
    <m/>
    <m/>
    <m/>
    <m/>
    <m/>
    <m/>
    <m/>
    <m/>
    <m/>
    <m/>
    <m/>
    <m/>
    <m/>
    <x v="0"/>
    <x v="0"/>
    <s v="DUWT0011"/>
    <m/>
    <m/>
    <m/>
    <m/>
    <m/>
    <m/>
    <m/>
    <m/>
    <m/>
    <m/>
    <n v="3785"/>
    <n v="7536"/>
  </r>
  <r>
    <n v="466024248"/>
    <s v="SIDDHARTH AUDUMBAR LOKHANDE"/>
    <m/>
    <x v="2"/>
    <m/>
    <m/>
    <m/>
    <m/>
    <n v="3886"/>
    <n v="3982"/>
    <n v="200"/>
    <n v="7868"/>
    <x v="1"/>
    <x v="1"/>
    <x v="1"/>
    <x v="13"/>
    <n v="42930"/>
    <n v="104"/>
    <n v="0"/>
    <n v="1800"/>
    <s v="-"/>
    <n v="0.2406930344680499"/>
    <n v="7.981986272716483E-3"/>
    <x v="1"/>
    <s v="-"/>
    <s v="-"/>
    <s v="-"/>
    <m/>
    <m/>
    <m/>
    <m/>
    <s v="-"/>
    <m/>
    <s v="DHANKWADI"/>
    <m/>
    <m/>
    <m/>
    <n v="5886"/>
    <n v="42930"/>
    <n v="56"/>
    <n v="85"/>
    <s v="FLOW"/>
    <m/>
    <m/>
    <m/>
    <m/>
    <s v="REGULAR"/>
    <s v="MH12VK8181"/>
    <s v="HIMALAYAN SLEET BLACK"/>
    <d v="2025-04-30T00:00:00"/>
    <n v="24"/>
    <x v="1"/>
    <x v="1"/>
    <m/>
    <m/>
    <m/>
    <m/>
    <m/>
    <m/>
    <m/>
    <m/>
    <m/>
    <m/>
    <m/>
    <m/>
    <m/>
    <m/>
    <m/>
    <m/>
    <m/>
    <m/>
    <m/>
    <m/>
    <m/>
    <m/>
    <m/>
    <m/>
    <m/>
    <m/>
    <m/>
    <m/>
    <m/>
    <m/>
    <m/>
    <m/>
    <m/>
    <m/>
    <m/>
    <m/>
    <m/>
    <m/>
    <m/>
    <m/>
    <n v="1"/>
    <m/>
    <m/>
    <m/>
    <m/>
    <m/>
    <m/>
    <m/>
    <m/>
    <m/>
    <m/>
    <m/>
    <m/>
    <m/>
    <m/>
    <m/>
    <m/>
    <m/>
    <m/>
    <m/>
    <m/>
    <m/>
    <m/>
    <m/>
    <m/>
    <m/>
    <m/>
    <m/>
    <m/>
    <m/>
    <m/>
    <m/>
    <m/>
    <m/>
    <m/>
    <m/>
    <m/>
    <m/>
    <m/>
    <m/>
    <m/>
    <m/>
    <m/>
    <m/>
    <m/>
    <m/>
    <m/>
    <m/>
    <m/>
    <m/>
    <m/>
    <m/>
    <m/>
    <m/>
    <x v="0"/>
    <x v="0"/>
    <s v="DUWT0031"/>
    <m/>
    <m/>
    <m/>
    <m/>
    <m/>
    <m/>
    <m/>
    <m/>
    <m/>
    <m/>
    <n v="200"/>
    <n v="7868"/>
  </r>
  <r>
    <n v="463072757"/>
    <s v="RUSHIKESH DAULAT GAIKWAD"/>
    <m/>
    <x v="2"/>
    <m/>
    <m/>
    <m/>
    <m/>
    <n v="3444"/>
    <n v="6849"/>
    <n v="3692"/>
    <n v="10293"/>
    <x v="1"/>
    <x v="1"/>
    <x v="1"/>
    <x v="4"/>
    <n v="42691"/>
    <n v="287"/>
    <n v="0"/>
    <n v="6292"/>
    <s v="25.06.26"/>
    <n v="0.19301315962646295"/>
    <n v="7.9375489394022669E-3"/>
    <x v="0"/>
    <s v="PTP"/>
    <s v="PTP"/>
    <s v="PTP"/>
    <m/>
    <n v="28"/>
    <s v="CAVA"/>
    <m/>
    <s v="-"/>
    <m/>
    <s v="BHOR"/>
    <m/>
    <m/>
    <m/>
    <n v="6849"/>
    <n v="42691"/>
    <n v="57"/>
    <n v="86"/>
    <s v="FLOW"/>
    <m/>
    <m/>
    <m/>
    <m/>
    <s v="NPA"/>
    <s v="MH12WV7789"/>
    <s v="SPLENDOR PLUS I3S DRSC FI"/>
    <d v="2024-06-01T00:00:00"/>
    <n v="36"/>
    <x v="0"/>
    <x v="1"/>
    <m/>
    <m/>
    <m/>
    <m/>
    <m/>
    <m/>
    <m/>
    <m/>
    <m/>
    <m/>
    <m/>
    <m/>
    <m/>
    <m/>
    <m/>
    <m/>
    <n v="1"/>
    <m/>
    <m/>
    <m/>
    <m/>
    <m/>
    <m/>
    <m/>
    <m/>
    <m/>
    <m/>
    <m/>
    <m/>
    <m/>
    <m/>
    <m/>
    <m/>
    <m/>
    <m/>
    <m/>
    <m/>
    <m/>
    <m/>
    <m/>
    <m/>
    <m/>
    <m/>
    <m/>
    <m/>
    <m/>
    <m/>
    <m/>
    <m/>
    <m/>
    <m/>
    <m/>
    <m/>
    <m/>
    <m/>
    <m/>
    <m/>
    <m/>
    <m/>
    <m/>
    <m/>
    <m/>
    <m/>
    <m/>
    <m/>
    <m/>
    <m/>
    <m/>
    <m/>
    <m/>
    <m/>
    <m/>
    <m/>
    <m/>
    <m/>
    <m/>
    <m/>
    <m/>
    <m/>
    <m/>
    <m/>
    <m/>
    <m/>
    <m/>
    <m/>
    <m/>
    <m/>
    <m/>
    <m/>
    <m/>
    <m/>
    <m/>
    <m/>
    <m/>
    <x v="0"/>
    <x v="0"/>
    <s v="DUWT0011"/>
    <s v="GPPLtjdBim"/>
    <s v="Allocated"/>
    <s v="Promise To Pay (PTP)"/>
    <s v="Customer home visit promise to pay amount 4000 PTP date 20.07.2026 "/>
    <d v="2026-07-20T00:00:00"/>
    <m/>
    <m/>
    <m/>
    <s v="VYMO"/>
    <m/>
    <n v="3692"/>
    <n v="10293"/>
  </r>
  <r>
    <n v="461184027"/>
    <s v="GANESH BABASAHEB BANE"/>
    <m/>
    <x v="2"/>
    <m/>
    <m/>
    <m/>
    <m/>
    <n v="5104"/>
    <n v="14688"/>
    <n v="5084"/>
    <n v="19792"/>
    <x v="3"/>
    <x v="1"/>
    <x v="1"/>
    <x v="7"/>
    <n v="42629.599999999999"/>
    <n v="604"/>
    <n v="0"/>
    <n v="2250"/>
    <s v="-"/>
    <n v="0.52448144378805395"/>
    <n v="1.3653108861434726E-2"/>
    <x v="1"/>
    <s v="RTP"/>
    <s v="-"/>
    <s v="RTP"/>
    <s v="Financail problem"/>
    <m/>
    <s v="CNAVNA"/>
    <m/>
    <s v="ELG"/>
    <m/>
    <s v="KASARWADI"/>
    <m/>
    <m/>
    <m/>
    <n v="17542"/>
    <n v="42629.599999999999"/>
    <n v="87"/>
    <n v="116"/>
    <s v="FLOW"/>
    <m/>
    <m/>
    <m/>
    <m/>
    <s v="-"/>
    <s v="MH14LG1435"/>
    <s v="BAJAJ PULSAR 220 ABS"/>
    <d v="2023-12-20T00:00:00"/>
    <n v="36"/>
    <x v="2"/>
    <x v="1"/>
    <m/>
    <m/>
    <m/>
    <m/>
    <m/>
    <m/>
    <m/>
    <m/>
    <m/>
    <m/>
    <m/>
    <m/>
    <m/>
    <m/>
    <m/>
    <m/>
    <m/>
    <m/>
    <m/>
    <m/>
    <m/>
    <m/>
    <m/>
    <m/>
    <m/>
    <m/>
    <m/>
    <m/>
    <m/>
    <m/>
    <m/>
    <m/>
    <m/>
    <m/>
    <m/>
    <m/>
    <m/>
    <m/>
    <m/>
    <m/>
    <m/>
    <m/>
    <m/>
    <m/>
    <m/>
    <m/>
    <m/>
    <m/>
    <m/>
    <m/>
    <m/>
    <m/>
    <m/>
    <m/>
    <m/>
    <m/>
    <m/>
    <m/>
    <m/>
    <m/>
    <m/>
    <m/>
    <m/>
    <m/>
    <m/>
    <m/>
    <m/>
    <m/>
    <m/>
    <m/>
    <m/>
    <m/>
    <m/>
    <m/>
    <m/>
    <m/>
    <m/>
    <m/>
    <m/>
    <m/>
    <m/>
    <m/>
    <m/>
    <m/>
    <m/>
    <m/>
    <m/>
    <m/>
    <m/>
    <m/>
    <m/>
    <n v="1"/>
    <m/>
    <m/>
    <x v="0"/>
    <x v="0"/>
    <s v="DUWT0025"/>
    <e v="#N/A"/>
    <s v="Allocated"/>
    <s v="No Intention to pay (NITP)"/>
    <s v="Visited customer office address customer said his brother is admit in hospital due to kidney stone operation. Customer said due to medical problem facing financial issue not able to make the payment"/>
    <d v="2026-07-01T00:00:00"/>
    <m/>
    <m/>
    <m/>
    <m/>
    <m/>
    <n v="5084"/>
    <n v="19792"/>
  </r>
  <r>
    <n v="461404386"/>
    <s v="ASHOK DADASAHEB SABLE"/>
    <m/>
    <x v="2"/>
    <m/>
    <m/>
    <m/>
    <m/>
    <n v="3667"/>
    <n v="21997"/>
    <n v="4614"/>
    <n v="25664"/>
    <x v="5"/>
    <x v="1"/>
    <x v="1"/>
    <x v="9"/>
    <n v="42600.59"/>
    <n v="952"/>
    <n v="0"/>
    <n v="2700"/>
    <s v="FLOW"/>
    <n v="7.3362137619092341E-2"/>
    <n v="1.8620818196424159E-2"/>
    <x v="1"/>
    <s v="NC"/>
    <s v="NC"/>
    <s v="NC"/>
    <s v="Shifted"/>
    <m/>
    <s v="CNAVNA"/>
    <m/>
    <s v="ELG"/>
    <m/>
    <s v="SHIRUR"/>
    <m/>
    <m/>
    <m/>
    <n v="21997"/>
    <n v="42600.59"/>
    <n v="177"/>
    <n v="206"/>
    <s v="FLOW"/>
    <m/>
    <m/>
    <m/>
    <m/>
    <s v="NPA"/>
    <s v="MH12WH3414"/>
    <s v="SPLENDOR PLUS I3S BS6 FI DRUM SELF"/>
    <d v="2024-01-06T00:00:00"/>
    <n v="36"/>
    <x v="0"/>
    <x v="0"/>
    <m/>
    <m/>
    <m/>
    <m/>
    <m/>
    <m/>
    <m/>
    <m/>
    <m/>
    <m/>
    <n v="1"/>
    <m/>
    <m/>
    <m/>
    <m/>
    <m/>
    <m/>
    <m/>
    <m/>
    <m/>
    <m/>
    <m/>
    <m/>
    <m/>
    <m/>
    <m/>
    <m/>
    <m/>
    <m/>
    <m/>
    <m/>
    <m/>
    <m/>
    <m/>
    <m/>
    <m/>
    <m/>
    <m/>
    <m/>
    <m/>
    <m/>
    <m/>
    <m/>
    <m/>
    <m/>
    <m/>
    <m/>
    <m/>
    <m/>
    <m/>
    <m/>
    <m/>
    <m/>
    <m/>
    <m/>
    <m/>
    <m/>
    <m/>
    <m/>
    <m/>
    <m/>
    <m/>
    <m/>
    <m/>
    <m/>
    <m/>
    <m/>
    <m/>
    <m/>
    <m/>
    <m/>
    <m/>
    <m/>
    <m/>
    <m/>
    <m/>
    <m/>
    <m/>
    <m/>
    <m/>
    <m/>
    <m/>
    <m/>
    <m/>
    <m/>
    <m/>
    <m/>
    <m/>
    <m/>
    <m/>
    <m/>
    <m/>
    <m/>
    <m/>
    <x v="0"/>
    <x v="0"/>
    <s v="ZBHT0024"/>
    <s v="A2gFwOLSDz"/>
    <s v="Allocated"/>
    <s v="Door Locked (NC_DL)"/>
    <s v="Door lock "/>
    <d v="2026-07-04T00:00:00"/>
    <m/>
    <m/>
    <m/>
    <s v="VYMO"/>
    <m/>
    <n v="4614"/>
    <n v="25664"/>
  </r>
  <r>
    <n v="464961061"/>
    <s v="MOHD FAIZUR RAHMAN SHAIKH JAMALODDIN"/>
    <m/>
    <x v="2"/>
    <m/>
    <m/>
    <m/>
    <m/>
    <n v="5725"/>
    <n v="9907.35"/>
    <n v="4465.3500000000004"/>
    <n v="15632.35"/>
    <x v="1"/>
    <x v="1"/>
    <x v="1"/>
    <x v="4"/>
    <n v="41804.35"/>
    <n v="283"/>
    <n v="0"/>
    <n v="1800"/>
    <s v="20.06.26"/>
    <n v="0.18900446650653596"/>
    <n v="7.7726938700171267E-3"/>
    <x v="1"/>
    <s v="NC"/>
    <s v="NC"/>
    <s v="NC"/>
    <s v="Shifted"/>
    <m/>
    <s v="CNAVNA"/>
    <m/>
    <s v="-"/>
    <m/>
    <s v="KHED SHIVAPUR"/>
    <m/>
    <m/>
    <m/>
    <n v="9907.35"/>
    <n v="41804.35"/>
    <n v="56"/>
    <n v="85"/>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x v="0"/>
    <x v="0"/>
    <s v="DUWT0011"/>
    <s v="GosgGm2xbc"/>
    <s v="Allocated"/>
    <s v="Others (NC_OTHER)"/>
    <s v="Customer not work in company address company name fabrication welding Technology "/>
    <d v="2026-07-04T00:00:00"/>
    <m/>
    <m/>
    <m/>
    <m/>
    <m/>
    <n v="4465.3500000000004"/>
    <n v="15632.35"/>
  </r>
  <r>
    <n v="463648401"/>
    <s v="SUSLADE AKSHAY RAKHMAJI"/>
    <m/>
    <x v="2"/>
    <m/>
    <m/>
    <m/>
    <m/>
    <n v="6271"/>
    <n v="30787"/>
    <n v="6612"/>
    <n v="37058"/>
    <x v="4"/>
    <x v="1"/>
    <x v="1"/>
    <x v="9"/>
    <n v="41411"/>
    <n v="909"/>
    <n v="0"/>
    <n v="2697"/>
    <s v="-"/>
    <n v="0.89865320289107176"/>
    <n v="1.851100002911802E-2"/>
    <x v="1"/>
    <s v="RTP"/>
    <s v="-"/>
    <s v="RTP"/>
    <s v="Vehicle stolen"/>
    <m/>
    <s v="CAVNA"/>
    <m/>
    <s v="ELG"/>
    <m/>
    <s v="RANJAN GAON"/>
    <m/>
    <m/>
    <m/>
    <n v="30787"/>
    <n v="41411"/>
    <n v="146"/>
    <n v="175"/>
    <s v="FLOW"/>
    <m/>
    <m/>
    <m/>
    <m/>
    <s v="NPA"/>
    <s v="MH16DL8169"/>
    <s v="HONDA UNICORN 160 BS6"/>
    <d v="2024-08-03T00:00:00"/>
    <n v="24"/>
    <x v="0"/>
    <x v="0"/>
    <m/>
    <m/>
    <m/>
    <m/>
    <m/>
    <m/>
    <m/>
    <m/>
    <m/>
    <m/>
    <m/>
    <m/>
    <m/>
    <m/>
    <m/>
    <m/>
    <m/>
    <m/>
    <m/>
    <n v="1"/>
    <m/>
    <m/>
    <n v="1"/>
    <m/>
    <m/>
    <m/>
    <m/>
    <m/>
    <m/>
    <m/>
    <m/>
    <m/>
    <m/>
    <m/>
    <m/>
    <m/>
    <m/>
    <m/>
    <m/>
    <m/>
    <m/>
    <m/>
    <m/>
    <m/>
    <m/>
    <m/>
    <m/>
    <m/>
    <m/>
    <m/>
    <m/>
    <m/>
    <m/>
    <m/>
    <m/>
    <m/>
    <m/>
    <m/>
    <m/>
    <m/>
    <m/>
    <m/>
    <m/>
    <m/>
    <m/>
    <m/>
    <m/>
    <m/>
    <m/>
    <m/>
    <m/>
    <m/>
    <m/>
    <m/>
    <m/>
    <m/>
    <m/>
    <m/>
    <m/>
    <m/>
    <m/>
    <m/>
    <m/>
    <m/>
    <m/>
    <m/>
    <m/>
    <m/>
    <m/>
    <m/>
    <m/>
    <m/>
    <m/>
    <m/>
    <x v="3"/>
    <x v="0"/>
    <s v="ZBHT0024"/>
    <s v="k2sr_HTZjc"/>
    <s v="Allocated"/>
    <s v="Address Not Found (NC_ANF)"/>
    <s v="Address not found "/>
    <d v="2026-07-07T00:00:00"/>
    <m/>
    <m/>
    <m/>
    <m/>
    <m/>
    <n v="6612"/>
    <n v="37058"/>
  </r>
  <r>
    <n v="463069843"/>
    <s v="DEEPAK"/>
    <s v="ONLINE"/>
    <x v="19"/>
    <n v="3630"/>
    <m/>
    <m/>
    <m/>
    <n v="3528"/>
    <n v="3401"/>
    <n v="3498"/>
    <n v="3299"/>
    <x v="0"/>
    <x v="0"/>
    <x v="0"/>
    <x v="6"/>
    <n v="41212"/>
    <n v="97"/>
    <n v="0"/>
    <n v="0"/>
    <s v="29.06.26"/>
    <n v="2.8108998692289066E-2"/>
    <n v="2.170624051433681E-3"/>
    <x v="0"/>
    <s v="PTP"/>
    <s v="PTP"/>
    <s v="PTP"/>
    <m/>
    <n v="29"/>
    <s v="CAVNA"/>
    <m/>
    <s v="-"/>
    <m/>
    <s v="YERWADA"/>
    <m/>
    <m/>
    <m/>
    <n v="3498"/>
    <n v="41212"/>
    <n v="26"/>
    <n v="25"/>
    <s v="STABLE"/>
    <m/>
    <m/>
    <m/>
    <m/>
    <s v="-"/>
    <s v="MH12WV9538"/>
    <s v="HONDA ACTIVA 125 SMART"/>
    <d v="2024-05-31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m/>
    <m/>
    <n v="3498"/>
    <n v="6929"/>
  </r>
  <r>
    <n v="136775582"/>
    <s v="ATUL RAOSAHEB NANAVARE"/>
    <s v="ONLINE"/>
    <x v="5"/>
    <n v="6200"/>
    <m/>
    <m/>
    <m/>
    <n v="6125"/>
    <n v="6003"/>
    <n v="6097"/>
    <n v="5928"/>
    <x v="0"/>
    <x v="0"/>
    <x v="0"/>
    <x v="13"/>
    <n v="41142.400000000001"/>
    <n v="94"/>
    <n v="0"/>
    <n v="1350"/>
    <s v="30.06.26"/>
    <n v="3.5456062069756759E-2"/>
    <n v="2.1669582396803139E-3"/>
    <x v="0"/>
    <s v="MPTP"/>
    <s v="MPTP"/>
    <s v="MPTP"/>
    <s v="Shifted"/>
    <n v="27"/>
    <s v="CNAVNA"/>
    <m/>
    <s v="-"/>
    <m/>
    <s v="AMBEGAON BK"/>
    <m/>
    <m/>
    <m/>
    <n v="6003"/>
    <n v="41142.400000000001"/>
    <n v="25"/>
    <n v="24"/>
    <s v="STABLE"/>
    <m/>
    <m/>
    <m/>
    <m/>
    <s v="NPA"/>
    <s v="MH12UY0202"/>
    <s v="CLASSIC SIGNALS 350 MARSH GREY"/>
    <d v="2022-12-14T00:00:00"/>
    <n v="48"/>
    <x v="0"/>
    <x v="1"/>
    <m/>
    <m/>
    <m/>
    <m/>
    <m/>
    <m/>
    <m/>
    <m/>
    <m/>
    <m/>
    <m/>
    <m/>
    <m/>
    <m/>
    <m/>
    <m/>
    <n v="1"/>
    <m/>
    <m/>
    <m/>
    <m/>
    <m/>
    <m/>
    <m/>
    <m/>
    <m/>
    <m/>
    <m/>
    <m/>
    <m/>
    <m/>
    <m/>
    <m/>
    <m/>
    <m/>
    <m/>
    <m/>
    <m/>
    <m/>
    <m/>
    <m/>
    <m/>
    <m/>
    <m/>
    <m/>
    <m/>
    <m/>
    <m/>
    <m/>
    <m/>
    <m/>
    <m/>
    <m/>
    <m/>
    <m/>
    <m/>
    <m/>
    <m/>
    <m/>
    <m/>
    <m/>
    <m/>
    <m/>
    <m/>
    <m/>
    <m/>
    <m/>
    <m/>
    <m/>
    <m/>
    <m/>
    <m/>
    <m/>
    <m/>
    <m/>
    <m/>
    <m/>
    <m/>
    <m/>
    <m/>
    <m/>
    <m/>
    <m/>
    <m/>
    <m/>
    <m/>
    <m/>
    <m/>
    <m/>
    <m/>
    <m/>
    <m/>
    <m/>
    <m/>
    <x v="0"/>
    <x v="0"/>
    <s v="DUWT0031"/>
    <s v="A6hq4at7Lm"/>
    <s v="Allocated"/>
    <s v="Shifted (NC_SFTD)"/>
    <s v="Customer shifted at residence address "/>
    <d v="2026-07-06T00:00:00"/>
    <m/>
    <m/>
    <m/>
    <m/>
    <m/>
    <n v="6097"/>
    <n v="12128"/>
  </r>
  <r>
    <n v="465282350"/>
    <s v="ADITYA MARUTI KHAWALE"/>
    <m/>
    <x v="2"/>
    <m/>
    <m/>
    <m/>
    <m/>
    <n v="4043"/>
    <n v="12129"/>
    <n v="4205"/>
    <n v="16172"/>
    <x v="3"/>
    <x v="1"/>
    <x v="1"/>
    <x v="0"/>
    <n v="41113"/>
    <n v="162"/>
    <n v="0"/>
    <n v="1800"/>
    <s v="FLOW"/>
    <n v="0.12827929209724925"/>
    <n v="1.316738286589989E-2"/>
    <x v="1"/>
    <s v="NC"/>
    <s v="NC"/>
    <s v="NC"/>
    <s v="Shifted"/>
    <m/>
    <s v="CNAVNA"/>
    <m/>
    <s v="ELG"/>
    <m/>
    <s v="CHINCHWAD GAON"/>
    <m/>
    <m/>
    <m/>
    <n v="12129"/>
    <n v="41113"/>
    <n v="86"/>
    <n v="115"/>
    <s v="FLOW"/>
    <m/>
    <m/>
    <m/>
    <m/>
    <s v="REGULAR"/>
    <s v="MH14LN8288"/>
    <s v="BULLET 350 BLACK GOLD"/>
    <d v="2025-01-21T00:00:00"/>
    <n v="24"/>
    <x v="0"/>
    <x v="0"/>
    <m/>
    <m/>
    <m/>
    <m/>
    <n v="1"/>
    <m/>
    <m/>
    <m/>
    <m/>
    <m/>
    <m/>
    <m/>
    <m/>
    <m/>
    <m/>
    <m/>
    <m/>
    <m/>
    <m/>
    <m/>
    <m/>
    <m/>
    <m/>
    <m/>
    <m/>
    <m/>
    <m/>
    <m/>
    <m/>
    <m/>
    <m/>
    <m/>
    <m/>
    <m/>
    <m/>
    <m/>
    <m/>
    <m/>
    <m/>
    <m/>
    <m/>
    <m/>
    <m/>
    <m/>
    <m/>
    <m/>
    <m/>
    <m/>
    <m/>
    <m/>
    <m/>
    <m/>
    <m/>
    <m/>
    <m/>
    <m/>
    <m/>
    <m/>
    <m/>
    <m/>
    <m/>
    <m/>
    <m/>
    <m/>
    <m/>
    <m/>
    <m/>
    <m/>
    <m/>
    <m/>
    <m/>
    <m/>
    <m/>
    <m/>
    <m/>
    <m/>
    <m/>
    <m/>
    <m/>
    <m/>
    <m/>
    <m/>
    <m/>
    <m/>
    <m/>
    <m/>
    <m/>
    <m/>
    <m/>
    <m/>
    <m/>
    <m/>
    <m/>
    <m/>
    <x v="0"/>
    <x v="0"/>
    <s v="ZBHT0011"/>
    <s v="k2uLHz2x1m"/>
    <s v="Allocated"/>
    <s v="Shifted (NC_SFTD)"/>
    <s v="Visit cm residence address cm shifted "/>
    <d v="2026-07-02T00:00:00"/>
    <m/>
    <m/>
    <m/>
    <s v="VYMO"/>
    <m/>
    <n v="4205"/>
    <n v="16172"/>
  </r>
  <r>
    <n v="462307995"/>
    <s v="PRADNYA VIKAS PAWAR"/>
    <s v="ONLINE"/>
    <x v="13"/>
    <n v="2610"/>
    <m/>
    <m/>
    <m/>
    <n v="3777"/>
    <n v="7548.99"/>
    <n v="4074.99"/>
    <n v="8715.99"/>
    <x v="1"/>
    <x v="0"/>
    <x v="0"/>
    <x v="9"/>
    <n v="40777"/>
    <n v="303"/>
    <n v="0"/>
    <n v="6750"/>
    <s v="30.06.26"/>
    <n v="6.1892592514452408E-2"/>
    <n v="7.5816784123587232E-3"/>
    <x v="0"/>
    <s v="MPTP"/>
    <s v="MPTP"/>
    <s v="MPTP"/>
    <s v="Shifted to pune"/>
    <n v="30"/>
    <s v="CAVNA"/>
    <m/>
    <s v="-"/>
    <m/>
    <s v="SHIRUR"/>
    <m/>
    <m/>
    <m/>
    <n v="7548.99"/>
    <n v="40777"/>
    <n v="57"/>
    <n v="86"/>
    <s v="FLOW"/>
    <m/>
    <m/>
    <m/>
    <m/>
    <s v="REGULAR"/>
    <m/>
    <s v="HONDA ACTIVA 125 DRUM ALLOY BSVI"/>
    <d v="2024-03-21T00:00:00"/>
    <n v="36"/>
    <x v="0"/>
    <x v="0"/>
    <m/>
    <m/>
    <m/>
    <m/>
    <m/>
    <m/>
    <m/>
    <m/>
    <m/>
    <m/>
    <n v="1"/>
    <m/>
    <m/>
    <m/>
    <m/>
    <m/>
    <m/>
    <m/>
    <m/>
    <m/>
    <m/>
    <m/>
    <m/>
    <m/>
    <m/>
    <m/>
    <m/>
    <m/>
    <m/>
    <m/>
    <m/>
    <m/>
    <m/>
    <m/>
    <m/>
    <m/>
    <m/>
    <m/>
    <m/>
    <m/>
    <m/>
    <m/>
    <m/>
    <m/>
    <m/>
    <m/>
    <m/>
    <m/>
    <m/>
    <m/>
    <m/>
    <m/>
    <m/>
    <m/>
    <m/>
    <m/>
    <m/>
    <m/>
    <m/>
    <m/>
    <m/>
    <m/>
    <m/>
    <m/>
    <m/>
    <m/>
    <m/>
    <m/>
    <m/>
    <m/>
    <m/>
    <m/>
    <m/>
    <m/>
    <m/>
    <m/>
    <m/>
    <m/>
    <m/>
    <m/>
    <m/>
    <m/>
    <m/>
    <m/>
    <m/>
    <m/>
    <m/>
    <m/>
    <m/>
    <m/>
    <m/>
    <m/>
    <m/>
    <m/>
    <x v="0"/>
    <x v="0"/>
    <s v="ZBHT0024"/>
    <s v="k2pMnnV_OMm"/>
    <s v="Allocated"/>
    <s v="Left Message (LMCB)"/>
    <s v="Meet father in law "/>
    <d v="2026-07-04T00:00:00"/>
    <m/>
    <m/>
    <m/>
    <m/>
    <m/>
    <n v="4074.99"/>
    <n v="11325.99"/>
  </r>
  <r>
    <n v="465527769"/>
    <s v="SAHIL ARVIND KHANDARE"/>
    <s v="ONLINE"/>
    <x v="13"/>
    <n v="5182"/>
    <m/>
    <m/>
    <m/>
    <n v="4912"/>
    <n v="4907"/>
    <n v="5066"/>
    <n v="4637"/>
    <x v="0"/>
    <x v="0"/>
    <x v="0"/>
    <x v="5"/>
    <n v="40552"/>
    <n v="159"/>
    <n v="0"/>
    <n v="4387"/>
    <s v="FLOW"/>
    <n v="4.8900880596909092E-2"/>
    <n v="2.1358620434276093E-3"/>
    <x v="0"/>
    <s v="MPTP"/>
    <s v="NC"/>
    <s v="MPTP"/>
    <s v="Shifted"/>
    <n v="31"/>
    <s v="CAVNA"/>
    <m/>
    <s v="-"/>
    <m/>
    <s v="MEDANKAR WADI"/>
    <m/>
    <m/>
    <m/>
    <n v="9453"/>
    <n v="40552"/>
    <n v="26"/>
    <n v="55"/>
    <s v="FLOW"/>
    <m/>
    <m/>
    <m/>
    <m/>
    <s v="REGULAR"/>
    <s v="MH38AH9206"/>
    <s v="HONDA ACTIVA DLX 2B"/>
    <d v="2025-02-18T00:00:00"/>
    <n v="24"/>
    <x v="1"/>
    <x v="0"/>
    <m/>
    <m/>
    <m/>
    <m/>
    <m/>
    <m/>
    <m/>
    <m/>
    <m/>
    <m/>
    <m/>
    <m/>
    <m/>
    <m/>
    <m/>
    <m/>
    <m/>
    <m/>
    <m/>
    <m/>
    <m/>
    <m/>
    <m/>
    <m/>
    <m/>
    <m/>
    <m/>
    <m/>
    <m/>
    <m/>
    <m/>
    <n v="1"/>
    <m/>
    <m/>
    <m/>
    <m/>
    <m/>
    <m/>
    <m/>
    <m/>
    <m/>
    <m/>
    <m/>
    <m/>
    <m/>
    <m/>
    <m/>
    <m/>
    <m/>
    <m/>
    <m/>
    <m/>
    <m/>
    <m/>
    <m/>
    <m/>
    <m/>
    <m/>
    <m/>
    <m/>
    <m/>
    <m/>
    <m/>
    <m/>
    <m/>
    <m/>
    <m/>
    <m/>
    <m/>
    <m/>
    <m/>
    <m/>
    <m/>
    <m/>
    <m/>
    <m/>
    <m/>
    <m/>
    <m/>
    <m/>
    <m/>
    <m/>
    <m/>
    <m/>
    <m/>
    <m/>
    <m/>
    <m/>
    <m/>
    <m/>
    <m/>
    <m/>
    <m/>
    <m/>
    <x v="0"/>
    <x v="0"/>
    <s v="DUWT0017"/>
    <m/>
    <m/>
    <m/>
    <m/>
    <m/>
    <m/>
    <m/>
    <m/>
    <m/>
    <m/>
    <n v="5066"/>
    <n v="9819"/>
  </r>
  <r>
    <n v="462383949"/>
    <s v="RAVINDRA KHANDU JADHAV"/>
    <s v="COLLECT"/>
    <x v="10"/>
    <n v="3500"/>
    <m/>
    <m/>
    <m/>
    <n v="3281"/>
    <n v="13099"/>
    <n v="4164"/>
    <n v="12880"/>
    <x v="2"/>
    <x v="0"/>
    <x v="0"/>
    <x v="2"/>
    <n v="40068"/>
    <n v="908"/>
    <n v="0"/>
    <n v="0"/>
    <s v="29.06.26"/>
    <n v="0.36370419487965711"/>
    <n v="1.5436375327645423E-2"/>
    <x v="0"/>
    <s v="-"/>
    <s v="BPTP"/>
    <s v="-"/>
    <m/>
    <m/>
    <m/>
    <m/>
    <s v="ELG"/>
    <m/>
    <s v="BOPODI"/>
    <m/>
    <m/>
    <m/>
    <n v="13099"/>
    <n v="40068"/>
    <n v="118"/>
    <n v="147"/>
    <s v="FLOW"/>
    <m/>
    <m/>
    <m/>
    <m/>
    <s v="NPA"/>
    <s v="MH12WQ4856"/>
    <s v="HONDA ACTIVA 6G H SMART"/>
    <d v="2024-03-29T00:00:00"/>
    <n v="36"/>
    <x v="0"/>
    <x v="1"/>
    <m/>
    <m/>
    <m/>
    <m/>
    <m/>
    <m/>
    <m/>
    <m/>
    <m/>
    <m/>
    <n v="1"/>
    <m/>
    <m/>
    <m/>
    <m/>
    <m/>
    <m/>
    <m/>
    <m/>
    <m/>
    <m/>
    <m/>
    <m/>
    <m/>
    <m/>
    <m/>
    <m/>
    <m/>
    <m/>
    <m/>
    <m/>
    <m/>
    <m/>
    <m/>
    <m/>
    <m/>
    <m/>
    <m/>
    <m/>
    <m/>
    <n v="2"/>
    <m/>
    <m/>
    <m/>
    <m/>
    <m/>
    <m/>
    <m/>
    <m/>
    <m/>
    <m/>
    <m/>
    <m/>
    <m/>
    <m/>
    <m/>
    <m/>
    <m/>
    <m/>
    <m/>
    <m/>
    <m/>
    <m/>
    <m/>
    <m/>
    <m/>
    <m/>
    <n v="1"/>
    <m/>
    <m/>
    <m/>
    <m/>
    <m/>
    <m/>
    <m/>
    <m/>
    <m/>
    <m/>
    <m/>
    <m/>
    <m/>
    <m/>
    <n v="1"/>
    <m/>
    <m/>
    <m/>
    <m/>
    <m/>
    <n v="2"/>
    <m/>
    <m/>
    <m/>
    <m/>
    <m/>
    <x v="7"/>
    <x v="0"/>
    <s v="ZBHT0009"/>
    <s v="k6-taz-q_OI7"/>
    <s v="Allocated"/>
    <s v="Promise To Pay (PTP)"/>
    <s v="Customer promise pay online 3500 on 09/07"/>
    <d v="2026-07-09T00:00:00"/>
    <m/>
    <m/>
    <m/>
    <m/>
    <m/>
    <n v="4164"/>
    <n v="16380"/>
  </r>
  <r>
    <n v="136615657"/>
    <s v="NIKITA SHIVAJI DHUMAL"/>
    <s v="ONLINE"/>
    <x v="22"/>
    <n v="2461"/>
    <m/>
    <m/>
    <m/>
    <n v="2461"/>
    <n v="2371"/>
    <n v="2412"/>
    <n v="2371"/>
    <x v="0"/>
    <x v="0"/>
    <x v="0"/>
    <x v="3"/>
    <n v="39875.449999999997"/>
    <n v="41"/>
    <n v="0"/>
    <n v="1350"/>
    <s v="25.06.26"/>
    <n v="4.2430611676093667E-2"/>
    <n v="2.1002283517359307E-3"/>
    <x v="0"/>
    <s v="PTP"/>
    <s v="PTP"/>
    <s v="PTP"/>
    <m/>
    <n v="25"/>
    <s v="CAVA"/>
    <m/>
    <s v="-"/>
    <m/>
    <s v="BANNER"/>
    <m/>
    <m/>
    <m/>
    <n v="2371"/>
    <n v="39875.449999999997"/>
    <n v="25"/>
    <n v="24"/>
    <s v="STABLE"/>
    <m/>
    <m/>
    <m/>
    <m/>
    <s v="NPA"/>
    <s v="MH12UX9648"/>
    <s v="JUPITER BASIC"/>
    <d v="2022-12-07T00:00:00"/>
    <n v="60"/>
    <x v="0"/>
    <x v="0"/>
    <m/>
    <m/>
    <m/>
    <m/>
    <m/>
    <m/>
    <m/>
    <m/>
    <m/>
    <m/>
    <n v="1"/>
    <m/>
    <m/>
    <m/>
    <m/>
    <m/>
    <m/>
    <m/>
    <m/>
    <m/>
    <m/>
    <m/>
    <m/>
    <m/>
    <m/>
    <m/>
    <m/>
    <m/>
    <m/>
    <m/>
    <m/>
    <n v="1"/>
    <m/>
    <m/>
    <m/>
    <m/>
    <m/>
    <m/>
    <m/>
    <m/>
    <m/>
    <m/>
    <m/>
    <m/>
    <m/>
    <m/>
    <n v="1"/>
    <m/>
    <m/>
    <m/>
    <m/>
    <m/>
    <n v="1"/>
    <m/>
    <m/>
    <n v="1"/>
    <m/>
    <m/>
    <m/>
    <m/>
    <m/>
    <m/>
    <m/>
    <m/>
    <m/>
    <m/>
    <m/>
    <m/>
    <m/>
    <m/>
    <m/>
    <m/>
    <m/>
    <n v="1"/>
    <m/>
    <m/>
    <m/>
    <m/>
    <m/>
    <m/>
    <m/>
    <m/>
    <m/>
    <m/>
    <m/>
    <n v="1"/>
    <m/>
    <m/>
    <m/>
    <m/>
    <m/>
    <m/>
    <m/>
    <m/>
    <x v="7"/>
    <x v="0"/>
    <s v="DUWT0023"/>
    <s v="G2bAOLwFkF8m"/>
    <s v="Allocated"/>
    <s v="Left Message (LMCB)"/>
    <s v="Customer not available lm with relatives husband "/>
    <d v="2026-07-04T00:00:00"/>
    <m/>
    <m/>
    <m/>
    <m/>
    <m/>
    <n v="2412"/>
    <n v="4832"/>
  </r>
  <r>
    <n v="464301174"/>
    <s v="SADIK IBRAHIM MULLA"/>
    <s v="ONLINE"/>
    <x v="17"/>
    <n v="4020"/>
    <m/>
    <m/>
    <m/>
    <n v="3976"/>
    <n v="3882"/>
    <n v="4008"/>
    <n v="3838"/>
    <x v="0"/>
    <x v="0"/>
    <x v="0"/>
    <x v="7"/>
    <n v="39874"/>
    <n v="126"/>
    <n v="0"/>
    <n v="2700"/>
    <s v="05.06.26 06.06.26"/>
    <n v="3.3471896609799025E-2"/>
    <n v="2.1001519806577358E-3"/>
    <x v="0"/>
    <s v="PAID"/>
    <s v="PAID"/>
    <s v="PAID"/>
    <m/>
    <m/>
    <m/>
    <m/>
    <s v="-"/>
    <m/>
    <s v="BHOSARI"/>
    <m/>
    <m/>
    <m/>
    <n v="3882"/>
    <n v="39874"/>
    <n v="26"/>
    <n v="25"/>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x v="0"/>
    <x v="0"/>
    <s v="DUWT0025"/>
    <s v="GPtD0cKdLc"/>
    <s v="Allocated"/>
    <s v="Promise To Pay (PTP)"/>
    <s v="Customer given ptp to online payment "/>
    <d v="2026-07-09T00:00:00"/>
    <m/>
    <m/>
    <m/>
    <m/>
    <m/>
    <n v="4008"/>
    <n v="7858"/>
  </r>
  <r>
    <n v="462801904"/>
    <s v="BHARATIBAI LIMBRAJ BHONG"/>
    <s v="ONLINE"/>
    <x v="27"/>
    <n v="3500"/>
    <m/>
    <m/>
    <m/>
    <n v="3303"/>
    <n v="8545"/>
    <n v="2272"/>
    <n v="8348"/>
    <x v="3"/>
    <x v="0"/>
    <x v="0"/>
    <x v="9"/>
    <n v="39832"/>
    <n v="333"/>
    <n v="0"/>
    <n v="6750"/>
    <s v="FLOW"/>
    <n v="5.2011151163649613E-2"/>
    <n v="1.275711318353135E-2"/>
    <x v="0"/>
    <s v="PAID"/>
    <s v="RTP"/>
    <s v="PAID"/>
    <m/>
    <m/>
    <m/>
    <m/>
    <s v="ELG"/>
    <m/>
    <s v="ALEGAON PAGA"/>
    <m/>
    <m/>
    <m/>
    <n v="8545"/>
    <n v="39832"/>
    <n v="87"/>
    <n v="86"/>
    <s v="STABLE"/>
    <m/>
    <m/>
    <m/>
    <m/>
    <s v="NPA"/>
    <s v="MH12YE1688"/>
    <s v="SPLENDOR PLUS I3S XTEC"/>
    <d v="2024-05-04T00:00:00"/>
    <n v="36"/>
    <x v="0"/>
    <x v="0"/>
    <m/>
    <m/>
    <m/>
    <m/>
    <m/>
    <m/>
    <m/>
    <m/>
    <m/>
    <m/>
    <n v="1"/>
    <m/>
    <m/>
    <m/>
    <m/>
    <m/>
    <m/>
    <m/>
    <m/>
    <m/>
    <m/>
    <m/>
    <m/>
    <m/>
    <m/>
    <m/>
    <m/>
    <m/>
    <m/>
    <m/>
    <m/>
    <m/>
    <m/>
    <m/>
    <m/>
    <m/>
    <m/>
    <m/>
    <m/>
    <m/>
    <m/>
    <m/>
    <m/>
    <m/>
    <m/>
    <m/>
    <m/>
    <m/>
    <m/>
    <m/>
    <m/>
    <m/>
    <m/>
    <m/>
    <m/>
    <m/>
    <m/>
    <m/>
    <m/>
    <m/>
    <m/>
    <m/>
    <m/>
    <m/>
    <m/>
    <m/>
    <m/>
    <m/>
    <m/>
    <m/>
    <m/>
    <m/>
    <m/>
    <m/>
    <m/>
    <m/>
    <m/>
    <m/>
    <m/>
    <m/>
    <m/>
    <m/>
    <m/>
    <m/>
    <m/>
    <m/>
    <m/>
    <m/>
    <m/>
    <m/>
    <m/>
    <m/>
    <m/>
    <m/>
    <x v="0"/>
    <x v="0"/>
    <s v="ZBHT0024"/>
    <s v="B6fAgKv3sDM7"/>
    <s v="Allocated"/>
    <s v="Left Message (LMCB)"/>
    <s v="Meet son"/>
    <d v="2026-07-04T00:00:00"/>
    <m/>
    <m/>
    <m/>
    <m/>
    <m/>
    <n v="2272"/>
    <n v="11848"/>
  </r>
  <r>
    <n v="461922570"/>
    <s v="SHRADDHA SURESH NAWGHIRE"/>
    <m/>
    <x v="2"/>
    <m/>
    <m/>
    <m/>
    <m/>
    <n v="3464"/>
    <n v="17318"/>
    <n v="4124"/>
    <n v="20782"/>
    <x v="4"/>
    <x v="1"/>
    <x v="1"/>
    <x v="18"/>
    <n v="39804.07"/>
    <n v="662"/>
    <n v="0"/>
    <n v="2250"/>
    <s v="-"/>
    <n v="0.65918163515642458"/>
    <n v="1.7792691336336135E-2"/>
    <x v="1"/>
    <s v="NC"/>
    <s v="-"/>
    <s v="NC"/>
    <s v="Entry restricted"/>
    <m/>
    <s v="CNAVNA"/>
    <m/>
    <s v="ELG"/>
    <m/>
    <s v="WAGHOLI"/>
    <m/>
    <m/>
    <m/>
    <n v="17318"/>
    <n v="39804.07"/>
    <n v="146"/>
    <n v="175"/>
    <s v="FLOW"/>
    <m/>
    <m/>
    <m/>
    <m/>
    <s v="NPA"/>
    <s v="MH12WM1855"/>
    <s v="HONDA SHINE DRUM BSVI"/>
    <d v="2024-02-15T00:00:00"/>
    <n v="36"/>
    <x v="0"/>
    <x v="1"/>
    <m/>
    <m/>
    <m/>
    <m/>
    <m/>
    <m/>
    <m/>
    <n v="1"/>
    <m/>
    <m/>
    <m/>
    <m/>
    <m/>
    <m/>
    <m/>
    <m/>
    <m/>
    <m/>
    <m/>
    <m/>
    <m/>
    <m/>
    <m/>
    <m/>
    <m/>
    <m/>
    <m/>
    <m/>
    <m/>
    <m/>
    <m/>
    <m/>
    <m/>
    <m/>
    <m/>
    <m/>
    <m/>
    <m/>
    <m/>
    <m/>
    <m/>
    <m/>
    <m/>
    <m/>
    <m/>
    <m/>
    <m/>
    <m/>
    <m/>
    <m/>
    <m/>
    <m/>
    <m/>
    <m/>
    <m/>
    <m/>
    <m/>
    <m/>
    <m/>
    <m/>
    <m/>
    <m/>
    <m/>
    <m/>
    <m/>
    <m/>
    <m/>
    <m/>
    <m/>
    <m/>
    <m/>
    <m/>
    <m/>
    <m/>
    <m/>
    <m/>
    <m/>
    <m/>
    <m/>
    <m/>
    <m/>
    <m/>
    <m/>
    <m/>
    <m/>
    <m/>
    <m/>
    <m/>
    <m/>
    <m/>
    <m/>
    <m/>
    <m/>
    <m/>
    <x v="0"/>
    <x v="0"/>
    <s v="DUWT0021"/>
    <s v="A6kkb2sbKfOc"/>
    <s v="Allocated"/>
    <s v="Entry Restricted (NC_ER)"/>
    <s v="Customer residence gate entry not allowed "/>
    <d v="2026-07-03T00:00:00"/>
    <m/>
    <m/>
    <m/>
    <m/>
    <m/>
    <n v="4124"/>
    <n v="20782"/>
  </r>
  <r>
    <n v="466279858"/>
    <s v="HARSHA SEETARAM BADADE"/>
    <m/>
    <x v="2"/>
    <m/>
    <m/>
    <m/>
    <m/>
    <n v="6072"/>
    <n v="6066"/>
    <n v="6172"/>
    <n v="12138"/>
    <x v="0"/>
    <x v="1"/>
    <x v="1"/>
    <x v="6"/>
    <n v="39695"/>
    <n v="106"/>
    <n v="0"/>
    <n v="1167"/>
    <s v="10.06.26"/>
    <n v="2.7074315808269789E-2"/>
    <n v="2.0907241027288163E-3"/>
    <x v="1"/>
    <s v="RTP"/>
    <s v="PAID"/>
    <s v="RTP"/>
    <s v="Financail problem"/>
    <m/>
    <s v="CAVA"/>
    <m/>
    <s v="-"/>
    <m/>
    <s v="WADGAON SHERI"/>
    <m/>
    <m/>
    <m/>
    <n v="6066"/>
    <n v="39695"/>
    <n v="26"/>
    <n v="55"/>
    <s v="FLOW"/>
    <m/>
    <m/>
    <m/>
    <m/>
    <s v="REGULAR"/>
    <s v="MH12YF4974"/>
    <s v="HONDA ACTIVA STD 2B"/>
    <d v="2025-06-06T00:00:00"/>
    <n v="18"/>
    <x v="0"/>
    <x v="1"/>
    <m/>
    <m/>
    <m/>
    <m/>
    <m/>
    <m/>
    <m/>
    <m/>
    <m/>
    <m/>
    <m/>
    <m/>
    <m/>
    <m/>
    <m/>
    <m/>
    <m/>
    <m/>
    <m/>
    <m/>
    <m/>
    <m/>
    <m/>
    <m/>
    <m/>
    <m/>
    <m/>
    <m/>
    <n v="1"/>
    <m/>
    <m/>
    <m/>
    <m/>
    <m/>
    <m/>
    <m/>
    <m/>
    <m/>
    <m/>
    <m/>
    <m/>
    <m/>
    <m/>
    <m/>
    <m/>
    <m/>
    <m/>
    <m/>
    <m/>
    <m/>
    <m/>
    <m/>
    <m/>
    <m/>
    <m/>
    <m/>
    <m/>
    <m/>
    <m/>
    <m/>
    <m/>
    <m/>
    <m/>
    <m/>
    <m/>
    <m/>
    <m/>
    <m/>
    <m/>
    <m/>
    <m/>
    <m/>
    <m/>
    <m/>
    <m/>
    <m/>
    <m/>
    <m/>
    <m/>
    <m/>
    <m/>
    <m/>
    <m/>
    <m/>
    <m/>
    <m/>
    <m/>
    <m/>
    <m/>
    <m/>
    <m/>
    <m/>
    <m/>
    <m/>
    <x v="0"/>
    <x v="0"/>
    <s v="ZBHT0012"/>
    <s v="Aoj0ddo6EF7"/>
    <s v="Allocated"/>
    <e v="#N/A"/>
    <e v="#N/A"/>
    <e v="#N/A"/>
    <m/>
    <m/>
    <m/>
    <s v="VYMO"/>
    <m/>
    <n v="6172"/>
    <n v="12138"/>
  </r>
  <r>
    <n v="466462040"/>
    <s v="ANIL MARUTI MANJARE"/>
    <s v="ONLINE"/>
    <x v="3"/>
    <n v="5400"/>
    <m/>
    <m/>
    <m/>
    <n v="5326"/>
    <n v="5317"/>
    <n v="5317"/>
    <n v="5243"/>
    <x v="0"/>
    <x v="0"/>
    <x v="0"/>
    <x v="2"/>
    <n v="39690"/>
    <n v="0"/>
    <n v="0"/>
    <n v="450"/>
    <s v="-"/>
    <n v="4.2884386783414483E-2"/>
    <n v="2.0904607541833158E-3"/>
    <x v="0"/>
    <s v="PTP"/>
    <s v="-"/>
    <s v="PTP"/>
    <m/>
    <n v="20"/>
    <s v="CAVA"/>
    <m/>
    <s v="-"/>
    <m/>
    <s v="CHARHOLI"/>
    <m/>
    <m/>
    <m/>
    <n v="5767"/>
    <n v="39690"/>
    <n v="26"/>
    <n v="24"/>
    <s v="STABLE"/>
    <m/>
    <m/>
    <m/>
    <m/>
    <m/>
    <s v="MH14LV8556"/>
    <s v="CLASSIC 350 REDDITCH GREY"/>
    <d v="2025-07-05T00:00:00"/>
    <n v="18"/>
    <x v="1"/>
    <x v="1"/>
    <m/>
    <m/>
    <m/>
    <m/>
    <m/>
    <m/>
    <m/>
    <m/>
    <m/>
    <m/>
    <m/>
    <m/>
    <m/>
    <m/>
    <m/>
    <m/>
    <m/>
    <m/>
    <m/>
    <m/>
    <m/>
    <m/>
    <m/>
    <m/>
    <m/>
    <m/>
    <m/>
    <m/>
    <m/>
    <m/>
    <m/>
    <n v="1"/>
    <m/>
    <m/>
    <m/>
    <m/>
    <m/>
    <m/>
    <m/>
    <m/>
    <m/>
    <m/>
    <m/>
    <n v="1"/>
    <m/>
    <m/>
    <m/>
    <m/>
    <m/>
    <m/>
    <m/>
    <m/>
    <m/>
    <m/>
    <m/>
    <m/>
    <m/>
    <m/>
    <m/>
    <m/>
    <m/>
    <m/>
    <m/>
    <m/>
    <m/>
    <m/>
    <m/>
    <m/>
    <m/>
    <m/>
    <m/>
    <m/>
    <m/>
    <m/>
    <m/>
    <m/>
    <m/>
    <m/>
    <m/>
    <m/>
    <m/>
    <m/>
    <m/>
    <m/>
    <m/>
    <m/>
    <m/>
    <m/>
    <m/>
    <m/>
    <m/>
    <m/>
    <m/>
    <m/>
    <x v="3"/>
    <x v="0"/>
    <s v="ZBHT0009"/>
    <m/>
    <m/>
    <m/>
    <m/>
    <m/>
    <m/>
    <m/>
    <m/>
    <m/>
    <m/>
    <n v="5317"/>
    <n v="10643"/>
  </r>
  <r>
    <n v="139851810"/>
    <s v="ALKA KAILAS MEDANKAR"/>
    <s v="ONLINE"/>
    <x v="6"/>
    <n v="4027"/>
    <m/>
    <m/>
    <m/>
    <n v="3901"/>
    <n v="3604"/>
    <n v="3658"/>
    <n v="3478"/>
    <x v="0"/>
    <x v="0"/>
    <x v="0"/>
    <x v="5"/>
    <n v="39523.660000000003"/>
    <n v="54"/>
    <n v="0"/>
    <n v="1253"/>
    <s v="FLOW"/>
    <n v="4.7660825074295525E-2"/>
    <n v="2.0816996747716038E-3"/>
    <x v="0"/>
    <s v="PAID"/>
    <s v="PTP"/>
    <s v="PAID"/>
    <m/>
    <m/>
    <m/>
    <m/>
    <s v="-"/>
    <m/>
    <s v="CHAKAN"/>
    <m/>
    <m/>
    <m/>
    <n v="4911"/>
    <n v="39523.660000000003"/>
    <n v="25"/>
    <n v="24"/>
    <s v="STABLE"/>
    <m/>
    <m/>
    <m/>
    <m/>
    <s v="REGULAR"/>
    <s v="MH14KT0041"/>
    <s v="PIAGGIO VESPA SXL 125 CBS"/>
    <d v="2023-03-28T00:00:00"/>
    <n v="48"/>
    <x v="1"/>
    <x v="0"/>
    <m/>
    <m/>
    <m/>
    <m/>
    <m/>
    <m/>
    <m/>
    <m/>
    <m/>
    <m/>
    <m/>
    <m/>
    <m/>
    <m/>
    <m/>
    <m/>
    <m/>
    <m/>
    <m/>
    <m/>
    <m/>
    <m/>
    <m/>
    <m/>
    <m/>
    <m/>
    <m/>
    <m/>
    <m/>
    <m/>
    <m/>
    <n v="1"/>
    <m/>
    <m/>
    <m/>
    <m/>
    <m/>
    <m/>
    <m/>
    <m/>
    <m/>
    <m/>
    <m/>
    <m/>
    <m/>
    <m/>
    <m/>
    <m/>
    <m/>
    <m/>
    <m/>
    <m/>
    <m/>
    <m/>
    <m/>
    <m/>
    <m/>
    <m/>
    <m/>
    <m/>
    <m/>
    <m/>
    <m/>
    <m/>
    <m/>
    <m/>
    <m/>
    <m/>
    <m/>
    <m/>
    <m/>
    <m/>
    <m/>
    <m/>
    <m/>
    <m/>
    <m/>
    <m/>
    <m/>
    <m/>
    <m/>
    <m/>
    <m/>
    <m/>
    <m/>
    <m/>
    <m/>
    <m/>
    <m/>
    <m/>
    <m/>
    <m/>
    <m/>
    <m/>
    <x v="0"/>
    <x v="0"/>
    <s v="DUWT0017"/>
    <m/>
    <m/>
    <m/>
    <m/>
    <m/>
    <m/>
    <m/>
    <m/>
    <m/>
    <m/>
    <n v="3658"/>
    <n v="7505"/>
  </r>
  <r>
    <n v="464864353"/>
    <s v="MADHURI SWAMI BHAGWAT"/>
    <m/>
    <x v="2"/>
    <m/>
    <m/>
    <m/>
    <m/>
    <n v="3500"/>
    <n v="3500"/>
    <n v="3500"/>
    <n v="7000"/>
    <x v="0"/>
    <x v="1"/>
    <x v="1"/>
    <x v="11"/>
    <n v="39478"/>
    <n v="0"/>
    <n v="0"/>
    <n v="450"/>
    <s v="-"/>
    <n v="3.160905654956938E-2"/>
    <n v="2.0792947758540925E-3"/>
    <x v="0"/>
    <s v="PTP"/>
    <s v="-"/>
    <s v="PTP"/>
    <m/>
    <n v="31"/>
    <s v="CNAVNA"/>
    <m/>
    <s v="-"/>
    <m/>
    <s v="WADA"/>
    <m/>
    <m/>
    <m/>
    <n v="3950"/>
    <n v="39478"/>
    <n v="26"/>
    <n v="55"/>
    <s v="FLOW"/>
    <m/>
    <m/>
    <m/>
    <m/>
    <s v="REGULAR"/>
    <s v="MH14MB3629"/>
    <s v="HONDA ACTIVA 125 DISC BSVI"/>
    <d v="2024-12-05T00:00:00"/>
    <n v="30"/>
    <x v="1"/>
    <x v="0"/>
    <m/>
    <m/>
    <m/>
    <m/>
    <m/>
    <m/>
    <m/>
    <m/>
    <m/>
    <m/>
    <m/>
    <m/>
    <m/>
    <m/>
    <m/>
    <m/>
    <m/>
    <m/>
    <m/>
    <m/>
    <m/>
    <m/>
    <m/>
    <m/>
    <m/>
    <m/>
    <m/>
    <m/>
    <m/>
    <m/>
    <m/>
    <m/>
    <m/>
    <m/>
    <m/>
    <m/>
    <m/>
    <m/>
    <m/>
    <m/>
    <m/>
    <m/>
    <m/>
    <m/>
    <m/>
    <m/>
    <m/>
    <m/>
    <m/>
    <m/>
    <m/>
    <m/>
    <m/>
    <m/>
    <m/>
    <m/>
    <m/>
    <m/>
    <m/>
    <m/>
    <m/>
    <m/>
    <m/>
    <m/>
    <m/>
    <m/>
    <m/>
    <m/>
    <m/>
    <m/>
    <m/>
    <m/>
    <m/>
    <m/>
    <m/>
    <m/>
    <m/>
    <m/>
    <m/>
    <m/>
    <m/>
    <m/>
    <m/>
    <m/>
    <m/>
    <m/>
    <m/>
    <m/>
    <m/>
    <m/>
    <m/>
    <m/>
    <m/>
    <m/>
    <x v="5"/>
    <x v="1"/>
    <s v="ZBHT0010"/>
    <m/>
    <m/>
    <m/>
    <m/>
    <m/>
    <m/>
    <m/>
    <m/>
    <m/>
    <m/>
    <n v="3500"/>
    <n v="7000"/>
  </r>
  <r>
    <n v="462856016"/>
    <s v="SANTOSH BABU LABADE"/>
    <s v="COLLECT"/>
    <x v="27"/>
    <n v="3500"/>
    <m/>
    <m/>
    <m/>
    <n v="3235"/>
    <n v="9253"/>
    <n v="3424"/>
    <n v="8988"/>
    <x v="3"/>
    <x v="0"/>
    <x v="0"/>
    <x v="1"/>
    <n v="39392"/>
    <n v="641"/>
    <n v="0"/>
    <n v="6750"/>
    <s v="12.06.26"/>
    <n v="0.41354259618917644"/>
    <n v="1.2616193074052696E-2"/>
    <x v="0"/>
    <s v="PAID"/>
    <s v="PAID"/>
    <s v="PAID"/>
    <m/>
    <m/>
    <m/>
    <m/>
    <s v="ELG"/>
    <m/>
    <s v="AMBEGAON"/>
    <m/>
    <m/>
    <m/>
    <n v="9253"/>
    <n v="39392"/>
    <n v="87"/>
    <n v="86"/>
    <s v="STABLE"/>
    <m/>
    <m/>
    <m/>
    <m/>
    <s v="NPA"/>
    <s v="MH14LQ3190"/>
    <s v="SPLENDOR PLUS DRS CAST FI BLACK"/>
    <d v="2024-05-10T00:00:00"/>
    <n v="36"/>
    <x v="0"/>
    <x v="1"/>
    <m/>
    <m/>
    <m/>
    <m/>
    <m/>
    <m/>
    <m/>
    <m/>
    <m/>
    <m/>
    <m/>
    <m/>
    <m/>
    <m/>
    <m/>
    <m/>
    <m/>
    <m/>
    <m/>
    <n v="2"/>
    <m/>
    <m/>
    <n v="2"/>
    <m/>
    <m/>
    <m/>
    <m/>
    <m/>
    <m/>
    <m/>
    <m/>
    <m/>
    <m/>
    <m/>
    <m/>
    <m/>
    <m/>
    <m/>
    <m/>
    <m/>
    <m/>
    <m/>
    <m/>
    <m/>
    <m/>
    <m/>
    <m/>
    <m/>
    <m/>
    <m/>
    <m/>
    <m/>
    <m/>
    <m/>
    <m/>
    <m/>
    <m/>
    <m/>
    <m/>
    <m/>
    <m/>
    <m/>
    <m/>
    <m/>
    <m/>
    <m/>
    <m/>
    <m/>
    <m/>
    <m/>
    <m/>
    <m/>
    <m/>
    <m/>
    <m/>
    <m/>
    <m/>
    <m/>
    <m/>
    <m/>
    <m/>
    <m/>
    <m/>
    <m/>
    <m/>
    <m/>
    <m/>
    <m/>
    <m/>
    <m/>
    <m/>
    <m/>
    <m/>
    <m/>
    <x v="4"/>
    <x v="0"/>
    <s v="DUWT0029"/>
    <s v="A2Y1YA3pNIc"/>
    <s v="Allocated"/>
    <s v="Payment (PAID)"/>
    <s v="Payment (PAID)"/>
    <d v="2026-07-07T00:00:00"/>
    <m/>
    <m/>
    <m/>
    <m/>
    <m/>
    <n v="3424"/>
    <n v="12488"/>
  </r>
  <r>
    <n v="462821869"/>
    <s v="SANGITA DILIP FAKATKAR"/>
    <s v="ONLINE"/>
    <x v="1"/>
    <n v="3819"/>
    <m/>
    <m/>
    <m/>
    <n v="3696"/>
    <n v="2515"/>
    <n v="2579"/>
    <n v="2392"/>
    <x v="0"/>
    <x v="0"/>
    <x v="0"/>
    <x v="8"/>
    <n v="39163"/>
    <n v="64"/>
    <n v="0"/>
    <n v="6622"/>
    <s v="19.06.26"/>
    <n v="4.0399163083415394E-2"/>
    <n v="2.0627038174875585E-3"/>
    <x v="0"/>
    <s v="PAID"/>
    <s v="PAID"/>
    <s v="PAID"/>
    <m/>
    <m/>
    <s v="CAVA"/>
    <m/>
    <s v="-"/>
    <m/>
    <s v="KARLA"/>
    <m/>
    <m/>
    <m/>
    <n v="2515"/>
    <n v="39163"/>
    <n v="26"/>
    <n v="25"/>
    <s v="STABLE"/>
    <m/>
    <m/>
    <m/>
    <m/>
    <s v="REGULAR"/>
    <s v="MH14LN8745"/>
    <s v="HONDA ACTIVA DLX"/>
    <d v="2024-05-07T00:00:00"/>
    <n v="36"/>
    <x v="0"/>
    <x v="1"/>
    <m/>
    <m/>
    <m/>
    <m/>
    <m/>
    <m/>
    <m/>
    <m/>
    <m/>
    <m/>
    <m/>
    <m/>
    <m/>
    <m/>
    <m/>
    <m/>
    <m/>
    <m/>
    <m/>
    <n v="1"/>
    <m/>
    <m/>
    <n v="1"/>
    <m/>
    <m/>
    <m/>
    <m/>
    <m/>
    <m/>
    <m/>
    <m/>
    <m/>
    <m/>
    <m/>
    <m/>
    <m/>
    <m/>
    <m/>
    <m/>
    <m/>
    <m/>
    <m/>
    <m/>
    <m/>
    <m/>
    <m/>
    <m/>
    <m/>
    <m/>
    <m/>
    <m/>
    <m/>
    <m/>
    <m/>
    <m/>
    <m/>
    <m/>
    <m/>
    <m/>
    <m/>
    <m/>
    <m/>
    <m/>
    <m/>
    <m/>
    <m/>
    <m/>
    <m/>
    <m/>
    <m/>
    <m/>
    <m/>
    <m/>
    <m/>
    <m/>
    <m/>
    <m/>
    <m/>
    <m/>
    <m/>
    <m/>
    <m/>
    <m/>
    <m/>
    <m/>
    <m/>
    <m/>
    <m/>
    <m/>
    <m/>
    <m/>
    <m/>
    <m/>
    <m/>
    <x v="3"/>
    <x v="0"/>
    <s v="ZBHT0013"/>
    <s v="A69as-LBNz"/>
    <s v="Allocated"/>
    <s v="Promise To Pay (PTP)"/>
    <s v="Ptp"/>
    <d v="2026-07-13T00:00:00"/>
    <m/>
    <m/>
    <m/>
    <m/>
    <m/>
    <n v="2579"/>
    <n v="6211"/>
  </r>
  <r>
    <n v="460545508"/>
    <s v="JYOTSNA RAJENDRA AMALE"/>
    <s v="COLLECT"/>
    <x v="0"/>
    <n v="4760"/>
    <m/>
    <m/>
    <m/>
    <n v="2380"/>
    <n v="4748"/>
    <n v="2506"/>
    <n v="2368"/>
    <x v="1"/>
    <x v="0"/>
    <x v="0"/>
    <x v="10"/>
    <n v="38937.9"/>
    <n v="138"/>
    <n v="0"/>
    <n v="6396"/>
    <s v="FLOW"/>
    <n v="6.2751796298553111E-2"/>
    <n v="7.239734062157166E-3"/>
    <x v="0"/>
    <s v="BPTP"/>
    <s v="BPTP"/>
    <s v="BPTP"/>
    <m/>
    <m/>
    <s v="CAVNA"/>
    <m/>
    <s v="-"/>
    <m/>
    <s v="JUNNAR"/>
    <m/>
    <m/>
    <m/>
    <n v="4748"/>
    <n v="38937.9"/>
    <n v="57"/>
    <n v="55"/>
    <s v="STABLE"/>
    <m/>
    <m/>
    <m/>
    <m/>
    <s v="NPA"/>
    <s v="MH14LG1669"/>
    <s v="HONDA SHINE 100 OBD2"/>
    <d v="2023-11-08T00:00:00"/>
    <n v="48"/>
    <x v="0"/>
    <x v="0"/>
    <m/>
    <m/>
    <m/>
    <m/>
    <m/>
    <m/>
    <m/>
    <m/>
    <m/>
    <m/>
    <m/>
    <m/>
    <m/>
    <m/>
    <m/>
    <m/>
    <m/>
    <m/>
    <m/>
    <n v="1"/>
    <m/>
    <m/>
    <n v="1"/>
    <m/>
    <m/>
    <m/>
    <m/>
    <m/>
    <m/>
    <m/>
    <m/>
    <m/>
    <m/>
    <m/>
    <m/>
    <m/>
    <m/>
    <m/>
    <m/>
    <m/>
    <m/>
    <m/>
    <m/>
    <m/>
    <m/>
    <m/>
    <n v="2"/>
    <m/>
    <m/>
    <m/>
    <m/>
    <m/>
    <m/>
    <m/>
    <m/>
    <m/>
    <m/>
    <m/>
    <m/>
    <m/>
    <m/>
    <m/>
    <m/>
    <m/>
    <m/>
    <m/>
    <m/>
    <m/>
    <m/>
    <m/>
    <m/>
    <m/>
    <m/>
    <m/>
    <m/>
    <m/>
    <m/>
    <m/>
    <m/>
    <m/>
    <m/>
    <m/>
    <m/>
    <m/>
    <m/>
    <m/>
    <m/>
    <m/>
    <m/>
    <m/>
    <m/>
    <m/>
    <m/>
    <m/>
    <x v="4"/>
    <x v="0"/>
    <s v="ZBHT0021"/>
    <s v="B6-8azk7sDgc"/>
    <s v="Allocated"/>
    <s v="Shifted (NC_SFTD)"/>
    <s v="Shifted "/>
    <d v="2026-07-07T00:00:00"/>
    <m/>
    <m/>
    <m/>
    <m/>
    <m/>
    <n v="2506"/>
    <n v="7128"/>
  </r>
  <r>
    <n v="461511012"/>
    <s v="NANDA SHANKAR MANJULE"/>
    <m/>
    <x v="2"/>
    <m/>
    <m/>
    <m/>
    <s v="BANK RB 08"/>
    <n v="4467"/>
    <n v="10390.89"/>
    <n v="1766.8899999999994"/>
    <n v="14857.89"/>
    <x v="3"/>
    <x v="2"/>
    <x v="1"/>
    <x v="7"/>
    <n v="38649.919999999998"/>
    <n v="310"/>
    <n v="0"/>
    <n v="1350"/>
    <s v="FLOW"/>
    <n v="0.47551855621194616"/>
    <n v="1.2378524903957421E-2"/>
    <x v="2"/>
    <s v="PAID"/>
    <s v="NC"/>
    <s v="PAID"/>
    <m/>
    <m/>
    <m/>
    <m/>
    <s v="ELG"/>
    <m/>
    <s v="BHOSARI"/>
    <m/>
    <m/>
    <m/>
    <n v="12050.89"/>
    <n v="38649.919999999998"/>
    <n v="87"/>
    <n v="0"/>
    <s v="RB"/>
    <m/>
    <m/>
    <m/>
    <m/>
    <s v="-"/>
    <s v="MH14LH0427"/>
    <s v="HONDA UNICORN 160 BSVI"/>
    <d v="2024-01-15T00:00:00"/>
    <n v="36"/>
    <x v="2"/>
    <x v="1"/>
    <m/>
    <m/>
    <m/>
    <m/>
    <m/>
    <m/>
    <m/>
    <m/>
    <m/>
    <m/>
    <m/>
    <m/>
    <m/>
    <m/>
    <m/>
    <m/>
    <m/>
    <m/>
    <m/>
    <m/>
    <m/>
    <m/>
    <m/>
    <m/>
    <m/>
    <m/>
    <m/>
    <m/>
    <m/>
    <m/>
    <m/>
    <m/>
    <m/>
    <m/>
    <m/>
    <m/>
    <m/>
    <m/>
    <m/>
    <m/>
    <m/>
    <m/>
    <m/>
    <m/>
    <m/>
    <m/>
    <m/>
    <m/>
    <m/>
    <m/>
    <m/>
    <m/>
    <m/>
    <m/>
    <m/>
    <m/>
    <m/>
    <m/>
    <m/>
    <m/>
    <m/>
    <m/>
    <m/>
    <m/>
    <m/>
    <m/>
    <m/>
    <m/>
    <m/>
    <m/>
    <m/>
    <m/>
    <m/>
    <m/>
    <m/>
    <m/>
    <m/>
    <m/>
    <m/>
    <m/>
    <m/>
    <m/>
    <m/>
    <m/>
    <m/>
    <m/>
    <m/>
    <m/>
    <m/>
    <m/>
    <m/>
    <n v="1"/>
    <m/>
    <m/>
    <x v="0"/>
    <x v="0"/>
    <s v="DUWT0025"/>
    <e v="#N/A"/>
    <s v="Allocated"/>
    <e v="#N/A"/>
    <e v="#N/A"/>
    <e v="#N/A"/>
    <m/>
    <m/>
    <m/>
    <m/>
    <m/>
    <n v="1766.8899999999994"/>
    <n v="14857.89"/>
  </r>
  <r>
    <n v="462194461"/>
    <s v="MAHMEDRAFEEK HAJINMLANG MOMIN"/>
    <s v="COLLECT"/>
    <x v="28"/>
    <n v="4000"/>
    <m/>
    <m/>
    <m/>
    <n v="3869"/>
    <n v="7738"/>
    <n v="4069"/>
    <n v="7607"/>
    <x v="1"/>
    <x v="0"/>
    <x v="0"/>
    <x v="18"/>
    <n v="38592"/>
    <n v="200"/>
    <n v="0"/>
    <n v="6750"/>
    <s v="-"/>
    <n v="0.25988928845609921"/>
    <n v="7.1754207835237477E-3"/>
    <x v="0"/>
    <s v="PTP"/>
    <s v="-"/>
    <s v="PTP"/>
    <m/>
    <n v="25"/>
    <s v="CAVA"/>
    <m/>
    <s v="-"/>
    <m/>
    <s v="LOHEGAON"/>
    <m/>
    <m/>
    <m/>
    <n v="7738"/>
    <n v="38592"/>
    <n v="57"/>
    <n v="55"/>
    <s v="STABLE"/>
    <m/>
    <m/>
    <m/>
    <m/>
    <s v="NPA"/>
    <s v="MH12WN9421"/>
    <s v="HONDA SHINE DISC BSVI"/>
    <d v="2024-03-11T00:00:00"/>
    <n v="36"/>
    <x v="0"/>
    <x v="1"/>
    <m/>
    <m/>
    <m/>
    <m/>
    <m/>
    <m/>
    <m/>
    <n v="1"/>
    <m/>
    <m/>
    <m/>
    <m/>
    <m/>
    <m/>
    <m/>
    <m/>
    <m/>
    <m/>
    <m/>
    <m/>
    <m/>
    <m/>
    <m/>
    <m/>
    <m/>
    <m/>
    <m/>
    <m/>
    <m/>
    <m/>
    <m/>
    <n v="1"/>
    <m/>
    <m/>
    <m/>
    <m/>
    <m/>
    <m/>
    <m/>
    <m/>
    <m/>
    <m/>
    <m/>
    <m/>
    <m/>
    <m/>
    <m/>
    <m/>
    <m/>
    <m/>
    <m/>
    <m/>
    <n v="1"/>
    <m/>
    <m/>
    <m/>
    <m/>
    <m/>
    <n v="2"/>
    <m/>
    <m/>
    <m/>
    <m/>
    <m/>
    <m/>
    <m/>
    <m/>
    <m/>
    <m/>
    <m/>
    <m/>
    <m/>
    <m/>
    <m/>
    <m/>
    <m/>
    <m/>
    <m/>
    <m/>
    <m/>
    <m/>
    <m/>
    <m/>
    <m/>
    <m/>
    <m/>
    <m/>
    <m/>
    <m/>
    <m/>
    <m/>
    <m/>
    <m/>
    <m/>
    <x v="9"/>
    <x v="0"/>
    <s v="DUWT0021"/>
    <s v="k6Uvrqow_EIz"/>
    <s v="Allocated"/>
    <s v="Promise To Pay (PTP)"/>
    <s v="Customer promise to pay rs 4000"/>
    <d v="2026-07-15T00:00:00"/>
    <m/>
    <m/>
    <m/>
    <m/>
    <m/>
    <n v="4069"/>
    <n v="11607"/>
  </r>
  <r>
    <n v="462702660"/>
    <s v="SHAMRAO BHIKAJI ZENDE"/>
    <s v="ONLINE"/>
    <x v="18"/>
    <n v="3200"/>
    <m/>
    <m/>
    <m/>
    <n v="3151"/>
    <n v="9329"/>
    <n v="3348"/>
    <n v="9280"/>
    <x v="3"/>
    <x v="0"/>
    <x v="0"/>
    <x v="9"/>
    <n v="38588"/>
    <n v="321"/>
    <n v="0"/>
    <n v="0"/>
    <s v="FLOW"/>
    <n v="5.0386782012023283E-2"/>
    <n v="1.2358693601278063E-2"/>
    <x v="0"/>
    <s v="PAID"/>
    <s v="BPTP"/>
    <s v="PAID"/>
    <m/>
    <m/>
    <m/>
    <m/>
    <s v="ELG"/>
    <m/>
    <s v="AMBALE"/>
    <m/>
    <m/>
    <m/>
    <n v="9329"/>
    <n v="38588"/>
    <n v="87"/>
    <n v="86"/>
    <s v="STABLE"/>
    <m/>
    <m/>
    <m/>
    <m/>
    <s v="REGULAR"/>
    <s v="MH12XL2984"/>
    <s v="SPLENDOR PLUS I3S XTEC"/>
    <d v="2024-04-26T00:00:00"/>
    <n v="36"/>
    <x v="0"/>
    <x v="0"/>
    <m/>
    <n v="1"/>
    <m/>
    <m/>
    <m/>
    <m/>
    <m/>
    <m/>
    <m/>
    <m/>
    <m/>
    <m/>
    <m/>
    <m/>
    <m/>
    <m/>
    <m/>
    <m/>
    <m/>
    <m/>
    <m/>
    <m/>
    <m/>
    <m/>
    <m/>
    <m/>
    <m/>
    <m/>
    <m/>
    <m/>
    <m/>
    <m/>
    <m/>
    <m/>
    <m/>
    <m/>
    <m/>
    <m/>
    <m/>
    <m/>
    <m/>
    <m/>
    <m/>
    <m/>
    <m/>
    <m/>
    <m/>
    <m/>
    <m/>
    <m/>
    <m/>
    <m/>
    <m/>
    <m/>
    <m/>
    <m/>
    <m/>
    <m/>
    <m/>
    <m/>
    <m/>
    <m/>
    <m/>
    <m/>
    <m/>
    <m/>
    <m/>
    <m/>
    <m/>
    <m/>
    <m/>
    <m/>
    <m/>
    <m/>
    <m/>
    <m/>
    <m/>
    <m/>
    <m/>
    <m/>
    <m/>
    <m/>
    <m/>
    <m/>
    <m/>
    <m/>
    <m/>
    <m/>
    <m/>
    <m/>
    <m/>
    <m/>
    <m/>
    <m/>
    <x v="0"/>
    <x v="0"/>
    <s v="ZBHT0024"/>
    <s v="BPg7sTLkEc"/>
    <s v="Allocated"/>
    <s v="Left Message (LMCB)"/>
    <s v="Meet mother"/>
    <d v="2026-07-01T00:00:00"/>
    <m/>
    <m/>
    <m/>
    <m/>
    <m/>
    <n v="3348"/>
    <n v="12480"/>
  </r>
  <r>
    <n v="461100108"/>
    <s v="MADHAV KISHANRAO HULGUNDE"/>
    <m/>
    <x v="2"/>
    <m/>
    <m/>
    <m/>
    <m/>
    <n v="3822"/>
    <n v="20134"/>
    <n v="2520"/>
    <n v="23956"/>
    <x v="5"/>
    <x v="1"/>
    <x v="1"/>
    <x v="5"/>
    <n v="38518"/>
    <n v="1496"/>
    <n v="0"/>
    <n v="6750"/>
    <s v="FLOW"/>
    <n v="0.63645076007931267"/>
    <n v="1.6836308494550565E-2"/>
    <x v="1"/>
    <s v="OS"/>
    <s v="OS"/>
    <s v="OS"/>
    <s v="Cust at village"/>
    <m/>
    <s v="CNAVNA"/>
    <m/>
    <s v="ELG"/>
    <m/>
    <s v="KURULI"/>
    <m/>
    <m/>
    <m/>
    <n v="20134"/>
    <n v="38518"/>
    <n v="177"/>
    <n v="206"/>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x v="0"/>
    <x v="0"/>
    <s v="DUWT0017"/>
    <s v="GP_kQXiwsDgz"/>
    <s v="Allocated"/>
    <e v="#N/A"/>
    <e v="#N/A"/>
    <e v="#N/A"/>
    <m/>
    <m/>
    <m/>
    <m/>
    <m/>
    <n v="2520"/>
    <n v="23956"/>
  </r>
  <r>
    <n v="462435808"/>
    <s v="RAGINI DIPAK THORAT"/>
    <s v="COLLECT"/>
    <x v="0"/>
    <n v="3850"/>
    <m/>
    <m/>
    <s v="BANK RB 30"/>
    <n v="3850"/>
    <n v="3756"/>
    <n v="3766"/>
    <n v="3756"/>
    <x v="0"/>
    <x v="2"/>
    <x v="0"/>
    <x v="13"/>
    <n v="38267"/>
    <n v="10"/>
    <n v="0"/>
    <n v="450"/>
    <s v="-"/>
    <n v="3.297807437639471E-2"/>
    <n v="2.015511758133861E-3"/>
    <x v="2"/>
    <s v="PAID"/>
    <s v="-"/>
    <s v="PAID"/>
    <m/>
    <m/>
    <m/>
    <m/>
    <s v="-"/>
    <m/>
    <s v="HINGANE"/>
    <m/>
    <m/>
    <m/>
    <n v="4216"/>
    <n v="38267"/>
    <n v="26"/>
    <n v="0"/>
    <s v="RB"/>
    <m/>
    <m/>
    <m/>
    <m/>
    <s v="REGULAR"/>
    <s v="MH12WS2818"/>
    <s v="ACCESS 125 BT CONNECT ED DISC"/>
    <d v="2024-04-02T00:00:00"/>
    <n v="36"/>
    <x v="1"/>
    <x v="1"/>
    <m/>
    <m/>
    <m/>
    <m/>
    <m/>
    <m/>
    <m/>
    <m/>
    <m/>
    <m/>
    <m/>
    <m/>
    <m/>
    <m/>
    <m/>
    <m/>
    <m/>
    <m/>
    <m/>
    <m/>
    <m/>
    <m/>
    <m/>
    <m/>
    <m/>
    <m/>
    <m/>
    <m/>
    <m/>
    <m/>
    <m/>
    <m/>
    <m/>
    <m/>
    <m/>
    <m/>
    <m/>
    <m/>
    <m/>
    <m/>
    <m/>
    <m/>
    <m/>
    <n v="1"/>
    <m/>
    <m/>
    <n v="1"/>
    <m/>
    <m/>
    <m/>
    <m/>
    <m/>
    <m/>
    <m/>
    <m/>
    <m/>
    <m/>
    <m/>
    <m/>
    <m/>
    <m/>
    <m/>
    <m/>
    <m/>
    <m/>
    <m/>
    <m/>
    <m/>
    <m/>
    <m/>
    <m/>
    <m/>
    <m/>
    <m/>
    <m/>
    <m/>
    <m/>
    <m/>
    <m/>
    <m/>
    <m/>
    <m/>
    <m/>
    <m/>
    <m/>
    <m/>
    <m/>
    <m/>
    <m/>
    <m/>
    <m/>
    <m/>
    <m/>
    <m/>
    <x v="3"/>
    <x v="0"/>
    <s v="DUWT0031"/>
    <m/>
    <m/>
    <m/>
    <m/>
    <m/>
    <m/>
    <m/>
    <m/>
    <m/>
    <m/>
    <n v="3766"/>
    <n v="7606"/>
  </r>
  <r>
    <n v="460835887"/>
    <s v="JANARDHAN PRAKASH BORAWADE"/>
    <m/>
    <x v="2"/>
    <m/>
    <m/>
    <m/>
    <m/>
    <n v="3573"/>
    <n v="20356"/>
    <n v="3858"/>
    <n v="23929"/>
    <x v="5"/>
    <x v="1"/>
    <x v="1"/>
    <x v="9"/>
    <n v="38211"/>
    <n v="1367"/>
    <n v="0"/>
    <n v="6300"/>
    <s v="STABLE"/>
    <n v="6.5802859551079868E-2"/>
    <n v="1.6702118071687824E-2"/>
    <x v="1"/>
    <s v="NC"/>
    <s v="NC"/>
    <s v="NC"/>
    <s v="Shifted"/>
    <m/>
    <s v="CNAVNA"/>
    <m/>
    <s v="ELG"/>
    <m/>
    <s v="DUMLA"/>
    <m/>
    <m/>
    <m/>
    <n v="20356"/>
    <n v="38211"/>
    <n v="177"/>
    <n v="206"/>
    <s v="FLOW"/>
    <m/>
    <m/>
    <m/>
    <m/>
    <s v="NPA"/>
    <s v="MH12WL6692"/>
    <s v="DESTINI 125 XTEC"/>
    <d v="2023-11-22T00:00:00"/>
    <n v="36"/>
    <x v="0"/>
    <x v="0"/>
    <m/>
    <m/>
    <m/>
    <m/>
    <m/>
    <m/>
    <m/>
    <m/>
    <m/>
    <m/>
    <n v="1"/>
    <m/>
    <m/>
    <m/>
    <m/>
    <m/>
    <m/>
    <m/>
    <m/>
    <m/>
    <m/>
    <m/>
    <m/>
    <m/>
    <m/>
    <m/>
    <m/>
    <m/>
    <m/>
    <m/>
    <m/>
    <m/>
    <m/>
    <m/>
    <m/>
    <m/>
    <m/>
    <m/>
    <m/>
    <m/>
    <m/>
    <m/>
    <m/>
    <m/>
    <m/>
    <m/>
    <m/>
    <m/>
    <m/>
    <m/>
    <m/>
    <m/>
    <m/>
    <m/>
    <m/>
    <m/>
    <m/>
    <m/>
    <m/>
    <m/>
    <m/>
    <m/>
    <m/>
    <m/>
    <m/>
    <m/>
    <m/>
    <m/>
    <m/>
    <m/>
    <m/>
    <m/>
    <m/>
    <m/>
    <m/>
    <m/>
    <m/>
    <m/>
    <m/>
    <m/>
    <m/>
    <m/>
    <m/>
    <m/>
    <m/>
    <m/>
    <m/>
    <m/>
    <m/>
    <m/>
    <m/>
    <m/>
    <m/>
    <m/>
    <x v="0"/>
    <x v="0"/>
    <s v="ZBHT0024"/>
    <s v="A2aH74-Repc"/>
    <s v="Allocated"/>
    <s v="Shifted (NC_SFTD)"/>
    <s v="Customer shifted "/>
    <d v="2026-07-04T00:00:00"/>
    <m/>
    <m/>
    <m/>
    <m/>
    <m/>
    <n v="3858"/>
    <n v="23929"/>
  </r>
  <r>
    <n v="460723500"/>
    <s v="ARJUN ROHIDAS BHISE"/>
    <s v="ONLINE"/>
    <x v="8"/>
    <n v="2434"/>
    <m/>
    <m/>
    <m/>
    <n v="2431"/>
    <n v="2189"/>
    <n v="2243"/>
    <n v="2186"/>
    <x v="0"/>
    <x v="0"/>
    <x v="0"/>
    <x v="12"/>
    <n v="37948.080000000002"/>
    <n v="54"/>
    <n v="0"/>
    <n v="6336"/>
    <s v="18.06.26"/>
    <n v="5.4898119919849615E-2"/>
    <n v="1.9987143345076542E-3"/>
    <x v="0"/>
    <s v="PTP"/>
    <s v="PTP"/>
    <s v="PTP"/>
    <m/>
    <n v="15"/>
    <s v="CAVA"/>
    <m/>
    <s v="-"/>
    <m/>
    <s v="HINJEWADI"/>
    <m/>
    <m/>
    <m/>
    <n v="2189"/>
    <n v="37948.080000000002"/>
    <n v="26"/>
    <n v="25"/>
    <s v="STABLE"/>
    <m/>
    <m/>
    <m/>
    <m/>
    <s v="REGULAR"/>
    <s v="MH14LF4565"/>
    <s v="SPLENDOR PLUS I3S BS6 FI DRUM SELF"/>
    <d v="2023-11-16T00:00:00"/>
    <n v="48"/>
    <x v="0"/>
    <x v="0"/>
    <m/>
    <m/>
    <m/>
    <m/>
    <m/>
    <m/>
    <m/>
    <n v="1"/>
    <m/>
    <m/>
    <m/>
    <m/>
    <m/>
    <m/>
    <m/>
    <m/>
    <m/>
    <m/>
    <m/>
    <m/>
    <m/>
    <m/>
    <m/>
    <m/>
    <m/>
    <m/>
    <m/>
    <m/>
    <m/>
    <m/>
    <m/>
    <m/>
    <m/>
    <m/>
    <m/>
    <m/>
    <m/>
    <m/>
    <m/>
    <m/>
    <m/>
    <m/>
    <m/>
    <m/>
    <m/>
    <m/>
    <m/>
    <m/>
    <m/>
    <m/>
    <m/>
    <m/>
    <m/>
    <m/>
    <m/>
    <m/>
    <m/>
    <m/>
    <m/>
    <m/>
    <m/>
    <m/>
    <m/>
    <m/>
    <m/>
    <m/>
    <m/>
    <m/>
    <m/>
    <m/>
    <m/>
    <m/>
    <m/>
    <m/>
    <m/>
    <m/>
    <m/>
    <m/>
    <m/>
    <m/>
    <m/>
    <m/>
    <m/>
    <m/>
    <m/>
    <m/>
    <m/>
    <m/>
    <m/>
    <m/>
    <m/>
    <m/>
    <m/>
    <m/>
    <x v="0"/>
    <x v="0"/>
    <s v="DUWT0030"/>
    <s v="G2hG_M-LpNMm"/>
    <s v="Allocated"/>
    <s v="Door Locked (NC_DL)"/>
    <s v="Door lock "/>
    <d v="2026-07-03T00:00:00"/>
    <m/>
    <m/>
    <m/>
    <m/>
    <m/>
    <n v="2243"/>
    <n v="4620"/>
  </r>
  <r>
    <n v="462516053"/>
    <s v="SACHIN ARJUN LONDHE"/>
    <s v="ONLINE"/>
    <x v="18"/>
    <n v="3490"/>
    <m/>
    <m/>
    <m/>
    <n v="3305"/>
    <n v="9898"/>
    <n v="3847"/>
    <n v="9713"/>
    <x v="3"/>
    <x v="0"/>
    <x v="0"/>
    <x v="12"/>
    <n v="37658"/>
    <n v="559"/>
    <n v="0"/>
    <n v="4500"/>
    <s v="02.06.26"/>
    <n v="0.23108171129820082"/>
    <n v="1.2060839733516359E-2"/>
    <x v="0"/>
    <s v="PAID"/>
    <s v="PAID"/>
    <s v="PAID"/>
    <s v="Add not found"/>
    <m/>
    <s v="CAVNA"/>
    <m/>
    <s v="ELG"/>
    <m/>
    <s v="WAKAD"/>
    <m/>
    <m/>
    <m/>
    <n v="9898"/>
    <n v="37658"/>
    <n v="87"/>
    <n v="86"/>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x v="0"/>
    <x v="0"/>
    <s v="DUWT0030"/>
    <s v="A67XMq0GZ7"/>
    <s v="Allocated"/>
    <s v="Address Not Found (NC_ANF)"/>
    <s v="Address not found "/>
    <d v="2026-07-01T00:00:00"/>
    <m/>
    <m/>
    <m/>
    <m/>
    <m/>
    <n v="3847"/>
    <n v="13203"/>
  </r>
  <r>
    <n v="466804889"/>
    <s v="SWATANTRA TIWARI"/>
    <m/>
    <x v="2"/>
    <m/>
    <m/>
    <m/>
    <m/>
    <n v="2678"/>
    <n v="2678"/>
    <n v="2679"/>
    <n v="5356"/>
    <x v="0"/>
    <x v="1"/>
    <x v="1"/>
    <x v="11"/>
    <n v="37530"/>
    <n v="1"/>
    <n v="0"/>
    <n v="450"/>
    <s v="-"/>
    <n v="3.0049341210429577E-2"/>
    <n v="1.9766941825270809E-3"/>
    <x v="1"/>
    <s v="RTP"/>
    <s v="-"/>
    <s v="RTP"/>
    <m/>
    <m/>
    <s v="CNAVNA"/>
    <m/>
    <s v="-"/>
    <m/>
    <s v="SAVARDHARI"/>
    <m/>
    <m/>
    <m/>
    <n v="3129"/>
    <n v="37530"/>
    <n v="25"/>
    <n v="54"/>
    <s v="FLOW"/>
    <m/>
    <m/>
    <m/>
    <m/>
    <s v="REGULAR"/>
    <s v="MH14MD2942"/>
    <s v="SUZUKI GIXXER 150 SF"/>
    <d v="2025-09-02T00:00:00"/>
    <n v="24"/>
    <x v="1"/>
    <x v="0"/>
    <m/>
    <m/>
    <m/>
    <m/>
    <m/>
    <m/>
    <m/>
    <m/>
    <m/>
    <m/>
    <m/>
    <m/>
    <m/>
    <m/>
    <m/>
    <m/>
    <m/>
    <m/>
    <m/>
    <m/>
    <m/>
    <m/>
    <m/>
    <m/>
    <m/>
    <m/>
    <m/>
    <m/>
    <m/>
    <m/>
    <m/>
    <m/>
    <m/>
    <m/>
    <m/>
    <m/>
    <m/>
    <m/>
    <m/>
    <m/>
    <m/>
    <m/>
    <m/>
    <m/>
    <m/>
    <m/>
    <m/>
    <m/>
    <m/>
    <m/>
    <m/>
    <m/>
    <m/>
    <m/>
    <m/>
    <m/>
    <m/>
    <m/>
    <m/>
    <m/>
    <m/>
    <m/>
    <m/>
    <m/>
    <m/>
    <m/>
    <m/>
    <m/>
    <m/>
    <m/>
    <m/>
    <m/>
    <m/>
    <m/>
    <m/>
    <m/>
    <m/>
    <m/>
    <m/>
    <m/>
    <m/>
    <m/>
    <m/>
    <m/>
    <m/>
    <m/>
    <m/>
    <m/>
    <m/>
    <m/>
    <m/>
    <m/>
    <m/>
    <m/>
    <x v="5"/>
    <x v="1"/>
    <s v="ZBHT0010"/>
    <m/>
    <m/>
    <m/>
    <m/>
    <m/>
    <m/>
    <m/>
    <m/>
    <m/>
    <m/>
    <n v="2679"/>
    <n v="5356"/>
  </r>
  <r>
    <n v="458417053"/>
    <s v="PRASHANT GHONGANE"/>
    <s v="ONLINE"/>
    <x v="3"/>
    <n v="3000"/>
    <m/>
    <m/>
    <m/>
    <n v="2686"/>
    <n v="10699.09"/>
    <n v="3128.09"/>
    <n v="10385.09"/>
    <x v="2"/>
    <x v="0"/>
    <x v="0"/>
    <x v="2"/>
    <n v="37517"/>
    <n v="487"/>
    <n v="0"/>
    <n v="6750"/>
    <s v="FLOW"/>
    <n v="0.3405483248302909"/>
    <n v="1.4453591224100863E-2"/>
    <x v="0"/>
    <s v="PAID"/>
    <s v="PTP"/>
    <s v="PAID"/>
    <m/>
    <m/>
    <m/>
    <m/>
    <s v="ELG"/>
    <m/>
    <s v="ALANDI DEVACHI "/>
    <m/>
    <m/>
    <m/>
    <n v="10699.09"/>
    <n v="37517"/>
    <n v="118"/>
    <n v="116"/>
    <s v="STABLE"/>
    <m/>
    <m/>
    <m/>
    <m/>
    <s v="NPA"/>
    <s v="MH14KX3901"/>
    <s v="SPLENDOR PLUS BS6 I3S DRS CAST FI"/>
    <d v="2023-06-05T00:00:00"/>
    <n v="48"/>
    <x v="0"/>
    <x v="1"/>
    <m/>
    <m/>
    <m/>
    <m/>
    <m/>
    <m/>
    <m/>
    <m/>
    <m/>
    <m/>
    <m/>
    <m/>
    <m/>
    <m/>
    <m/>
    <m/>
    <m/>
    <m/>
    <m/>
    <m/>
    <m/>
    <m/>
    <m/>
    <m/>
    <m/>
    <m/>
    <m/>
    <m/>
    <m/>
    <m/>
    <m/>
    <n v="1"/>
    <m/>
    <m/>
    <m/>
    <m/>
    <m/>
    <m/>
    <m/>
    <m/>
    <m/>
    <m/>
    <m/>
    <n v="1"/>
    <m/>
    <m/>
    <m/>
    <m/>
    <m/>
    <m/>
    <m/>
    <m/>
    <m/>
    <m/>
    <m/>
    <m/>
    <m/>
    <m/>
    <m/>
    <m/>
    <m/>
    <m/>
    <m/>
    <m/>
    <m/>
    <m/>
    <m/>
    <m/>
    <m/>
    <m/>
    <m/>
    <m/>
    <m/>
    <m/>
    <m/>
    <m/>
    <m/>
    <m/>
    <m/>
    <m/>
    <m/>
    <m/>
    <m/>
    <m/>
    <m/>
    <m/>
    <m/>
    <m/>
    <m/>
    <m/>
    <m/>
    <m/>
    <m/>
    <m/>
    <x v="3"/>
    <x v="0"/>
    <s v="ZBHT0009"/>
    <s v="A6tvfGz7sNJm"/>
    <e v="#N/A"/>
    <e v="#N/A"/>
    <e v="#N/A"/>
    <e v="#N/A"/>
    <m/>
    <m/>
    <m/>
    <m/>
    <m/>
    <n v="3128.09"/>
    <n v="13385.09"/>
  </r>
  <r>
    <n v="464559429"/>
    <s v="MAYUR NABAJI BOTKAR"/>
    <m/>
    <x v="2"/>
    <m/>
    <m/>
    <m/>
    <m/>
    <n v="5629"/>
    <n v="11187"/>
    <n v="5791"/>
    <n v="16816"/>
    <x v="1"/>
    <x v="1"/>
    <x v="1"/>
    <x v="17"/>
    <n v="37199"/>
    <n v="233"/>
    <n v="0"/>
    <n v="2250"/>
    <s v="FLOW"/>
    <n v="1"/>
    <n v="6.9164199244998933E-3"/>
    <x v="1"/>
    <s v="NC"/>
    <s v="NC"/>
    <s v="NC"/>
    <s v="Shifted"/>
    <m/>
    <s v="CNAVNA"/>
    <m/>
    <s v="-"/>
    <m/>
    <s v="NARAYAN GAON"/>
    <m/>
    <m/>
    <m/>
    <n v="11187"/>
    <n v="37199"/>
    <n v="57"/>
    <n v="86"/>
    <s v="FLOW"/>
    <m/>
    <m/>
    <m/>
    <m/>
    <s v="REGULAR"/>
    <s v="MH14LZ7244"/>
    <s v="ACCESS SPL ED DISC CBS BT BSVI"/>
    <d v="2024-11-04T00:00:00"/>
    <n v="24"/>
    <x v="0"/>
    <x v="0"/>
    <m/>
    <m/>
    <m/>
    <m/>
    <m/>
    <m/>
    <m/>
    <n v="1"/>
    <m/>
    <m/>
    <m/>
    <m/>
    <m/>
    <m/>
    <m/>
    <m/>
    <m/>
    <m/>
    <m/>
    <m/>
    <m/>
    <m/>
    <m/>
    <m/>
    <m/>
    <m/>
    <m/>
    <m/>
    <m/>
    <m/>
    <m/>
    <m/>
    <m/>
    <m/>
    <m/>
    <m/>
    <m/>
    <m/>
    <m/>
    <m/>
    <m/>
    <m/>
    <m/>
    <m/>
    <m/>
    <m/>
    <m/>
    <m/>
    <m/>
    <m/>
    <m/>
    <m/>
    <m/>
    <m/>
    <m/>
    <m/>
    <m/>
    <m/>
    <m/>
    <m/>
    <m/>
    <m/>
    <m/>
    <m/>
    <m/>
    <m/>
    <m/>
    <m/>
    <m/>
    <m/>
    <m/>
    <m/>
    <m/>
    <m/>
    <m/>
    <m/>
    <m/>
    <m/>
    <m/>
    <m/>
    <m/>
    <m/>
    <m/>
    <m/>
    <m/>
    <m/>
    <m/>
    <m/>
    <m/>
    <m/>
    <m/>
    <m/>
    <m/>
    <m/>
    <x v="0"/>
    <x v="0"/>
    <s v="DUWT0015"/>
    <s v="kP8Z7ChM0qz"/>
    <s v="Allocated"/>
    <s v="Shifted (NC_SFTD)"/>
    <s v="Customer shifted "/>
    <d v="2026-07-03T00:00:00"/>
    <m/>
    <m/>
    <m/>
    <s v="DID"/>
    <m/>
    <n v="5791"/>
    <n v="16816"/>
  </r>
  <r>
    <n v="468012757"/>
    <s v="ANWAR SUBHAN ANSARI"/>
    <s v="ONLINE"/>
    <x v="11"/>
    <n v="8000"/>
    <m/>
    <m/>
    <m/>
    <n v="3753"/>
    <n v="3748"/>
    <n v="3830"/>
    <n v="-499"/>
    <x v="0"/>
    <x v="2"/>
    <x v="0"/>
    <x v="12"/>
    <n v="36646"/>
    <n v="82"/>
    <n v="0"/>
    <n v="900"/>
    <s v="30.06.26"/>
    <n v="5.3014447702829995E-2"/>
    <n v="1.9301341596825847E-3"/>
    <x v="2"/>
    <s v="PAID"/>
    <s v="NC"/>
    <s v="PTP"/>
    <m/>
    <n v="16"/>
    <s v="CAVA"/>
    <m/>
    <s v="-"/>
    <m/>
    <s v="MARUNJI"/>
    <m/>
    <m/>
    <m/>
    <n v="3748"/>
    <n v="36646"/>
    <n v="21"/>
    <n v="0"/>
    <s v="RB"/>
    <m/>
    <m/>
    <m/>
    <m/>
    <s v="REGULAR"/>
    <s v="MH14LM5338"/>
    <s v="SPLENDOR PLUS I3S BS6 FI DRUM SELF"/>
    <d v="2026-04-01T00:00:00"/>
    <n v="12"/>
    <x v="0"/>
    <x v="0"/>
    <m/>
    <m/>
    <m/>
    <m/>
    <m/>
    <m/>
    <m/>
    <n v="1"/>
    <m/>
    <m/>
    <m/>
    <m/>
    <m/>
    <m/>
    <m/>
    <m/>
    <m/>
    <m/>
    <m/>
    <m/>
    <m/>
    <m/>
    <m/>
    <m/>
    <m/>
    <m/>
    <m/>
    <m/>
    <m/>
    <m/>
    <m/>
    <m/>
    <m/>
    <m/>
    <m/>
    <m/>
    <m/>
    <m/>
    <m/>
    <m/>
    <m/>
    <m/>
    <m/>
    <n v="2"/>
    <m/>
    <m/>
    <m/>
    <m/>
    <m/>
    <m/>
    <m/>
    <m/>
    <m/>
    <m/>
    <m/>
    <m/>
    <m/>
    <m/>
    <m/>
    <m/>
    <m/>
    <m/>
    <m/>
    <m/>
    <m/>
    <m/>
    <m/>
    <m/>
    <m/>
    <m/>
    <m/>
    <m/>
    <m/>
    <m/>
    <m/>
    <m/>
    <m/>
    <m/>
    <m/>
    <m/>
    <m/>
    <m/>
    <m/>
    <m/>
    <m/>
    <m/>
    <m/>
    <m/>
    <m/>
    <m/>
    <m/>
    <m/>
    <m/>
    <m/>
    <x v="1"/>
    <x v="0"/>
    <s v="DUWT0030"/>
    <s v="BowtrqQzGB1"/>
    <s v="Allocated"/>
    <s v="Left Message (LMCB)"/>
    <s v="Left message to sister"/>
    <d v="2026-07-03T00:00:00"/>
    <m/>
    <m/>
    <m/>
    <m/>
    <m/>
    <n v="3830"/>
    <n v="7501"/>
  </r>
  <r>
    <n v="461763753"/>
    <s v="SATISH MOHAN SONWANE"/>
    <m/>
    <x v="2"/>
    <m/>
    <m/>
    <m/>
    <m/>
    <n v="2949"/>
    <n v="17688"/>
    <n v="3913"/>
    <n v="20637"/>
    <x v="5"/>
    <x v="1"/>
    <x v="1"/>
    <x v="13"/>
    <n v="36603"/>
    <n v="970"/>
    <n v="0"/>
    <n v="3600"/>
    <s v="-"/>
    <n v="0.52504797125038527"/>
    <n v="1.5999257485488194E-2"/>
    <x v="1"/>
    <s v="-"/>
    <s v="-"/>
    <s v="-"/>
    <m/>
    <m/>
    <m/>
    <m/>
    <s v="-"/>
    <m/>
    <s v="DHAYARI"/>
    <m/>
    <m/>
    <m/>
    <n v="17688"/>
    <n v="36603"/>
    <n v="177"/>
    <n v="206"/>
    <s v="FLOW"/>
    <m/>
    <m/>
    <m/>
    <m/>
    <s v="NPA"/>
    <m/>
    <s v="SPLENDOR PLUS I3S XTEC"/>
    <d v="2024-02-02T00:00:00"/>
    <n v="36"/>
    <x v="0"/>
    <x v="1"/>
    <m/>
    <m/>
    <m/>
    <m/>
    <m/>
    <m/>
    <m/>
    <m/>
    <m/>
    <m/>
    <m/>
    <m/>
    <m/>
    <m/>
    <m/>
    <m/>
    <m/>
    <m/>
    <m/>
    <m/>
    <m/>
    <m/>
    <n v="1"/>
    <m/>
    <m/>
    <m/>
    <m/>
    <m/>
    <m/>
    <m/>
    <m/>
    <m/>
    <m/>
    <m/>
    <m/>
    <m/>
    <m/>
    <m/>
    <m/>
    <m/>
    <m/>
    <m/>
    <m/>
    <m/>
    <m/>
    <m/>
    <m/>
    <m/>
    <m/>
    <m/>
    <m/>
    <m/>
    <m/>
    <m/>
    <m/>
    <m/>
    <m/>
    <m/>
    <m/>
    <m/>
    <m/>
    <m/>
    <m/>
    <m/>
    <m/>
    <m/>
    <m/>
    <m/>
    <m/>
    <m/>
    <m/>
    <m/>
    <m/>
    <m/>
    <m/>
    <m/>
    <m/>
    <m/>
    <m/>
    <m/>
    <m/>
    <m/>
    <m/>
    <m/>
    <m/>
    <m/>
    <m/>
    <m/>
    <m/>
    <m/>
    <m/>
    <m/>
    <m/>
    <m/>
    <x v="0"/>
    <x v="0"/>
    <s v="DUWT0021"/>
    <s v="A2RuwC7K4z"/>
    <s v="Allocated"/>
    <s v="Shifted (NC_SFTD)"/>
    <s v="Customer shifted at residence address "/>
    <d v="2026-07-08T00:00:00"/>
    <m/>
    <m/>
    <m/>
    <m/>
    <m/>
    <n v="3913"/>
    <n v="20637"/>
  </r>
  <r>
    <n v="458806785"/>
    <s v="SNEHAL NAMDEV KHANDARE"/>
    <s v="ONLINE"/>
    <x v="13"/>
    <n v="5200"/>
    <m/>
    <m/>
    <m/>
    <n v="4591"/>
    <n v="6081"/>
    <n v="1731"/>
    <n v="5472"/>
    <x v="1"/>
    <x v="0"/>
    <x v="0"/>
    <x v="11"/>
    <n v="35954"/>
    <n v="241"/>
    <n v="0"/>
    <n v="5850"/>
    <s v="13.06.26"/>
    <n v="0.11561552759561024"/>
    <n v="6.6849367446831683E-3"/>
    <x v="0"/>
    <s v="PTP"/>
    <s v="PAID"/>
    <s v="PTP"/>
    <m/>
    <m/>
    <m/>
    <m/>
    <s v="-"/>
    <m/>
    <s v="AMBETHAN"/>
    <m/>
    <m/>
    <m/>
    <n v="6081"/>
    <n v="35954"/>
    <n v="57"/>
    <n v="86"/>
    <s v="FLOW"/>
    <m/>
    <m/>
    <m/>
    <m/>
    <s v="NPA"/>
    <s v="MH14KX7966"/>
    <s v="YAMAHA FZX"/>
    <d v="2023-07-03T00:00:00"/>
    <n v="42"/>
    <x v="0"/>
    <x v="0"/>
    <m/>
    <m/>
    <m/>
    <m/>
    <m/>
    <m/>
    <m/>
    <m/>
    <m/>
    <m/>
    <m/>
    <m/>
    <m/>
    <m/>
    <m/>
    <m/>
    <m/>
    <m/>
    <m/>
    <m/>
    <m/>
    <m/>
    <m/>
    <m/>
    <m/>
    <n v="1"/>
    <m/>
    <m/>
    <m/>
    <m/>
    <m/>
    <m/>
    <m/>
    <m/>
    <m/>
    <m/>
    <m/>
    <m/>
    <m/>
    <m/>
    <m/>
    <m/>
    <m/>
    <m/>
    <m/>
    <m/>
    <m/>
    <m/>
    <m/>
    <m/>
    <m/>
    <m/>
    <m/>
    <m/>
    <m/>
    <m/>
    <m/>
    <m/>
    <m/>
    <m/>
    <m/>
    <m/>
    <m/>
    <m/>
    <m/>
    <m/>
    <m/>
    <m/>
    <m/>
    <m/>
    <m/>
    <m/>
    <m/>
    <m/>
    <m/>
    <m/>
    <m/>
    <m/>
    <m/>
    <m/>
    <m/>
    <m/>
    <m/>
    <m/>
    <m/>
    <m/>
    <m/>
    <m/>
    <m/>
    <m/>
    <m/>
    <m/>
    <m/>
    <m/>
    <x v="0"/>
    <x v="0"/>
    <s v="ZBHT0010"/>
    <s v="kP2bb4nepm"/>
    <s v="Allocated"/>
    <e v="#N/A"/>
    <e v="#N/A"/>
    <e v="#N/A"/>
    <m/>
    <m/>
    <m/>
    <m/>
    <m/>
    <n v="1731"/>
    <n v="10672"/>
  </r>
  <r>
    <n v="462670036"/>
    <s v="SAKSHI RAJKUMAR CHINTALWAR"/>
    <s v="ONLINE"/>
    <x v="16"/>
    <n v="3456"/>
    <m/>
    <m/>
    <m/>
    <n v="3356"/>
    <n v="3356"/>
    <n v="3395"/>
    <n v="3256"/>
    <x v="0"/>
    <x v="0"/>
    <x v="0"/>
    <x v="7"/>
    <n v="35761"/>
    <n v="39"/>
    <n v="0"/>
    <n v="450"/>
    <s v="-"/>
    <n v="3.0019273076767394E-2"/>
    <n v="1.8835214671289885E-3"/>
    <x v="0"/>
    <s v="PAID"/>
    <s v="-"/>
    <s v="PAID"/>
    <m/>
    <m/>
    <m/>
    <m/>
    <s v="-"/>
    <m/>
    <s v="KASARWADI"/>
    <m/>
    <m/>
    <m/>
    <n v="3845"/>
    <n v="35761"/>
    <n v="26"/>
    <n v="25"/>
    <s v="STABLE"/>
    <m/>
    <m/>
    <m/>
    <m/>
    <s v="REGULAR"/>
    <s v="MH14LN2145"/>
    <s v="HONDA ACTIVA 125 SMART"/>
    <d v="2024-04-23T00:00:00"/>
    <n v="36"/>
    <x v="1"/>
    <x v="1"/>
    <m/>
    <m/>
    <m/>
    <m/>
    <m/>
    <m/>
    <m/>
    <m/>
    <m/>
    <m/>
    <m/>
    <m/>
    <m/>
    <m/>
    <m/>
    <m/>
    <m/>
    <m/>
    <m/>
    <m/>
    <m/>
    <m/>
    <m/>
    <m/>
    <m/>
    <m/>
    <m/>
    <m/>
    <m/>
    <m/>
    <m/>
    <m/>
    <m/>
    <m/>
    <m/>
    <m/>
    <m/>
    <n v="1"/>
    <m/>
    <m/>
    <m/>
    <m/>
    <m/>
    <m/>
    <m/>
    <m/>
    <m/>
    <m/>
    <m/>
    <m/>
    <m/>
    <m/>
    <m/>
    <m/>
    <m/>
    <m/>
    <m/>
    <m/>
    <m/>
    <m/>
    <m/>
    <m/>
    <m/>
    <m/>
    <m/>
    <m/>
    <m/>
    <m/>
    <m/>
    <m/>
    <m/>
    <m/>
    <m/>
    <m/>
    <m/>
    <m/>
    <m/>
    <m/>
    <m/>
    <m/>
    <m/>
    <m/>
    <m/>
    <m/>
    <m/>
    <m/>
    <m/>
    <m/>
    <m/>
    <m/>
    <m/>
    <m/>
    <m/>
    <m/>
    <x v="0"/>
    <x v="0"/>
    <s v="DUWT0025"/>
    <m/>
    <m/>
    <m/>
    <m/>
    <m/>
    <m/>
    <m/>
    <m/>
    <m/>
    <m/>
    <n v="3395"/>
    <n v="6712"/>
  </r>
  <r>
    <n v="461265756"/>
    <s v="RAHILA RAFIK SHAIKH"/>
    <m/>
    <x v="2"/>
    <m/>
    <m/>
    <m/>
    <m/>
    <n v="3909"/>
    <n v="11727"/>
    <n v="4124"/>
    <n v="15636"/>
    <x v="3"/>
    <x v="1"/>
    <x v="1"/>
    <x v="13"/>
    <n v="35419"/>
    <n v="215"/>
    <n v="0"/>
    <n v="1350"/>
    <s v="FLOW"/>
    <n v="0.28457466937547837"/>
    <n v="1.1343748540055657E-2"/>
    <x v="1"/>
    <s v="-"/>
    <s v="NC"/>
    <s v="-"/>
    <m/>
    <m/>
    <m/>
    <m/>
    <s v="ELG"/>
    <m/>
    <s v="NAHRE"/>
    <m/>
    <m/>
    <m/>
    <n v="11727"/>
    <n v="35419"/>
    <n v="87"/>
    <e v="#N/A"/>
    <e v="#N/A"/>
    <m/>
    <m/>
    <m/>
    <m/>
    <s v="REGULAR"/>
    <s v="MH12WG5912"/>
    <s v="ACCESS SPL ED DISC CBS BT BSVI"/>
    <d v="2023-12-27T00:00:00"/>
    <n v="36"/>
    <x v="0"/>
    <x v="1"/>
    <m/>
    <m/>
    <m/>
    <m/>
    <m/>
    <m/>
    <m/>
    <m/>
    <m/>
    <m/>
    <m/>
    <m/>
    <m/>
    <m/>
    <m/>
    <m/>
    <m/>
    <m/>
    <m/>
    <m/>
    <m/>
    <m/>
    <m/>
    <m/>
    <m/>
    <m/>
    <m/>
    <m/>
    <m/>
    <m/>
    <m/>
    <m/>
    <m/>
    <m/>
    <m/>
    <m/>
    <m/>
    <m/>
    <m/>
    <m/>
    <m/>
    <m/>
    <m/>
    <m/>
    <m/>
    <m/>
    <m/>
    <m/>
    <m/>
    <m/>
    <m/>
    <m/>
    <m/>
    <m/>
    <m/>
    <m/>
    <m/>
    <m/>
    <m/>
    <m/>
    <m/>
    <m/>
    <m/>
    <m/>
    <m/>
    <m/>
    <m/>
    <m/>
    <m/>
    <m/>
    <m/>
    <m/>
    <m/>
    <m/>
    <m/>
    <m/>
    <m/>
    <m/>
    <m/>
    <m/>
    <m/>
    <m/>
    <m/>
    <m/>
    <m/>
    <m/>
    <m/>
    <m/>
    <m/>
    <m/>
    <m/>
    <n v="1"/>
    <m/>
    <m/>
    <x v="0"/>
    <x v="0"/>
    <s v="DUWT0031"/>
    <s v="APEWF1ga57"/>
    <s v="Allocated"/>
    <s v="Left Message (LMCB)"/>
    <s v="Left message with daughter "/>
    <d v="2026-07-02T00:00:00"/>
    <m/>
    <m/>
    <m/>
    <m/>
    <m/>
    <n v="4124"/>
    <n v="15636"/>
  </r>
  <r>
    <n v="463491160"/>
    <s v="BHAUSAHEB LAXMAN KHARADE"/>
    <s v="COLLECT"/>
    <x v="24"/>
    <n v="3000"/>
    <m/>
    <m/>
    <m/>
    <n v="2617"/>
    <n v="7315"/>
    <n v="2430"/>
    <n v="6932"/>
    <x v="3"/>
    <x v="0"/>
    <x v="0"/>
    <x v="9"/>
    <n v="35289"/>
    <n v="349"/>
    <n v="0"/>
    <n v="6184"/>
    <s v="FLOW"/>
    <n v="4.60790699290528E-2"/>
    <n v="1.1302113053164236E-2"/>
    <x v="0"/>
    <s v="PAID"/>
    <s v="PTP"/>
    <s v="PAID"/>
    <m/>
    <m/>
    <m/>
    <m/>
    <s v="ELG"/>
    <m/>
    <s v="CHINCHANI"/>
    <m/>
    <m/>
    <m/>
    <n v="7315"/>
    <n v="35289"/>
    <n v="87"/>
    <n v="86"/>
    <s v="STABLE"/>
    <m/>
    <m/>
    <m/>
    <m/>
    <s v="REGULAR"/>
    <s v="MH12XC8849"/>
    <s v="HF DELUXE DRUM SELF CAST ALL BLACK"/>
    <d v="2024-07-16T00:00:00"/>
    <n v="36"/>
    <x v="0"/>
    <x v="0"/>
    <m/>
    <n v="1"/>
    <m/>
    <m/>
    <m/>
    <m/>
    <m/>
    <m/>
    <m/>
    <m/>
    <n v="2"/>
    <m/>
    <m/>
    <m/>
    <m/>
    <m/>
    <m/>
    <m/>
    <m/>
    <m/>
    <m/>
    <m/>
    <m/>
    <m/>
    <m/>
    <m/>
    <m/>
    <m/>
    <m/>
    <m/>
    <m/>
    <m/>
    <m/>
    <m/>
    <m/>
    <m/>
    <m/>
    <m/>
    <m/>
    <m/>
    <m/>
    <m/>
    <m/>
    <m/>
    <m/>
    <m/>
    <m/>
    <m/>
    <m/>
    <m/>
    <m/>
    <m/>
    <m/>
    <m/>
    <m/>
    <m/>
    <m/>
    <m/>
    <m/>
    <m/>
    <m/>
    <m/>
    <m/>
    <m/>
    <m/>
    <m/>
    <m/>
    <m/>
    <m/>
    <m/>
    <m/>
    <m/>
    <m/>
    <m/>
    <m/>
    <m/>
    <m/>
    <m/>
    <m/>
    <m/>
    <m/>
    <m/>
    <m/>
    <m/>
    <m/>
    <m/>
    <m/>
    <m/>
    <m/>
    <m/>
    <m/>
    <m/>
    <m/>
    <m/>
    <x v="1"/>
    <x v="0"/>
    <s v="ZBHT0024"/>
    <s v="k2h089bKhEz"/>
    <s v="Allocated"/>
    <s v="Payment (PAID)"/>
    <s v="Payment (PAID)"/>
    <d v="2026-07-04T00:00:00"/>
    <m/>
    <m/>
    <m/>
    <m/>
    <m/>
    <n v="2430"/>
    <n v="9932"/>
  </r>
  <r>
    <n v="135050716"/>
    <s v="KARUNA MHATU GHOLAP"/>
    <s v="ONLINE"/>
    <x v="15"/>
    <n v="6143"/>
    <m/>
    <m/>
    <s v="BANK STABLE 27"/>
    <n v="6140"/>
    <n v="5547"/>
    <n v="5656"/>
    <n v="5544"/>
    <x v="0"/>
    <x v="0"/>
    <x v="0"/>
    <x v="6"/>
    <n v="35074"/>
    <n v="109"/>
    <n v="0"/>
    <n v="6750"/>
    <s v="18.06.26"/>
    <n v="2.3922523054774016E-2"/>
    <n v="1.8473373769772137E-3"/>
    <x v="0"/>
    <s v="PTP"/>
    <s v="PTP"/>
    <s v="PTP"/>
    <m/>
    <n v="21"/>
    <s v="CAVA"/>
    <m/>
    <s v="-"/>
    <m/>
    <s v="VIMAN NAGAR"/>
    <m/>
    <m/>
    <m/>
    <n v="5547"/>
    <n v="35074"/>
    <n v="26"/>
    <n v="25"/>
    <s v="STABLE"/>
    <m/>
    <m/>
    <m/>
    <m/>
    <s v="NPA"/>
    <s v="MH12UV1996"/>
    <s v="BAJAJ KTM RC 200"/>
    <d v="2022-10-28T00:00:00"/>
    <n v="48"/>
    <x v="0"/>
    <x v="1"/>
    <m/>
    <m/>
    <m/>
    <m/>
    <m/>
    <m/>
    <m/>
    <m/>
    <m/>
    <m/>
    <m/>
    <m/>
    <m/>
    <m/>
    <m/>
    <m/>
    <m/>
    <m/>
    <m/>
    <n v="2"/>
    <m/>
    <m/>
    <n v="2"/>
    <m/>
    <m/>
    <m/>
    <m/>
    <m/>
    <m/>
    <m/>
    <m/>
    <m/>
    <m/>
    <m/>
    <m/>
    <m/>
    <m/>
    <m/>
    <m/>
    <m/>
    <m/>
    <m/>
    <m/>
    <m/>
    <m/>
    <m/>
    <m/>
    <m/>
    <m/>
    <m/>
    <m/>
    <m/>
    <m/>
    <m/>
    <m/>
    <m/>
    <m/>
    <m/>
    <m/>
    <m/>
    <m/>
    <m/>
    <m/>
    <m/>
    <m/>
    <m/>
    <m/>
    <m/>
    <m/>
    <m/>
    <m/>
    <m/>
    <m/>
    <m/>
    <m/>
    <m/>
    <m/>
    <m/>
    <m/>
    <m/>
    <m/>
    <m/>
    <m/>
    <m/>
    <m/>
    <m/>
    <m/>
    <m/>
    <m/>
    <m/>
    <m/>
    <m/>
    <m/>
    <m/>
    <x v="4"/>
    <x v="0"/>
    <s v="ZBHT0012"/>
    <s v="kPYtzLseGX87"/>
    <s v="Allocated"/>
    <s v="Promise To Pay (PTP)"/>
    <s v="Ptp"/>
    <d v="2026-07-15T00:00:00"/>
    <m/>
    <m/>
    <m/>
    <m/>
    <m/>
    <n v="5656"/>
    <n v="11687"/>
  </r>
  <r>
    <n v="462727954"/>
    <s v="PALLAVI SANGAM PETHSANGAVE"/>
    <s v="ONLINE"/>
    <x v="14"/>
    <n v="58"/>
    <m/>
    <m/>
    <m/>
    <n v="3254"/>
    <n v="0"/>
    <n v="58"/>
    <n v="3196"/>
    <x v="0"/>
    <x v="0"/>
    <x v="0"/>
    <x v="0"/>
    <n v="34852"/>
    <n v="58"/>
    <n v="0"/>
    <n v="450"/>
    <s v="19.06.26"/>
    <n v="1.2005920022294387E-2"/>
    <n v="1.8356447015569896E-3"/>
    <x v="0"/>
    <s v="NC"/>
    <s v="NC"/>
    <s v="NC"/>
    <s v="Add not found"/>
    <m/>
    <s v="CNAVNA"/>
    <m/>
    <s v="-"/>
    <m/>
    <s v="THERGAON"/>
    <m/>
    <m/>
    <m/>
    <n v="3755"/>
    <n v="34852"/>
    <n v="26"/>
    <n v="25"/>
    <s v="STABLE"/>
    <m/>
    <m/>
    <m/>
    <m/>
    <s v="REGULAR"/>
    <s v="MH42BM6521"/>
    <s v="HONDA ACTIVA 6G H SMART"/>
    <d v="2024-04-29T00:00:00"/>
    <n v="36"/>
    <x v="1"/>
    <x v="0"/>
    <m/>
    <m/>
    <m/>
    <m/>
    <m/>
    <m/>
    <m/>
    <m/>
    <m/>
    <m/>
    <m/>
    <m/>
    <m/>
    <m/>
    <m/>
    <m/>
    <m/>
    <m/>
    <m/>
    <m/>
    <m/>
    <m/>
    <m/>
    <m/>
    <m/>
    <m/>
    <m/>
    <m/>
    <m/>
    <m/>
    <m/>
    <n v="1"/>
    <m/>
    <m/>
    <m/>
    <m/>
    <m/>
    <m/>
    <m/>
    <m/>
    <m/>
    <m/>
    <m/>
    <m/>
    <m/>
    <m/>
    <n v="1"/>
    <m/>
    <m/>
    <m/>
    <m/>
    <m/>
    <m/>
    <m/>
    <m/>
    <m/>
    <m/>
    <m/>
    <m/>
    <m/>
    <m/>
    <m/>
    <m/>
    <m/>
    <m/>
    <m/>
    <m/>
    <m/>
    <m/>
    <m/>
    <m/>
    <m/>
    <m/>
    <m/>
    <m/>
    <m/>
    <m/>
    <m/>
    <m/>
    <m/>
    <m/>
    <m/>
    <m/>
    <m/>
    <m/>
    <m/>
    <m/>
    <m/>
    <m/>
    <m/>
    <m/>
    <m/>
    <m/>
    <m/>
    <x v="3"/>
    <x v="0"/>
    <s v="ZBHT0011"/>
    <m/>
    <m/>
    <m/>
    <m/>
    <m/>
    <m/>
    <m/>
    <m/>
    <m/>
    <m/>
    <n v="58"/>
    <n v="3254"/>
  </r>
  <r>
    <n v="462027650"/>
    <s v="NEELAM YOGESH KUMBHAKARNA"/>
    <m/>
    <x v="2"/>
    <m/>
    <m/>
    <m/>
    <m/>
    <n v="3798"/>
    <n v="3648"/>
    <n v="3730"/>
    <n v="7446"/>
    <x v="0"/>
    <x v="1"/>
    <x v="1"/>
    <x v="9"/>
    <n v="34755"/>
    <n v="82"/>
    <n v="0"/>
    <n v="5832"/>
    <s v="26.06.26"/>
    <n v="2.1841814546686194E-2"/>
    <n v="1.830535739774279E-3"/>
    <x v="1"/>
    <s v="PTP"/>
    <s v="PTP"/>
    <s v="PTP"/>
    <m/>
    <n v="31"/>
    <s v="CAVA"/>
    <m/>
    <s v="-"/>
    <m/>
    <s v="ALEGAON PAGA"/>
    <m/>
    <m/>
    <m/>
    <n v="3648"/>
    <n v="34755"/>
    <n v="26"/>
    <n v="55"/>
    <s v="FLOW"/>
    <m/>
    <m/>
    <m/>
    <m/>
    <s v="NPA"/>
    <s v="MH12WN2154"/>
    <s v="BAJAJ PULSAR 125 NEON DISC CBS"/>
    <d v="2024-02-26T00:00:00"/>
    <n v="36"/>
    <x v="0"/>
    <x v="0"/>
    <m/>
    <m/>
    <m/>
    <m/>
    <m/>
    <m/>
    <m/>
    <m/>
    <m/>
    <m/>
    <n v="1"/>
    <m/>
    <m/>
    <m/>
    <m/>
    <m/>
    <m/>
    <m/>
    <m/>
    <m/>
    <m/>
    <m/>
    <m/>
    <m/>
    <m/>
    <m/>
    <m/>
    <m/>
    <m/>
    <m/>
    <m/>
    <m/>
    <m/>
    <m/>
    <m/>
    <m/>
    <m/>
    <m/>
    <m/>
    <m/>
    <m/>
    <m/>
    <m/>
    <m/>
    <m/>
    <m/>
    <m/>
    <m/>
    <m/>
    <m/>
    <m/>
    <m/>
    <m/>
    <m/>
    <m/>
    <m/>
    <m/>
    <m/>
    <m/>
    <m/>
    <m/>
    <m/>
    <m/>
    <m/>
    <m/>
    <m/>
    <m/>
    <m/>
    <m/>
    <m/>
    <m/>
    <m/>
    <m/>
    <m/>
    <m/>
    <m/>
    <m/>
    <m/>
    <m/>
    <m/>
    <m/>
    <m/>
    <m/>
    <m/>
    <m/>
    <m/>
    <m/>
    <m/>
    <m/>
    <m/>
    <m/>
    <m/>
    <m/>
    <m/>
    <x v="0"/>
    <x v="0"/>
    <s v="ZBHT0024"/>
    <s v="APKFGMt_i7"/>
    <s v="Allocated"/>
    <s v="Left Message (LMCB)"/>
    <s v="Meet husband "/>
    <d v="2026-07-04T00:00:00"/>
    <m/>
    <m/>
    <m/>
    <m/>
    <m/>
    <n v="3730"/>
    <n v="7446"/>
  </r>
  <r>
    <n v="464470722"/>
    <s v="ARCHANA ASHOK KULAL"/>
    <m/>
    <x v="2"/>
    <m/>
    <m/>
    <m/>
    <s v="BANK STABLE 13"/>
    <n v="5289"/>
    <n v="10337"/>
    <n v="5438"/>
    <n v="15626"/>
    <x v="1"/>
    <x v="0"/>
    <x v="1"/>
    <x v="18"/>
    <n v="34341"/>
    <n v="390"/>
    <n v="0"/>
    <n v="2753.53"/>
    <s v="28.06.26"/>
    <n v="0.23126186916643096"/>
    <n v="6.385031227378447E-3"/>
    <x v="0"/>
    <s v="PAID"/>
    <s v="PTP"/>
    <s v="PAID"/>
    <m/>
    <m/>
    <m/>
    <m/>
    <s v="-"/>
    <m/>
    <s v="WAGHOLI"/>
    <m/>
    <m/>
    <m/>
    <n v="10337"/>
    <n v="34341"/>
    <n v="57"/>
    <n v="55"/>
    <s v="STABLE"/>
    <m/>
    <m/>
    <m/>
    <m/>
    <s v="REGULAR"/>
    <s v="MH28BZ8530"/>
    <s v="HONDA ACTIVA 125 DISC BSVI"/>
    <d v="2024-10-28T00:00:00"/>
    <n v="24"/>
    <x v="0"/>
    <x v="1"/>
    <m/>
    <m/>
    <m/>
    <m/>
    <m/>
    <m/>
    <m/>
    <n v="1"/>
    <m/>
    <m/>
    <m/>
    <m/>
    <m/>
    <m/>
    <m/>
    <m/>
    <m/>
    <m/>
    <m/>
    <m/>
    <m/>
    <m/>
    <m/>
    <m/>
    <m/>
    <m/>
    <m/>
    <m/>
    <m/>
    <m/>
    <m/>
    <m/>
    <m/>
    <m/>
    <m/>
    <m/>
    <m/>
    <m/>
    <m/>
    <m/>
    <m/>
    <m/>
    <m/>
    <m/>
    <m/>
    <m/>
    <m/>
    <m/>
    <m/>
    <m/>
    <m/>
    <m/>
    <m/>
    <m/>
    <m/>
    <m/>
    <m/>
    <m/>
    <m/>
    <m/>
    <m/>
    <m/>
    <m/>
    <m/>
    <m/>
    <m/>
    <m/>
    <m/>
    <m/>
    <m/>
    <m/>
    <m/>
    <m/>
    <m/>
    <m/>
    <m/>
    <m/>
    <m/>
    <m/>
    <m/>
    <m/>
    <m/>
    <m/>
    <m/>
    <m/>
    <m/>
    <m/>
    <m/>
    <m/>
    <m/>
    <m/>
    <m/>
    <m/>
    <m/>
    <x v="0"/>
    <x v="0"/>
    <s v="DUWT0021"/>
    <s v="A6-g-mZz7z"/>
    <s v="Allocated"/>
    <s v="Left Message (LMCB)"/>
    <s v="Left message at residence address with husband "/>
    <d v="2026-07-03T00:00:00"/>
    <m/>
    <m/>
    <m/>
    <m/>
    <m/>
    <n v="5438"/>
    <n v="15626"/>
  </r>
  <r>
    <n v="465543533"/>
    <s v="ASHWINI GANESH BORKAR"/>
    <m/>
    <x v="2"/>
    <m/>
    <m/>
    <m/>
    <m/>
    <n v="11753"/>
    <n v="11751"/>
    <n v="12058"/>
    <n v="23504"/>
    <x v="0"/>
    <x v="1"/>
    <x v="1"/>
    <x v="15"/>
    <n v="34213"/>
    <n v="307"/>
    <n v="0"/>
    <n v="2250"/>
    <s v="08.06.26"/>
    <n v="4.0921883816129954E-2"/>
    <n v="1.8019887574420202E-3"/>
    <x v="1"/>
    <s v="OS"/>
    <s v="PAID"/>
    <s v="OS"/>
    <s v="Cust at village"/>
    <m/>
    <s v="CAVNA"/>
    <m/>
    <s v="-"/>
    <m/>
    <s v="SANGAVI"/>
    <m/>
    <m/>
    <m/>
    <n v="14308"/>
    <n v="34213"/>
    <n v="26"/>
    <n v="55"/>
    <s v="FLOW"/>
    <m/>
    <m/>
    <m/>
    <m/>
    <s v="REGULAR"/>
    <s v="MH12XV1046"/>
    <s v="BULLET BATTALION 350 BLACK"/>
    <d v="2025-02-20T00:00:00"/>
    <n v="18"/>
    <x v="1"/>
    <x v="0"/>
    <m/>
    <m/>
    <m/>
    <m/>
    <m/>
    <m/>
    <m/>
    <m/>
    <m/>
    <m/>
    <m/>
    <m/>
    <m/>
    <m/>
    <m/>
    <m/>
    <m/>
    <m/>
    <m/>
    <m/>
    <m/>
    <m/>
    <m/>
    <m/>
    <m/>
    <m/>
    <m/>
    <m/>
    <m/>
    <m/>
    <m/>
    <m/>
    <m/>
    <m/>
    <m/>
    <m/>
    <m/>
    <n v="1"/>
    <m/>
    <m/>
    <m/>
    <m/>
    <m/>
    <m/>
    <m/>
    <m/>
    <n v="1"/>
    <m/>
    <m/>
    <m/>
    <m/>
    <m/>
    <m/>
    <m/>
    <m/>
    <m/>
    <m/>
    <m/>
    <m/>
    <m/>
    <m/>
    <m/>
    <m/>
    <m/>
    <m/>
    <m/>
    <m/>
    <m/>
    <m/>
    <m/>
    <m/>
    <m/>
    <m/>
    <m/>
    <m/>
    <m/>
    <m/>
    <m/>
    <m/>
    <n v="1"/>
    <m/>
    <m/>
    <m/>
    <m/>
    <m/>
    <m/>
    <m/>
    <m/>
    <m/>
    <m/>
    <m/>
    <m/>
    <m/>
    <m/>
    <x v="1"/>
    <x v="0"/>
    <s v="ZBHT0015"/>
    <m/>
    <m/>
    <m/>
    <m/>
    <m/>
    <m/>
    <m/>
    <m/>
    <s v="VYMO"/>
    <m/>
    <n v="12058"/>
    <n v="23504"/>
  </r>
  <r>
    <n v="139105181"/>
    <s v="SAGAR SUBHASHSINGH PARDESHI"/>
    <s v="ONLINE"/>
    <x v="0"/>
    <n v="4066"/>
    <m/>
    <m/>
    <s v="BANK STABLE 16"/>
    <n v="4066"/>
    <n v="4046"/>
    <n v="4063"/>
    <n v="4046"/>
    <x v="0"/>
    <x v="0"/>
    <x v="0"/>
    <x v="13"/>
    <n v="34165.67"/>
    <n v="17"/>
    <n v="0"/>
    <n v="450"/>
    <s v="-"/>
    <n v="2.9443593863625512E-2"/>
    <n v="1.7994959001103119E-3"/>
    <x v="0"/>
    <s v="PAID"/>
    <s v="-"/>
    <s v="PAID"/>
    <m/>
    <m/>
    <m/>
    <m/>
    <s v="-"/>
    <m/>
    <s v="SAHKAR NAGAR"/>
    <m/>
    <m/>
    <m/>
    <n v="4513"/>
    <n v="34165.67"/>
    <n v="25"/>
    <n v="24"/>
    <s v="STABLE"/>
    <m/>
    <m/>
    <m/>
    <m/>
    <s v="REGULAR"/>
    <s v="MH12VE4740"/>
    <s v="XPULSE 200 4V"/>
    <d v="2023-02-20T00:00:00"/>
    <n v="48"/>
    <x v="1"/>
    <x v="1"/>
    <m/>
    <m/>
    <m/>
    <m/>
    <m/>
    <m/>
    <m/>
    <m/>
    <m/>
    <m/>
    <m/>
    <m/>
    <m/>
    <m/>
    <m/>
    <m/>
    <m/>
    <m/>
    <m/>
    <m/>
    <m/>
    <m/>
    <m/>
    <m/>
    <m/>
    <m/>
    <m/>
    <m/>
    <m/>
    <m/>
    <m/>
    <n v="1"/>
    <m/>
    <m/>
    <m/>
    <m/>
    <m/>
    <m/>
    <m/>
    <m/>
    <m/>
    <m/>
    <m/>
    <m/>
    <m/>
    <m/>
    <m/>
    <m/>
    <m/>
    <m/>
    <m/>
    <m/>
    <m/>
    <m/>
    <m/>
    <m/>
    <m/>
    <m/>
    <m/>
    <m/>
    <m/>
    <m/>
    <m/>
    <m/>
    <m/>
    <m/>
    <m/>
    <m/>
    <m/>
    <m/>
    <m/>
    <m/>
    <m/>
    <m/>
    <m/>
    <m/>
    <m/>
    <m/>
    <m/>
    <m/>
    <m/>
    <m/>
    <m/>
    <m/>
    <m/>
    <m/>
    <m/>
    <m/>
    <m/>
    <m/>
    <m/>
    <m/>
    <m/>
    <m/>
    <x v="0"/>
    <x v="0"/>
    <s v="DUWT0031"/>
    <m/>
    <m/>
    <m/>
    <m/>
    <m/>
    <m/>
    <m/>
    <m/>
    <m/>
    <m/>
    <n v="4063"/>
    <n v="8112"/>
  </r>
  <r>
    <n v="463200379"/>
    <s v="SANGEETA VILAS JAGDALE"/>
    <s v="ONLINE"/>
    <x v="18"/>
    <n v="4500"/>
    <m/>
    <m/>
    <m/>
    <n v="2797"/>
    <n v="4988"/>
    <n v="2332"/>
    <n v="3285"/>
    <x v="1"/>
    <x v="0"/>
    <x v="0"/>
    <x v="10"/>
    <n v="34057"/>
    <n v="141"/>
    <n v="0"/>
    <n v="5997"/>
    <s v="FLOW"/>
    <n v="5.4885803459863609E-2"/>
    <n v="6.332227032143146E-3"/>
    <x v="0"/>
    <s v="PAID"/>
    <s v="PTP"/>
    <s v="PAID"/>
    <m/>
    <m/>
    <s v="CAVNA"/>
    <m/>
    <s v="-"/>
    <m/>
    <s v="JUNNAR"/>
    <m/>
    <m/>
    <m/>
    <n v="4988"/>
    <n v="34057"/>
    <n v="57"/>
    <n v="55"/>
    <s v="STABLE"/>
    <m/>
    <m/>
    <m/>
    <m/>
    <s v="REGULAR"/>
    <s v="MH14LR5137"/>
    <s v="HONDA ACTIVA 6G DLX BS VI"/>
    <d v="2024-06-13T00:00:00"/>
    <n v="36"/>
    <x v="0"/>
    <x v="0"/>
    <m/>
    <m/>
    <m/>
    <m/>
    <m/>
    <m/>
    <m/>
    <m/>
    <m/>
    <m/>
    <m/>
    <m/>
    <m/>
    <m/>
    <m/>
    <m/>
    <n v="1"/>
    <m/>
    <m/>
    <m/>
    <m/>
    <m/>
    <m/>
    <m/>
    <m/>
    <m/>
    <m/>
    <m/>
    <m/>
    <m/>
    <m/>
    <m/>
    <m/>
    <m/>
    <m/>
    <m/>
    <m/>
    <m/>
    <m/>
    <m/>
    <m/>
    <m/>
    <m/>
    <m/>
    <m/>
    <m/>
    <m/>
    <m/>
    <m/>
    <m/>
    <m/>
    <m/>
    <m/>
    <m/>
    <m/>
    <m/>
    <m/>
    <m/>
    <m/>
    <m/>
    <m/>
    <m/>
    <m/>
    <m/>
    <m/>
    <m/>
    <m/>
    <m/>
    <m/>
    <m/>
    <m/>
    <m/>
    <m/>
    <m/>
    <m/>
    <m/>
    <m/>
    <m/>
    <m/>
    <m/>
    <m/>
    <m/>
    <m/>
    <m/>
    <m/>
    <m/>
    <m/>
    <m/>
    <m/>
    <m/>
    <m/>
    <m/>
    <m/>
    <m/>
    <x v="0"/>
    <x v="0"/>
    <s v="ZBHT0021"/>
    <s v="GPgRl26CjNz"/>
    <s v="Allocated"/>
    <s v="Payment (PAID)"/>
    <s v="Paid"/>
    <d v="2026-07-06T00:00:00"/>
    <m/>
    <m/>
    <m/>
    <m/>
    <m/>
    <n v="2332"/>
    <n v="7785"/>
  </r>
  <r>
    <n v="460116654"/>
    <s v="SHAIKH SHABINA JAVEED"/>
    <s v="COLLECT"/>
    <x v="28"/>
    <n v="7100"/>
    <m/>
    <m/>
    <m/>
    <n v="7015"/>
    <n v="6984"/>
    <n v="7062"/>
    <n v="6899"/>
    <x v="0"/>
    <x v="0"/>
    <x v="0"/>
    <x v="15"/>
    <n v="33942.9"/>
    <n v="78"/>
    <n v="0"/>
    <n v="6499"/>
    <s v="12.06.26"/>
    <n v="4.0598819459928021E-2"/>
    <n v="1.7877626690140809E-3"/>
    <x v="0"/>
    <s v="PTP"/>
    <s v="PAID"/>
    <s v="PTP"/>
    <m/>
    <n v="21"/>
    <s v="CAVA"/>
    <m/>
    <s v="-"/>
    <m/>
    <s v="PIMPLE GURAV"/>
    <m/>
    <m/>
    <m/>
    <n v="13561"/>
    <n v="33942.9"/>
    <n v="26"/>
    <n v="25"/>
    <s v="STABLE"/>
    <m/>
    <m/>
    <m/>
    <m/>
    <s v="REGULAR"/>
    <s v="MH14LC4368"/>
    <s v="BULLET 350 THE STANDARD BLACK"/>
    <d v="2023-10-13T00:00:00"/>
    <n v="36"/>
    <x v="1"/>
    <x v="0"/>
    <m/>
    <m/>
    <m/>
    <m/>
    <m/>
    <m/>
    <m/>
    <m/>
    <m/>
    <m/>
    <m/>
    <m/>
    <m/>
    <m/>
    <m/>
    <m/>
    <m/>
    <m/>
    <m/>
    <m/>
    <m/>
    <m/>
    <m/>
    <m/>
    <m/>
    <m/>
    <m/>
    <m/>
    <m/>
    <m/>
    <m/>
    <m/>
    <m/>
    <m/>
    <m/>
    <m/>
    <m/>
    <n v="1"/>
    <m/>
    <m/>
    <m/>
    <m/>
    <m/>
    <m/>
    <m/>
    <m/>
    <n v="1"/>
    <m/>
    <m/>
    <m/>
    <m/>
    <m/>
    <n v="1"/>
    <m/>
    <m/>
    <m/>
    <m/>
    <m/>
    <n v="1"/>
    <m/>
    <m/>
    <m/>
    <m/>
    <m/>
    <m/>
    <m/>
    <m/>
    <m/>
    <m/>
    <m/>
    <m/>
    <m/>
    <m/>
    <m/>
    <m/>
    <m/>
    <m/>
    <m/>
    <m/>
    <m/>
    <m/>
    <m/>
    <m/>
    <m/>
    <m/>
    <m/>
    <m/>
    <m/>
    <m/>
    <m/>
    <m/>
    <m/>
    <m/>
    <m/>
    <x v="4"/>
    <x v="0"/>
    <s v="ZBHT0015"/>
    <m/>
    <m/>
    <m/>
    <m/>
    <m/>
    <m/>
    <m/>
    <m/>
    <m/>
    <m/>
    <n v="7062"/>
    <n v="13999"/>
  </r>
  <r>
    <n v="465033317"/>
    <s v="TEJASHREE CHANDRAKANT TALLELU"/>
    <s v="ONLINE"/>
    <x v="12"/>
    <n v="100"/>
    <m/>
    <m/>
    <m/>
    <n v="4624"/>
    <n v="4618"/>
    <n v="4724"/>
    <n v="9142"/>
    <x v="0"/>
    <x v="0"/>
    <x v="0"/>
    <x v="3"/>
    <n v="33738"/>
    <n v="106"/>
    <n v="0"/>
    <n v="2700"/>
    <s v="28.06.26"/>
    <n v="3.5899882677889489E-2"/>
    <n v="1.7769706456194686E-3"/>
    <x v="0"/>
    <s v="MPTP"/>
    <s v="MPTP"/>
    <s v="MPTP"/>
    <m/>
    <n v="25"/>
    <s v="CAVNA"/>
    <m/>
    <s v="-"/>
    <m/>
    <s v="KHADAKI"/>
    <m/>
    <m/>
    <m/>
    <n v="7424"/>
    <n v="33738"/>
    <n v="26"/>
    <n v="25"/>
    <s v="STABLE"/>
    <m/>
    <m/>
    <m/>
    <m/>
    <s v="REGULAR"/>
    <s v="MH12XR1416"/>
    <s v="HONDA ACTIVA DLX"/>
    <d v="2024-12-24T00:00:00"/>
    <n v="24"/>
    <x v="1"/>
    <x v="0"/>
    <m/>
    <m/>
    <m/>
    <m/>
    <m/>
    <m/>
    <m/>
    <m/>
    <m/>
    <m/>
    <m/>
    <m/>
    <m/>
    <m/>
    <m/>
    <m/>
    <m/>
    <m/>
    <m/>
    <m/>
    <m/>
    <m/>
    <m/>
    <m/>
    <m/>
    <m/>
    <m/>
    <m/>
    <m/>
    <m/>
    <m/>
    <n v="1"/>
    <m/>
    <m/>
    <m/>
    <m/>
    <m/>
    <m/>
    <m/>
    <m/>
    <m/>
    <m/>
    <m/>
    <m/>
    <m/>
    <m/>
    <m/>
    <m/>
    <m/>
    <m/>
    <m/>
    <m/>
    <m/>
    <m/>
    <m/>
    <m/>
    <m/>
    <m/>
    <m/>
    <m/>
    <m/>
    <m/>
    <m/>
    <m/>
    <m/>
    <m/>
    <m/>
    <m/>
    <m/>
    <m/>
    <m/>
    <m/>
    <m/>
    <m/>
    <m/>
    <m/>
    <m/>
    <m/>
    <m/>
    <m/>
    <m/>
    <m/>
    <m/>
    <m/>
    <m/>
    <m/>
    <m/>
    <m/>
    <m/>
    <m/>
    <m/>
    <m/>
    <m/>
    <m/>
    <x v="0"/>
    <x v="0"/>
    <s v="DUWT0023"/>
    <m/>
    <m/>
    <m/>
    <m/>
    <m/>
    <m/>
    <m/>
    <m/>
    <m/>
    <m/>
    <n v="4724"/>
    <n v="9242"/>
  </r>
  <r>
    <n v="466637632"/>
    <s v="RAHUL BHOJLAL TARAM BHOJLAL TARAM"/>
    <m/>
    <x v="2"/>
    <m/>
    <m/>
    <m/>
    <s v="BANK RB 09"/>
    <n v="2615"/>
    <n v="2615"/>
    <n v="2686"/>
    <n v="5230"/>
    <x v="0"/>
    <x v="2"/>
    <x v="1"/>
    <x v="11"/>
    <n v="33708"/>
    <n v="71"/>
    <n v="0"/>
    <n v="617.99"/>
    <s v="-"/>
    <n v="2.6989160498831873E-2"/>
    <n v="1.7753905543464652E-3"/>
    <x v="2"/>
    <s v="PAID"/>
    <s v="-"/>
    <s v="PAID"/>
    <m/>
    <m/>
    <m/>
    <m/>
    <s v="-"/>
    <m/>
    <s v="MAHALUNGE"/>
    <m/>
    <m/>
    <m/>
    <n v="2615"/>
    <n v="33708"/>
    <n v="26"/>
    <n v="0"/>
    <s v="RB"/>
    <m/>
    <m/>
    <m/>
    <m/>
    <s v="REGULAR"/>
    <s v="MH14LG4183"/>
    <s v="HONDA ACTIVA 6G H SMART"/>
    <d v="2025-08-04T00:00:00"/>
    <n v="24"/>
    <x v="0"/>
    <x v="0"/>
    <m/>
    <m/>
    <m/>
    <m/>
    <m/>
    <m/>
    <m/>
    <m/>
    <m/>
    <m/>
    <m/>
    <m/>
    <m/>
    <m/>
    <m/>
    <m/>
    <m/>
    <m/>
    <m/>
    <m/>
    <m/>
    <m/>
    <m/>
    <m/>
    <m/>
    <m/>
    <m/>
    <m/>
    <m/>
    <m/>
    <m/>
    <m/>
    <m/>
    <m/>
    <m/>
    <m/>
    <m/>
    <m/>
    <m/>
    <m/>
    <m/>
    <m/>
    <m/>
    <m/>
    <m/>
    <m/>
    <m/>
    <m/>
    <m/>
    <m/>
    <m/>
    <m/>
    <m/>
    <m/>
    <m/>
    <m/>
    <m/>
    <m/>
    <m/>
    <m/>
    <m/>
    <m/>
    <m/>
    <m/>
    <m/>
    <m/>
    <m/>
    <m/>
    <m/>
    <m/>
    <m/>
    <m/>
    <m/>
    <m/>
    <m/>
    <m/>
    <m/>
    <m/>
    <m/>
    <m/>
    <m/>
    <m/>
    <m/>
    <m/>
    <m/>
    <m/>
    <m/>
    <m/>
    <m/>
    <m/>
    <m/>
    <n v="1"/>
    <m/>
    <m/>
    <x v="0"/>
    <x v="0"/>
    <s v="ZBHT0010"/>
    <s v="GP8gpV89u6b"/>
    <s v="Allocated"/>
    <e v="#N/A"/>
    <e v="#N/A"/>
    <e v="#N/A"/>
    <m/>
    <m/>
    <m/>
    <m/>
    <m/>
    <n v="2686"/>
    <n v="5230"/>
  </r>
  <r>
    <n v="459192730"/>
    <s v="SHRUTIKA RAJARAM GAWARI"/>
    <s v="ONLINE"/>
    <x v="9"/>
    <n v="9050"/>
    <m/>
    <m/>
    <m/>
    <n v="8859"/>
    <n v="16375"/>
    <n v="7977"/>
    <n v="16184"/>
    <x v="1"/>
    <x v="0"/>
    <x v="0"/>
    <x v="5"/>
    <n v="33485"/>
    <n v="461"/>
    <n v="0"/>
    <n v="2700"/>
    <s v="STABLE"/>
    <n v="0.54883545590139482"/>
    <n v="6.2258749206128908E-3"/>
    <x v="0"/>
    <s v="NC"/>
    <s v="NC"/>
    <s v="NC"/>
    <s v="Shifted"/>
    <m/>
    <s v="CNAVNA"/>
    <m/>
    <s v="-"/>
    <m/>
    <s v="MOI"/>
    <m/>
    <m/>
    <m/>
    <n v="16375"/>
    <n v="33485"/>
    <n v="57"/>
    <n v="55"/>
    <s v="STABLE"/>
    <m/>
    <m/>
    <m/>
    <m/>
    <s v="NPA"/>
    <s v="MH14KY9352"/>
    <s v="CLASSIC 350 DARK STEALTH BLACK"/>
    <d v="2023-07-31T00:00:00"/>
    <n v="36"/>
    <x v="0"/>
    <x v="0"/>
    <m/>
    <m/>
    <m/>
    <m/>
    <m/>
    <m/>
    <m/>
    <m/>
    <m/>
    <m/>
    <m/>
    <m/>
    <m/>
    <m/>
    <m/>
    <m/>
    <m/>
    <m/>
    <m/>
    <m/>
    <m/>
    <m/>
    <m/>
    <m/>
    <m/>
    <m/>
    <m/>
    <m/>
    <m/>
    <m/>
    <m/>
    <m/>
    <m/>
    <m/>
    <m/>
    <m/>
    <m/>
    <m/>
    <m/>
    <m/>
    <m/>
    <m/>
    <m/>
    <m/>
    <m/>
    <m/>
    <m/>
    <m/>
    <m/>
    <m/>
    <m/>
    <m/>
    <m/>
    <m/>
    <m/>
    <m/>
    <m/>
    <m/>
    <m/>
    <m/>
    <m/>
    <m/>
    <m/>
    <m/>
    <m/>
    <m/>
    <m/>
    <m/>
    <m/>
    <m/>
    <m/>
    <m/>
    <m/>
    <m/>
    <m/>
    <m/>
    <m/>
    <m/>
    <m/>
    <m/>
    <m/>
    <m/>
    <m/>
    <m/>
    <m/>
    <m/>
    <m/>
    <m/>
    <m/>
    <m/>
    <m/>
    <n v="1"/>
    <m/>
    <m/>
    <x v="0"/>
    <x v="0"/>
    <s v="DUWT0017"/>
    <s v="k2kOM8q0rc"/>
    <s v="Allocated"/>
    <e v="#N/A"/>
    <e v="#N/A"/>
    <e v="#N/A"/>
    <m/>
    <m/>
    <m/>
    <m/>
    <m/>
    <n v="7977"/>
    <n v="25234"/>
  </r>
  <r>
    <n v="467688957"/>
    <s v="MANISH MANGALSING PAWAR"/>
    <m/>
    <x v="2"/>
    <m/>
    <m/>
    <m/>
    <m/>
    <n v="2327"/>
    <n v="6981"/>
    <n v="2470"/>
    <n v="9308"/>
    <x v="3"/>
    <x v="1"/>
    <x v="1"/>
    <x v="9"/>
    <n v="33143"/>
    <n v="143"/>
    <n v="0"/>
    <n v="1350"/>
    <s v="FLOW"/>
    <n v="4.3276902566199017E-2"/>
    <n v="1.0614807246479703E-2"/>
    <x v="1"/>
    <s v="OS"/>
    <s v="OS"/>
    <s v="OS"/>
    <s v="Cust at village"/>
    <m/>
    <m/>
    <m/>
    <s v="ELG"/>
    <m/>
    <s v="SHIRUR"/>
    <m/>
    <m/>
    <m/>
    <n v="6981"/>
    <n v="33143"/>
    <n v="87"/>
    <n v="116"/>
    <s v="FLOW"/>
    <m/>
    <m/>
    <m/>
    <m/>
    <s v="REGULAR"/>
    <s v="MH37AK8354"/>
    <s v="SPLENDOR PLUS XTEC 2"/>
    <d v="2026-01-31T00:00:00"/>
    <n v="18"/>
    <x v="0"/>
    <x v="0"/>
    <m/>
    <m/>
    <m/>
    <m/>
    <m/>
    <m/>
    <m/>
    <m/>
    <m/>
    <m/>
    <m/>
    <m/>
    <m/>
    <m/>
    <m/>
    <m/>
    <m/>
    <m/>
    <m/>
    <m/>
    <m/>
    <m/>
    <m/>
    <m/>
    <m/>
    <m/>
    <m/>
    <m/>
    <m/>
    <m/>
    <m/>
    <m/>
    <m/>
    <m/>
    <m/>
    <m/>
    <m/>
    <m/>
    <m/>
    <m/>
    <m/>
    <m/>
    <m/>
    <m/>
    <m/>
    <m/>
    <m/>
    <m/>
    <m/>
    <m/>
    <m/>
    <m/>
    <m/>
    <m/>
    <m/>
    <m/>
    <m/>
    <m/>
    <m/>
    <m/>
    <m/>
    <m/>
    <m/>
    <m/>
    <m/>
    <m/>
    <m/>
    <m/>
    <m/>
    <m/>
    <m/>
    <m/>
    <m/>
    <m/>
    <m/>
    <m/>
    <m/>
    <m/>
    <m/>
    <m/>
    <m/>
    <m/>
    <m/>
    <m/>
    <m/>
    <m/>
    <m/>
    <m/>
    <m/>
    <m/>
    <m/>
    <n v="1"/>
    <m/>
    <m/>
    <x v="0"/>
    <x v="0"/>
    <s v="ZBHT0024"/>
    <s v="GPtYeuVhg9z"/>
    <s v="Allocated"/>
    <e v="#N/A"/>
    <e v="#N/A"/>
    <e v="#N/A"/>
    <m/>
    <m/>
    <m/>
    <m/>
    <m/>
    <n v="2470"/>
    <n v="9308"/>
  </r>
  <r>
    <n v="460718833"/>
    <s v="RAHUL SWAMINATH BALSHANKAR"/>
    <m/>
    <x v="2"/>
    <m/>
    <m/>
    <m/>
    <m/>
    <n v="3316"/>
    <n v="19180"/>
    <n v="3530"/>
    <n v="22496"/>
    <x v="5"/>
    <x v="1"/>
    <x v="1"/>
    <x v="13"/>
    <n v="33110.629999999997"/>
    <n v="930"/>
    <n v="0"/>
    <n v="0"/>
    <s v="-"/>
    <n v="0.47495202874961462"/>
    <n v="1.4472734335347648E-2"/>
    <x v="1"/>
    <s v="-"/>
    <s v="-"/>
    <s v="-"/>
    <m/>
    <m/>
    <m/>
    <m/>
    <s v="ELG"/>
    <m/>
    <s v="SINHAGAD ROAD"/>
    <m/>
    <m/>
    <m/>
    <n v="19180"/>
    <n v="33110.629999999997"/>
    <n v="177"/>
    <n v="206"/>
    <s v="FLOW"/>
    <m/>
    <m/>
    <m/>
    <m/>
    <s v="NPA"/>
    <s v="MH12WF2452"/>
    <s v="SPLENDOR PLUS DRS CAST FI BLACK"/>
    <d v="2023-11-16T00:00:00"/>
    <n v="36"/>
    <x v="0"/>
    <x v="1"/>
    <m/>
    <m/>
    <m/>
    <m/>
    <m/>
    <m/>
    <m/>
    <m/>
    <m/>
    <m/>
    <m/>
    <m/>
    <m/>
    <m/>
    <m/>
    <m/>
    <m/>
    <m/>
    <m/>
    <m/>
    <m/>
    <m/>
    <m/>
    <m/>
    <m/>
    <m/>
    <m/>
    <m/>
    <m/>
    <m/>
    <m/>
    <m/>
    <m/>
    <m/>
    <m/>
    <m/>
    <m/>
    <n v="1"/>
    <m/>
    <m/>
    <m/>
    <m/>
    <m/>
    <m/>
    <m/>
    <m/>
    <m/>
    <m/>
    <m/>
    <m/>
    <m/>
    <m/>
    <m/>
    <m/>
    <m/>
    <m/>
    <m/>
    <m/>
    <m/>
    <m/>
    <m/>
    <m/>
    <m/>
    <m/>
    <m/>
    <m/>
    <m/>
    <m/>
    <m/>
    <m/>
    <m/>
    <m/>
    <m/>
    <m/>
    <m/>
    <m/>
    <m/>
    <m/>
    <m/>
    <m/>
    <m/>
    <m/>
    <m/>
    <m/>
    <m/>
    <m/>
    <m/>
    <m/>
    <m/>
    <m/>
    <m/>
    <m/>
    <m/>
    <m/>
    <x v="0"/>
    <x v="0"/>
    <s v="DUWT0031"/>
    <s v="B6uYogLpNM7"/>
    <s v="Allocated"/>
    <e v="#N/A"/>
    <e v="#N/A"/>
    <e v="#N/A"/>
    <m/>
    <m/>
    <m/>
    <m/>
    <m/>
    <n v="3530"/>
    <n v="22496"/>
  </r>
  <r>
    <n v="464290217"/>
    <s v="AMOL MERAM JADHAV"/>
    <s v="ONLINE"/>
    <x v="16"/>
    <n v="3800"/>
    <m/>
    <m/>
    <m/>
    <n v="6188"/>
    <n v="9618"/>
    <n v="3773"/>
    <n v="12006"/>
    <x v="1"/>
    <x v="0"/>
    <x v="0"/>
    <x v="12"/>
    <n v="32935"/>
    <n v="343"/>
    <n v="0"/>
    <n v="6750"/>
    <s v="-"/>
    <n v="8.6497097862819144E-2"/>
    <n v="6.1236132749107235E-3"/>
    <x v="0"/>
    <s v="MPTP"/>
    <s v="-"/>
    <s v="MPTP"/>
    <s v="Shifted"/>
    <n v="14"/>
    <s v="CAVNA"/>
    <m/>
    <s v="-"/>
    <m/>
    <s v="MULSHI "/>
    <m/>
    <m/>
    <m/>
    <n v="16711"/>
    <n v="32935"/>
    <n v="57"/>
    <n v="55"/>
    <s v="STABLE"/>
    <m/>
    <m/>
    <m/>
    <m/>
    <s v="REGULAR"/>
    <s v="MH29CF9998"/>
    <s v="BAJAJ PULSAR 150 TWIN DISC ABS"/>
    <d v="2024-10-11T00:00:00"/>
    <n v="24"/>
    <x v="1"/>
    <x v="0"/>
    <m/>
    <m/>
    <m/>
    <m/>
    <m/>
    <m/>
    <m/>
    <m/>
    <m/>
    <m/>
    <m/>
    <m/>
    <m/>
    <m/>
    <m/>
    <m/>
    <m/>
    <m/>
    <m/>
    <m/>
    <m/>
    <m/>
    <m/>
    <m/>
    <m/>
    <m/>
    <m/>
    <m/>
    <m/>
    <m/>
    <m/>
    <m/>
    <m/>
    <m/>
    <n v="1"/>
    <m/>
    <m/>
    <m/>
    <m/>
    <m/>
    <m/>
    <m/>
    <m/>
    <m/>
    <m/>
    <m/>
    <m/>
    <m/>
    <m/>
    <m/>
    <m/>
    <m/>
    <m/>
    <m/>
    <m/>
    <m/>
    <m/>
    <m/>
    <m/>
    <m/>
    <m/>
    <m/>
    <m/>
    <m/>
    <m/>
    <m/>
    <m/>
    <m/>
    <m/>
    <m/>
    <m/>
    <m/>
    <m/>
    <m/>
    <m/>
    <m/>
    <m/>
    <m/>
    <m/>
    <m/>
    <m/>
    <m/>
    <m/>
    <m/>
    <m/>
    <m/>
    <m/>
    <m/>
    <m/>
    <m/>
    <m/>
    <m/>
    <m/>
    <m/>
    <x v="0"/>
    <x v="0"/>
    <s v="DUWT0030"/>
    <m/>
    <m/>
    <m/>
    <m/>
    <m/>
    <m/>
    <m/>
    <m/>
    <m/>
    <m/>
    <n v="3773"/>
    <n v="15806"/>
  </r>
  <r>
    <n v="460523159"/>
    <s v="ASHUTOSH BABA LONDHE"/>
    <s v="COLLECT"/>
    <x v="22"/>
    <n v="5860"/>
    <m/>
    <m/>
    <m/>
    <n v="5730"/>
    <n v="5721"/>
    <n v="5858"/>
    <n v="5591"/>
    <x v="0"/>
    <x v="0"/>
    <x v="0"/>
    <x v="16"/>
    <n v="32834.32"/>
    <n v="137"/>
    <n v="0"/>
    <n v="5850"/>
    <s v="29.06.26"/>
    <n v="7.1139719830013382E-2"/>
    <n v="1.7293740828998822E-3"/>
    <x v="0"/>
    <s v="PTP"/>
    <s v="PTP"/>
    <s v="PTP"/>
    <m/>
    <n v="28"/>
    <s v="CAVA"/>
    <m/>
    <s v="-"/>
    <m/>
    <s v="BHAWANI PETH"/>
    <m/>
    <m/>
    <m/>
    <n v="5721"/>
    <n v="32834.32"/>
    <n v="26"/>
    <n v="55"/>
    <s v="FLOW"/>
    <m/>
    <m/>
    <m/>
    <m/>
    <s v="REGULAR"/>
    <s v="MH12WC6082"/>
    <s v="BULLET 350 MILITARY RED"/>
    <d v="2023-11-07T00:00:00"/>
    <n v="36"/>
    <x v="0"/>
    <x v="1"/>
    <m/>
    <m/>
    <m/>
    <m/>
    <m/>
    <m/>
    <m/>
    <m/>
    <m/>
    <m/>
    <m/>
    <m/>
    <m/>
    <m/>
    <m/>
    <m/>
    <n v="1"/>
    <m/>
    <m/>
    <m/>
    <m/>
    <m/>
    <m/>
    <m/>
    <m/>
    <m/>
    <m/>
    <m/>
    <m/>
    <m/>
    <m/>
    <m/>
    <m/>
    <m/>
    <m/>
    <m/>
    <m/>
    <m/>
    <m/>
    <m/>
    <m/>
    <m/>
    <m/>
    <m/>
    <m/>
    <m/>
    <m/>
    <m/>
    <m/>
    <m/>
    <m/>
    <m/>
    <m/>
    <m/>
    <m/>
    <m/>
    <m/>
    <m/>
    <m/>
    <m/>
    <m/>
    <m/>
    <m/>
    <m/>
    <m/>
    <m/>
    <m/>
    <m/>
    <m/>
    <m/>
    <n v="1"/>
    <m/>
    <m/>
    <m/>
    <m/>
    <m/>
    <m/>
    <m/>
    <m/>
    <m/>
    <m/>
    <m/>
    <m/>
    <m/>
    <m/>
    <n v="2"/>
    <m/>
    <m/>
    <m/>
    <m/>
    <m/>
    <m/>
    <m/>
    <m/>
    <x v="4"/>
    <x v="0"/>
    <s v="DUWT0014"/>
    <s v="AoZzvJ3pOMz"/>
    <s v="Allocated"/>
    <s v="Promise To Pay (PTP)"/>
    <s v="Customer meet at residence given ptp "/>
    <d v="2026-07-29T00:00:00"/>
    <m/>
    <m/>
    <m/>
    <m/>
    <m/>
    <n v="5858"/>
    <n v="11451"/>
  </r>
  <r>
    <n v="465449543"/>
    <s v="NIRNAY ROHIDAS MURKUTE"/>
    <m/>
    <x v="2"/>
    <m/>
    <m/>
    <m/>
    <m/>
    <n v="3989"/>
    <n v="3706"/>
    <n v="3798"/>
    <n v="7695"/>
    <x v="0"/>
    <x v="1"/>
    <x v="1"/>
    <x v="1"/>
    <n v="32819"/>
    <n v="92"/>
    <n v="0"/>
    <n v="3600"/>
    <s v="30.06.26"/>
    <n v="7.306483599761697E-2"/>
    <n v="1.7285671829564686E-3"/>
    <x v="0"/>
    <s v="PTP"/>
    <s v="PTP"/>
    <s v="PTP"/>
    <m/>
    <n v="31"/>
    <s v="CAVA"/>
    <m/>
    <s v="-"/>
    <m/>
    <s v="AMBEGAON"/>
    <m/>
    <m/>
    <m/>
    <n v="3706"/>
    <n v="32819"/>
    <n v="26"/>
    <n v="55"/>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x v="0"/>
    <x v="0"/>
    <s v="DUWT0029"/>
    <e v="#N/A"/>
    <s v="Allocated"/>
    <e v="#N/A"/>
    <e v="#N/A"/>
    <e v="#N/A"/>
    <m/>
    <m/>
    <m/>
    <m/>
    <m/>
    <n v="3798"/>
    <n v="7695"/>
  </r>
  <r>
    <n v="463295962"/>
    <s v="PRASAD ASHOK TAJANE"/>
    <m/>
    <x v="2"/>
    <m/>
    <m/>
    <m/>
    <m/>
    <n v="5988"/>
    <n v="28005.98"/>
    <n v="5370.9799999999959"/>
    <n v="33993.979999999996"/>
    <x v="4"/>
    <x v="1"/>
    <x v="1"/>
    <x v="1"/>
    <n v="32726.98"/>
    <n v="1317"/>
    <n v="0"/>
    <n v="6750"/>
    <s v="STABLE"/>
    <n v="1"/>
    <n v="1.4629183737000914E-2"/>
    <x v="0"/>
    <s v="PTP"/>
    <s v="PAID"/>
    <s v="PTP"/>
    <m/>
    <n v="16"/>
    <s v="CAVA"/>
    <m/>
    <s v="ELG"/>
    <m/>
    <s v="AWASARI BK"/>
    <m/>
    <m/>
    <m/>
    <n v="28005.98"/>
    <n v="32726.98"/>
    <n v="146"/>
    <n v="175"/>
    <s v="FLOW"/>
    <m/>
    <m/>
    <m/>
    <m/>
    <s v="NPA"/>
    <s v="MH14LR5025"/>
    <s v="FZS FI V3 ABS DARKNIGHT BSVI"/>
    <d v="2024-06-24T00:00:00"/>
    <n v="24"/>
    <x v="0"/>
    <x v="1"/>
    <m/>
    <m/>
    <m/>
    <m/>
    <m/>
    <m/>
    <m/>
    <m/>
    <m/>
    <m/>
    <m/>
    <m/>
    <m/>
    <m/>
    <m/>
    <m/>
    <m/>
    <m/>
    <m/>
    <n v="1"/>
    <m/>
    <m/>
    <n v="1"/>
    <m/>
    <m/>
    <m/>
    <m/>
    <m/>
    <m/>
    <m/>
    <m/>
    <m/>
    <m/>
    <m/>
    <m/>
    <m/>
    <m/>
    <m/>
    <m/>
    <m/>
    <m/>
    <m/>
    <m/>
    <m/>
    <m/>
    <m/>
    <m/>
    <m/>
    <m/>
    <m/>
    <m/>
    <m/>
    <m/>
    <m/>
    <m/>
    <m/>
    <m/>
    <m/>
    <m/>
    <m/>
    <m/>
    <m/>
    <m/>
    <m/>
    <m/>
    <m/>
    <m/>
    <m/>
    <m/>
    <m/>
    <m/>
    <m/>
    <m/>
    <m/>
    <m/>
    <m/>
    <m/>
    <m/>
    <m/>
    <m/>
    <m/>
    <m/>
    <m/>
    <m/>
    <m/>
    <m/>
    <m/>
    <m/>
    <m/>
    <m/>
    <m/>
    <m/>
    <m/>
    <m/>
    <x v="3"/>
    <x v="0"/>
    <s v="DUWT0029"/>
    <s v="A6Nvka-qsDM7"/>
    <s v="Allocated"/>
    <s v="Promise To Pay (PTP)"/>
    <s v="Promise to pay 11 Jul "/>
    <d v="2026-07-11T00:00:00"/>
    <m/>
    <m/>
    <m/>
    <m/>
    <m/>
    <n v="5370.9799999999959"/>
    <n v="33993.979999999996"/>
  </r>
  <r>
    <n v="465143711"/>
    <s v="SACHIN NARSING TOTARE"/>
    <m/>
    <x v="2"/>
    <m/>
    <m/>
    <m/>
    <m/>
    <n v="6839"/>
    <n v="27354"/>
    <n v="7555"/>
    <n v="34193"/>
    <x v="2"/>
    <x v="1"/>
    <x v="1"/>
    <x v="5"/>
    <n v="32472"/>
    <n v="718"/>
    <n v="0"/>
    <n v="1800"/>
    <s v="FLOW"/>
    <n v="0.4502025162649384"/>
    <n v="1.2509982520697368E-2"/>
    <x v="1"/>
    <s v="NC"/>
    <s v="NC"/>
    <s v="NC"/>
    <m/>
    <m/>
    <s v="CNAVNA"/>
    <m/>
    <s v="ELG"/>
    <m/>
    <s v="CHAKAN"/>
    <m/>
    <m/>
    <m/>
    <n v="27354"/>
    <n v="32472"/>
    <n v="118"/>
    <n v="147"/>
    <s v="FLOW"/>
    <m/>
    <m/>
    <m/>
    <m/>
    <s v="NPA"/>
    <s v="MH14MB9290"/>
    <s v="HONDA ACTIVA 6G DLX BS VI"/>
    <d v="2025-01-06T00:00:00"/>
    <n v="18"/>
    <x v="0"/>
    <x v="0"/>
    <m/>
    <m/>
    <m/>
    <m/>
    <m/>
    <m/>
    <m/>
    <m/>
    <m/>
    <m/>
    <n v="1"/>
    <m/>
    <m/>
    <m/>
    <m/>
    <m/>
    <m/>
    <m/>
    <m/>
    <m/>
    <m/>
    <m/>
    <m/>
    <m/>
    <m/>
    <m/>
    <m/>
    <m/>
    <m/>
    <m/>
    <m/>
    <m/>
    <m/>
    <m/>
    <m/>
    <m/>
    <m/>
    <m/>
    <m/>
    <m/>
    <m/>
    <m/>
    <m/>
    <m/>
    <m/>
    <m/>
    <m/>
    <m/>
    <m/>
    <m/>
    <m/>
    <m/>
    <m/>
    <m/>
    <m/>
    <m/>
    <m/>
    <m/>
    <m/>
    <m/>
    <m/>
    <m/>
    <m/>
    <m/>
    <m/>
    <m/>
    <m/>
    <m/>
    <m/>
    <m/>
    <m/>
    <m/>
    <m/>
    <m/>
    <m/>
    <m/>
    <m/>
    <m/>
    <m/>
    <m/>
    <m/>
    <m/>
    <m/>
    <m/>
    <m/>
    <m/>
    <m/>
    <m/>
    <m/>
    <m/>
    <m/>
    <m/>
    <m/>
    <m/>
    <x v="0"/>
    <x v="0"/>
    <s v="DUWT0017"/>
    <s v="BPTLc_tymc"/>
    <s v="Allocated"/>
    <s v="Shifted (NC_SFTD)"/>
    <s v="Shifted customer from residence address as per owner "/>
    <d v="2026-07-04T00:00:00"/>
    <m/>
    <m/>
    <m/>
    <m/>
    <m/>
    <n v="7555"/>
    <n v="34193"/>
  </r>
  <r>
    <n v="465213528"/>
    <s v="SHUBHAM RAGHUVEER KSHIRSAGAR"/>
    <s v="BRANCH"/>
    <x v="1"/>
    <n v="9760"/>
    <m/>
    <m/>
    <m/>
    <n v="4387"/>
    <n v="4387"/>
    <n v="4387"/>
    <n v="-986"/>
    <x v="0"/>
    <x v="2"/>
    <x v="0"/>
    <x v="7"/>
    <n v="32196"/>
    <n v="0"/>
    <n v="0"/>
    <n v="450"/>
    <s v="-"/>
    <n v="2.7026663571477389E-2"/>
    <n v="1.6957539541871008E-3"/>
    <x v="2"/>
    <s v="PAID"/>
    <s v="-"/>
    <s v="PAID"/>
    <m/>
    <m/>
    <m/>
    <m/>
    <s v="-"/>
    <m/>
    <s v="BHOSARI"/>
    <m/>
    <m/>
    <m/>
    <n v="4837"/>
    <n v="32196"/>
    <n v="26"/>
    <n v="0"/>
    <s v="RB"/>
    <m/>
    <m/>
    <m/>
    <m/>
    <s v="REGULAR"/>
    <s v="MH14MD0195"/>
    <s v="ACCESS SPL ED DISC CBS BT BSVI"/>
    <d v="2025-01-14T00:00:00"/>
    <n v="24"/>
    <x v="1"/>
    <x v="1"/>
    <m/>
    <m/>
    <m/>
    <m/>
    <m/>
    <m/>
    <m/>
    <m/>
    <m/>
    <m/>
    <m/>
    <m/>
    <m/>
    <m/>
    <m/>
    <m/>
    <m/>
    <m/>
    <m/>
    <m/>
    <m/>
    <m/>
    <m/>
    <m/>
    <m/>
    <m/>
    <m/>
    <m/>
    <m/>
    <m/>
    <m/>
    <m/>
    <m/>
    <m/>
    <m/>
    <m/>
    <m/>
    <m/>
    <m/>
    <m/>
    <m/>
    <m/>
    <m/>
    <m/>
    <m/>
    <m/>
    <m/>
    <m/>
    <m/>
    <m/>
    <m/>
    <m/>
    <m/>
    <m/>
    <m/>
    <m/>
    <m/>
    <m/>
    <m/>
    <m/>
    <m/>
    <m/>
    <m/>
    <m/>
    <m/>
    <m/>
    <m/>
    <m/>
    <m/>
    <m/>
    <m/>
    <m/>
    <m/>
    <m/>
    <m/>
    <m/>
    <m/>
    <m/>
    <m/>
    <m/>
    <m/>
    <m/>
    <m/>
    <m/>
    <m/>
    <m/>
    <m/>
    <m/>
    <m/>
    <m/>
    <m/>
    <n v="1"/>
    <m/>
    <m/>
    <x v="0"/>
    <x v="0"/>
    <s v="DUWT0025"/>
    <m/>
    <m/>
    <m/>
    <m/>
    <m/>
    <m/>
    <m/>
    <m/>
    <m/>
    <m/>
    <n v="4387"/>
    <n v="8774"/>
  </r>
  <r>
    <n v="464446213"/>
    <s v="GANESH DATTATRAY LOKHANDE"/>
    <s v="ONLINE"/>
    <x v="23"/>
    <n v="5000"/>
    <m/>
    <m/>
    <s v="BANK STABLE 13"/>
    <n v="4839"/>
    <n v="9478"/>
    <n v="4807"/>
    <n v="9317"/>
    <x v="1"/>
    <x v="0"/>
    <x v="0"/>
    <x v="1"/>
    <n v="31980"/>
    <n v="168"/>
    <n v="0"/>
    <n v="4492.96"/>
    <s v="FLOW"/>
    <n v="0.98676293622141997"/>
    <n v="5.9460498719187769E-3"/>
    <x v="0"/>
    <s v="PAID"/>
    <s v="PTP"/>
    <s v="PAID"/>
    <m/>
    <m/>
    <s v="CAVA"/>
    <m/>
    <s v="-"/>
    <m/>
    <s v="PARGAON"/>
    <m/>
    <m/>
    <m/>
    <n v="9478"/>
    <n v="31980"/>
    <n v="57"/>
    <n v="55"/>
    <s v="STABLE"/>
    <m/>
    <m/>
    <m/>
    <m/>
    <s v="NPA"/>
    <s v="MH14MA4154"/>
    <s v="HONDA UNICORN 160 BSVI"/>
    <d v="2024-10-25T00:00:00"/>
    <n v="24"/>
    <x v="0"/>
    <x v="1"/>
    <m/>
    <m/>
    <m/>
    <m/>
    <m/>
    <m/>
    <m/>
    <m/>
    <m/>
    <m/>
    <m/>
    <m/>
    <m/>
    <m/>
    <m/>
    <m/>
    <m/>
    <m/>
    <m/>
    <n v="1"/>
    <m/>
    <m/>
    <n v="1"/>
    <m/>
    <m/>
    <m/>
    <m/>
    <m/>
    <m/>
    <m/>
    <m/>
    <m/>
    <m/>
    <m/>
    <m/>
    <m/>
    <m/>
    <m/>
    <m/>
    <m/>
    <m/>
    <m/>
    <m/>
    <m/>
    <m/>
    <m/>
    <m/>
    <m/>
    <m/>
    <m/>
    <m/>
    <m/>
    <m/>
    <m/>
    <m/>
    <m/>
    <m/>
    <m/>
    <m/>
    <m/>
    <m/>
    <m/>
    <m/>
    <m/>
    <m/>
    <m/>
    <m/>
    <m/>
    <m/>
    <m/>
    <m/>
    <m/>
    <m/>
    <m/>
    <m/>
    <m/>
    <m/>
    <m/>
    <m/>
    <m/>
    <m/>
    <m/>
    <m/>
    <m/>
    <m/>
    <m/>
    <m/>
    <m/>
    <m/>
    <m/>
    <m/>
    <m/>
    <m/>
    <m/>
    <x v="3"/>
    <x v="0"/>
    <s v="DUWT0029"/>
    <s v="B2HCaFu5g3m"/>
    <s v="Allocated"/>
    <s v="Promise To Pay (PTP)"/>
    <s v="Promise to pay 9 jul"/>
    <d v="2026-07-09T00:00:00"/>
    <m/>
    <m/>
    <m/>
    <m/>
    <m/>
    <n v="4807"/>
    <n v="14317"/>
  </r>
  <r>
    <n v="462121952"/>
    <s v="SAVITA JALINDAR MOTE"/>
    <m/>
    <x v="2"/>
    <m/>
    <m/>
    <m/>
    <m/>
    <n v="3224"/>
    <n v="6464"/>
    <n v="562"/>
    <n v="9688"/>
    <x v="3"/>
    <x v="1"/>
    <x v="1"/>
    <x v="9"/>
    <n v="31580"/>
    <n v="546"/>
    <n v="0"/>
    <n v="4049"/>
    <s v="-"/>
    <n v="4.1235995022797116E-2"/>
    <n v="1.0114220584854389E-2"/>
    <x v="0"/>
    <s v="PTP"/>
    <s v="-"/>
    <s v="PTP"/>
    <m/>
    <n v="26"/>
    <s v="CAVA"/>
    <m/>
    <s v="ELG"/>
    <m/>
    <s v="ALEGAON"/>
    <m/>
    <m/>
    <m/>
    <n v="6464"/>
    <n v="31580"/>
    <n v="87"/>
    <n v="116"/>
    <s v="FLOW"/>
    <m/>
    <m/>
    <m/>
    <m/>
    <s v="NPA"/>
    <s v="MH12XU9621"/>
    <s v="SPLENDOR PLUS DRS CAST FI BLACK"/>
    <d v="2024-03-04T00:00:00"/>
    <n v="36"/>
    <x v="0"/>
    <x v="0"/>
    <m/>
    <m/>
    <m/>
    <m/>
    <m/>
    <m/>
    <m/>
    <m/>
    <m/>
    <m/>
    <n v="1"/>
    <m/>
    <m/>
    <m/>
    <m/>
    <m/>
    <m/>
    <m/>
    <m/>
    <m/>
    <m/>
    <m/>
    <m/>
    <m/>
    <m/>
    <m/>
    <m/>
    <m/>
    <m/>
    <m/>
    <m/>
    <m/>
    <m/>
    <m/>
    <m/>
    <m/>
    <m/>
    <m/>
    <m/>
    <m/>
    <m/>
    <m/>
    <m/>
    <m/>
    <m/>
    <m/>
    <m/>
    <m/>
    <m/>
    <m/>
    <m/>
    <m/>
    <m/>
    <m/>
    <m/>
    <m/>
    <m/>
    <m/>
    <m/>
    <m/>
    <m/>
    <m/>
    <m/>
    <m/>
    <m/>
    <m/>
    <m/>
    <m/>
    <m/>
    <m/>
    <m/>
    <m/>
    <m/>
    <m/>
    <m/>
    <m/>
    <m/>
    <m/>
    <m/>
    <m/>
    <m/>
    <m/>
    <m/>
    <m/>
    <m/>
    <m/>
    <m/>
    <m/>
    <m/>
    <m/>
    <m/>
    <m/>
    <m/>
    <m/>
    <x v="0"/>
    <x v="0"/>
    <s v="ZBHT0024"/>
    <s v="k2IxcRYGWz"/>
    <s v="Allocated"/>
    <s v="Left Message (LMCB)"/>
    <s v="Meet son"/>
    <d v="2026-07-04T00:00:00"/>
    <m/>
    <m/>
    <m/>
    <m/>
    <m/>
    <n v="562"/>
    <n v="9688"/>
  </r>
  <r>
    <n v="463630491"/>
    <s v="MAHADEV RAMESH GHOLAP"/>
    <m/>
    <x v="2"/>
    <m/>
    <m/>
    <m/>
    <m/>
    <n v="4368"/>
    <n v="24938"/>
    <n v="4753"/>
    <n v="29306"/>
    <x v="5"/>
    <x v="1"/>
    <x v="1"/>
    <x v="9"/>
    <n v="31456"/>
    <n v="1655"/>
    <n v="0"/>
    <n v="5980.21"/>
    <s v="FLOW"/>
    <n v="5.4170127712930005E-2"/>
    <n v="1.3749491666352939E-2"/>
    <x v="1"/>
    <s v="RTP"/>
    <s v="SETT"/>
    <s v="RTP"/>
    <s v="Financail problem"/>
    <m/>
    <s v="CAVA"/>
    <m/>
    <s v="ELG"/>
    <m/>
    <s v="SHIRUR"/>
    <m/>
    <m/>
    <m/>
    <n v="24938"/>
    <n v="31456"/>
    <n v="177"/>
    <n v="206"/>
    <s v="FLOW"/>
    <m/>
    <m/>
    <m/>
    <m/>
    <s v="NPA"/>
    <s v="MH12XB4517"/>
    <s v="HONDA ACTIVA 6G H SMART"/>
    <d v="2024-08-01T00:00:00"/>
    <n v="24"/>
    <x v="0"/>
    <x v="0"/>
    <m/>
    <m/>
    <m/>
    <m/>
    <m/>
    <m/>
    <m/>
    <m/>
    <m/>
    <m/>
    <m/>
    <m/>
    <m/>
    <m/>
    <m/>
    <m/>
    <m/>
    <m/>
    <m/>
    <n v="1"/>
    <m/>
    <m/>
    <n v="1"/>
    <m/>
    <m/>
    <m/>
    <m/>
    <m/>
    <m/>
    <m/>
    <m/>
    <m/>
    <m/>
    <m/>
    <m/>
    <m/>
    <m/>
    <m/>
    <m/>
    <m/>
    <m/>
    <m/>
    <m/>
    <m/>
    <m/>
    <m/>
    <m/>
    <m/>
    <m/>
    <m/>
    <m/>
    <m/>
    <m/>
    <m/>
    <m/>
    <m/>
    <m/>
    <m/>
    <m/>
    <m/>
    <m/>
    <m/>
    <m/>
    <m/>
    <m/>
    <m/>
    <m/>
    <m/>
    <m/>
    <m/>
    <m/>
    <m/>
    <m/>
    <m/>
    <m/>
    <m/>
    <m/>
    <m/>
    <m/>
    <m/>
    <m/>
    <m/>
    <m/>
    <m/>
    <m/>
    <m/>
    <m/>
    <m/>
    <m/>
    <m/>
    <m/>
    <m/>
    <m/>
    <m/>
    <x v="3"/>
    <x v="0"/>
    <s v="ZBHT0024"/>
    <s v="G2hABQxRsOJc"/>
    <s v="Allocated"/>
    <s v="Left Message (LMCB)"/>
    <s v="Meet wife "/>
    <d v="2026-07-07T00:00:00"/>
    <m/>
    <m/>
    <m/>
    <m/>
    <m/>
    <n v="4753"/>
    <n v="29306"/>
  </r>
  <r>
    <n v="464406645"/>
    <s v="BHUSHAN KISHOR PALIWAL"/>
    <m/>
    <x v="2"/>
    <m/>
    <m/>
    <m/>
    <m/>
    <n v="5501"/>
    <n v="5501"/>
    <n v="5501"/>
    <n v="11002"/>
    <x v="0"/>
    <x v="1"/>
    <x v="1"/>
    <x v="11"/>
    <n v="31431"/>
    <n v="0"/>
    <n v="0"/>
    <n v="450"/>
    <s v="-"/>
    <n v="2.5166023010525233E-2"/>
    <n v="1.6554616267255176E-3"/>
    <x v="1"/>
    <s v="RTP"/>
    <s v="-"/>
    <s v="RTP"/>
    <m/>
    <m/>
    <s v="CNAVNA"/>
    <m/>
    <s v="-"/>
    <m/>
    <s v="KHALUMBARE"/>
    <m/>
    <m/>
    <m/>
    <n v="5951"/>
    <n v="31431"/>
    <n v="26"/>
    <n v="55"/>
    <s v="FLOW"/>
    <m/>
    <m/>
    <m/>
    <m/>
    <s v="REGULAR"/>
    <s v="MH28BZ9227"/>
    <s v="FZS FI V3 ABS DARKNIGHT BSVI"/>
    <d v="2024-10-22T00:00:00"/>
    <n v="24"/>
    <x v="1"/>
    <x v="0"/>
    <m/>
    <m/>
    <m/>
    <m/>
    <m/>
    <m/>
    <m/>
    <m/>
    <m/>
    <m/>
    <m/>
    <m/>
    <m/>
    <m/>
    <m/>
    <m/>
    <m/>
    <m/>
    <m/>
    <m/>
    <m/>
    <m/>
    <m/>
    <m/>
    <m/>
    <m/>
    <m/>
    <m/>
    <m/>
    <m/>
    <m/>
    <m/>
    <m/>
    <m/>
    <m/>
    <m/>
    <m/>
    <m/>
    <m/>
    <m/>
    <m/>
    <m/>
    <m/>
    <m/>
    <m/>
    <m/>
    <m/>
    <m/>
    <m/>
    <m/>
    <m/>
    <m/>
    <m/>
    <m/>
    <m/>
    <m/>
    <m/>
    <m/>
    <m/>
    <m/>
    <m/>
    <m/>
    <m/>
    <m/>
    <m/>
    <m/>
    <m/>
    <m/>
    <m/>
    <m/>
    <m/>
    <m/>
    <m/>
    <m/>
    <m/>
    <m/>
    <m/>
    <m/>
    <m/>
    <m/>
    <m/>
    <m/>
    <m/>
    <m/>
    <m/>
    <m/>
    <m/>
    <m/>
    <m/>
    <m/>
    <m/>
    <m/>
    <m/>
    <m/>
    <x v="5"/>
    <x v="1"/>
    <s v="DUWT0017"/>
    <m/>
    <m/>
    <m/>
    <m/>
    <m/>
    <m/>
    <m/>
    <m/>
    <m/>
    <m/>
    <n v="5501"/>
    <n v="11002"/>
  </r>
  <r>
    <n v="461375051"/>
    <s v="REKHA MAROTI KALE"/>
    <s v="ONLINE"/>
    <x v="18"/>
    <n v="140"/>
    <m/>
    <m/>
    <m/>
    <n v="3776"/>
    <n v="7552"/>
    <n v="394.03"/>
    <n v="11188"/>
    <x v="3"/>
    <x v="0"/>
    <x v="0"/>
    <x v="11"/>
    <n v="31355"/>
    <n v="394.03"/>
    <n v="0"/>
    <n v="4050"/>
    <s v="02.06.26"/>
    <n v="0.54884559505680131"/>
    <n v="1.0042159165234623E-2"/>
    <x v="0"/>
    <s v="PAID"/>
    <s v="PAID"/>
    <s v="PAID"/>
    <m/>
    <m/>
    <m/>
    <m/>
    <s v="ELG"/>
    <m/>
    <s v="SAVARDHARI"/>
    <m/>
    <m/>
    <m/>
    <n v="7552"/>
    <n v="31355"/>
    <n v="87"/>
    <n v="86"/>
    <s v="STABLE"/>
    <m/>
    <m/>
    <m/>
    <m/>
    <s v="REGULAR"/>
    <s v="MH22BD0801"/>
    <s v="HONDA SHINE CELEBRATION ED DRUM"/>
    <d v="2024-01-04T00:00:00"/>
    <n v="36"/>
    <x v="0"/>
    <x v="0"/>
    <m/>
    <m/>
    <m/>
    <m/>
    <m/>
    <m/>
    <m/>
    <m/>
    <m/>
    <m/>
    <m/>
    <m/>
    <m/>
    <m/>
    <m/>
    <m/>
    <m/>
    <m/>
    <m/>
    <m/>
    <m/>
    <m/>
    <m/>
    <m/>
    <m/>
    <n v="1"/>
    <m/>
    <m/>
    <m/>
    <m/>
    <m/>
    <m/>
    <m/>
    <m/>
    <m/>
    <m/>
    <m/>
    <m/>
    <m/>
    <m/>
    <m/>
    <m/>
    <m/>
    <m/>
    <m/>
    <m/>
    <m/>
    <m/>
    <m/>
    <m/>
    <m/>
    <m/>
    <m/>
    <m/>
    <m/>
    <m/>
    <m/>
    <m/>
    <m/>
    <m/>
    <m/>
    <m/>
    <m/>
    <m/>
    <m/>
    <m/>
    <m/>
    <m/>
    <m/>
    <m/>
    <m/>
    <m/>
    <m/>
    <m/>
    <m/>
    <m/>
    <m/>
    <m/>
    <m/>
    <m/>
    <m/>
    <m/>
    <m/>
    <m/>
    <m/>
    <m/>
    <m/>
    <m/>
    <m/>
    <m/>
    <m/>
    <m/>
    <m/>
    <m/>
    <x v="0"/>
    <x v="0"/>
    <s v="ZBHT0010"/>
    <s v="BolmyYUrFdm"/>
    <s v="Allocated"/>
    <e v="#N/A"/>
    <e v="#N/A"/>
    <e v="#N/A"/>
    <m/>
    <m/>
    <m/>
    <m/>
    <m/>
    <n v="394.03"/>
    <n v="11328"/>
  </r>
  <r>
    <n v="460745169"/>
    <s v="GANGAWANE VIJAY AJAYNATH"/>
    <s v="ONLINE"/>
    <x v="0"/>
    <n v="5473"/>
    <m/>
    <m/>
    <m/>
    <n v="5387"/>
    <n v="5387"/>
    <n v="5387"/>
    <n v="5301"/>
    <x v="0"/>
    <x v="0"/>
    <x v="0"/>
    <x v="7"/>
    <n v="30866.25"/>
    <n v="0"/>
    <n v="0"/>
    <n v="4042"/>
    <s v="-"/>
    <n v="2.5910416028795936E-2"/>
    <n v="1.6257164085112313E-3"/>
    <x v="0"/>
    <s v="PAID"/>
    <s v="-"/>
    <s v="PAID"/>
    <m/>
    <m/>
    <m/>
    <m/>
    <s v="-"/>
    <m/>
    <s v="BHOSARI"/>
    <m/>
    <m/>
    <m/>
    <n v="9429"/>
    <n v="30866.25"/>
    <n v="26"/>
    <n v="25"/>
    <s v="STABLE"/>
    <m/>
    <m/>
    <m/>
    <m/>
    <s v="REGULAR"/>
    <s v="MH14LG2928"/>
    <s v="PIAGGIO VESPA SXL 149 ABS RACING 60"/>
    <d v="2023-11-17T00:00:00"/>
    <n v="36"/>
    <x v="1"/>
    <x v="1"/>
    <m/>
    <m/>
    <m/>
    <m/>
    <m/>
    <m/>
    <m/>
    <m/>
    <m/>
    <m/>
    <m/>
    <m/>
    <m/>
    <m/>
    <m/>
    <m/>
    <m/>
    <m/>
    <m/>
    <m/>
    <m/>
    <m/>
    <m/>
    <m/>
    <m/>
    <m/>
    <m/>
    <m/>
    <m/>
    <m/>
    <m/>
    <m/>
    <m/>
    <m/>
    <m/>
    <m/>
    <m/>
    <n v="1"/>
    <m/>
    <m/>
    <m/>
    <m/>
    <m/>
    <m/>
    <m/>
    <m/>
    <m/>
    <m/>
    <m/>
    <m/>
    <m/>
    <m/>
    <m/>
    <m/>
    <m/>
    <m/>
    <m/>
    <m/>
    <m/>
    <m/>
    <m/>
    <m/>
    <m/>
    <m/>
    <m/>
    <m/>
    <m/>
    <m/>
    <m/>
    <m/>
    <m/>
    <m/>
    <m/>
    <m/>
    <m/>
    <m/>
    <m/>
    <m/>
    <m/>
    <m/>
    <m/>
    <m/>
    <m/>
    <m/>
    <m/>
    <m/>
    <m/>
    <m/>
    <m/>
    <m/>
    <m/>
    <m/>
    <m/>
    <m/>
    <x v="0"/>
    <x v="0"/>
    <s v="DUWT0025"/>
    <m/>
    <m/>
    <m/>
    <m/>
    <m/>
    <m/>
    <m/>
    <m/>
    <m/>
    <m/>
    <n v="5387"/>
    <n v="10774"/>
  </r>
  <r>
    <n v="462178358"/>
    <s v="POOJA SANDEEP KHADSE"/>
    <s v="ONLINE"/>
    <x v="17"/>
    <n v="3410"/>
    <m/>
    <m/>
    <m/>
    <n v="3410"/>
    <n v="3344"/>
    <n v="3407"/>
    <n v="3344"/>
    <x v="0"/>
    <x v="0"/>
    <x v="0"/>
    <x v="15"/>
    <n v="30863"/>
    <n v="63"/>
    <n v="0"/>
    <n v="4737"/>
    <s v="23.06.26"/>
    <n v="3.6914976769567669E-2"/>
    <n v="1.6255452319566559E-3"/>
    <x v="0"/>
    <s v="PAID"/>
    <s v="MPTP"/>
    <s v="PAID"/>
    <s v="Shifted"/>
    <m/>
    <s v="CAVNA"/>
    <m/>
    <s v="-"/>
    <m/>
    <s v="PIMPLE GURAV"/>
    <m/>
    <m/>
    <m/>
    <n v="3344"/>
    <n v="30863"/>
    <n v="26"/>
    <n v="25"/>
    <s v="STABLE"/>
    <m/>
    <m/>
    <m/>
    <m/>
    <s v="REGULAR"/>
    <s v="MH14LK5867"/>
    <s v="SPLENDOR PLUS XTEC I3S DRSC FI"/>
    <d v="2024-03-11T00:00:00"/>
    <n v="36"/>
    <x v="0"/>
    <x v="0"/>
    <m/>
    <m/>
    <m/>
    <m/>
    <m/>
    <m/>
    <m/>
    <m/>
    <m/>
    <m/>
    <m/>
    <m/>
    <m/>
    <m/>
    <m/>
    <m/>
    <m/>
    <m/>
    <m/>
    <m/>
    <m/>
    <m/>
    <n v="1"/>
    <m/>
    <m/>
    <m/>
    <m/>
    <m/>
    <m/>
    <m/>
    <m/>
    <m/>
    <m/>
    <m/>
    <m/>
    <m/>
    <m/>
    <m/>
    <m/>
    <m/>
    <m/>
    <m/>
    <m/>
    <m/>
    <m/>
    <m/>
    <m/>
    <m/>
    <m/>
    <m/>
    <m/>
    <m/>
    <m/>
    <m/>
    <m/>
    <m/>
    <m/>
    <m/>
    <m/>
    <m/>
    <m/>
    <m/>
    <m/>
    <m/>
    <m/>
    <m/>
    <m/>
    <m/>
    <m/>
    <m/>
    <m/>
    <m/>
    <m/>
    <m/>
    <m/>
    <m/>
    <m/>
    <m/>
    <m/>
    <m/>
    <m/>
    <m/>
    <m/>
    <m/>
    <m/>
    <m/>
    <m/>
    <m/>
    <m/>
    <m/>
    <m/>
    <m/>
    <m/>
    <m/>
    <x v="0"/>
    <x v="0"/>
    <s v="ZBHT0015"/>
    <s v="koyqlWlXilm"/>
    <s v="Allocated"/>
    <s v="Shifted (NC_SFTD)"/>
    <s v="Visited at customer residence address. Customer is shifted other place long time many people sd. Vehicle with him. Customer new residence address not available."/>
    <d v="2026-07-08T00:00:00"/>
    <m/>
    <m/>
    <m/>
    <m/>
    <m/>
    <n v="3407"/>
    <n v="6754"/>
  </r>
  <r>
    <n v="456675556"/>
    <s v="RAVINDRA KISAN TEMGIRE"/>
    <s v="ONLINE"/>
    <x v="20"/>
    <n v="3700"/>
    <m/>
    <m/>
    <m/>
    <n v="3667"/>
    <n v="3528"/>
    <n v="3609"/>
    <n v="3495"/>
    <x v="0"/>
    <x v="0"/>
    <x v="0"/>
    <x v="8"/>
    <n v="30815"/>
    <n v="81"/>
    <n v="0"/>
    <n v="6750"/>
    <s v="30.06.26"/>
    <n v="3.178766208961125E-2"/>
    <n v="1.6230170859198507E-3"/>
    <x v="0"/>
    <s v="PTP"/>
    <s v="PTP"/>
    <s v="PTP"/>
    <m/>
    <n v="25"/>
    <s v="CAVA"/>
    <m/>
    <s v="-"/>
    <m/>
    <s v="LONAVALA"/>
    <m/>
    <m/>
    <m/>
    <n v="3528"/>
    <n v="30815"/>
    <n v="26"/>
    <n v="25"/>
    <s v="STABLE"/>
    <m/>
    <m/>
    <m/>
    <m/>
    <s v="NPA"/>
    <s v="MH14KP7672"/>
    <s v="HONDA UNICORN 160 BS6"/>
    <d v="2023-02-04T00:00:00"/>
    <n v="48"/>
    <x v="0"/>
    <x v="1"/>
    <m/>
    <m/>
    <m/>
    <m/>
    <m/>
    <m/>
    <m/>
    <m/>
    <m/>
    <m/>
    <m/>
    <m/>
    <m/>
    <m/>
    <m/>
    <m/>
    <m/>
    <m/>
    <m/>
    <n v="1"/>
    <m/>
    <m/>
    <n v="1"/>
    <m/>
    <m/>
    <m/>
    <m/>
    <m/>
    <m/>
    <m/>
    <m/>
    <m/>
    <m/>
    <m/>
    <m/>
    <m/>
    <m/>
    <m/>
    <m/>
    <m/>
    <m/>
    <m/>
    <m/>
    <m/>
    <m/>
    <m/>
    <m/>
    <m/>
    <m/>
    <m/>
    <m/>
    <m/>
    <m/>
    <m/>
    <m/>
    <m/>
    <m/>
    <m/>
    <m/>
    <m/>
    <m/>
    <m/>
    <m/>
    <m/>
    <m/>
    <m/>
    <m/>
    <m/>
    <m/>
    <m/>
    <m/>
    <m/>
    <m/>
    <m/>
    <m/>
    <m/>
    <m/>
    <m/>
    <m/>
    <m/>
    <m/>
    <m/>
    <m/>
    <m/>
    <m/>
    <m/>
    <m/>
    <m/>
    <m/>
    <m/>
    <m/>
    <m/>
    <m/>
    <m/>
    <x v="3"/>
    <x v="0"/>
    <s v="ZBHT0013"/>
    <s v="BoTqGMSsDI7"/>
    <s v="Allocated"/>
    <s v="Promise To Pay (PTP)"/>
    <s v="Ptp"/>
    <d v="2026-07-20T00:00:00"/>
    <m/>
    <m/>
    <m/>
    <m/>
    <m/>
    <n v="3609"/>
    <n v="7195"/>
  </r>
  <r>
    <n v="462680710"/>
    <s v="MADAN BALU KAJALE"/>
    <m/>
    <x v="2"/>
    <m/>
    <m/>
    <m/>
    <s v="BANK STABLE 15"/>
    <n v="2823"/>
    <n v="2823"/>
    <n v="2826"/>
    <n v="5646"/>
    <x v="0"/>
    <x v="2"/>
    <x v="0"/>
    <x v="8"/>
    <n v="30477"/>
    <n v="3"/>
    <n v="0"/>
    <n v="450"/>
    <s v="-"/>
    <n v="3.1438993266431348E-2"/>
    <n v="1.6052147242440139E-3"/>
    <x v="2"/>
    <s v="PAID"/>
    <s v="-"/>
    <s v="PAID"/>
    <m/>
    <m/>
    <s v="CAVA"/>
    <m/>
    <s v="-"/>
    <m/>
    <s v="MAVAL"/>
    <m/>
    <m/>
    <m/>
    <n v="3276"/>
    <n v="30477"/>
    <n v="26"/>
    <n v="0"/>
    <s v="RB"/>
    <m/>
    <m/>
    <m/>
    <m/>
    <s v="REGULAR"/>
    <s v="MH14LN4461"/>
    <s v="ACCESS SPL ED DISC CBS BT BSVI"/>
    <d v="2024-04-24T00:00:00"/>
    <n v="36"/>
    <x v="1"/>
    <x v="1"/>
    <m/>
    <m/>
    <m/>
    <m/>
    <m/>
    <m/>
    <m/>
    <m/>
    <m/>
    <m/>
    <m/>
    <m/>
    <m/>
    <m/>
    <m/>
    <m/>
    <m/>
    <m/>
    <m/>
    <m/>
    <m/>
    <m/>
    <m/>
    <m/>
    <m/>
    <m/>
    <m/>
    <m/>
    <m/>
    <m/>
    <m/>
    <m/>
    <m/>
    <m/>
    <m/>
    <m/>
    <m/>
    <n v="1"/>
    <m/>
    <m/>
    <m/>
    <m/>
    <m/>
    <m/>
    <m/>
    <m/>
    <m/>
    <m/>
    <m/>
    <m/>
    <m/>
    <m/>
    <m/>
    <m/>
    <m/>
    <m/>
    <m/>
    <m/>
    <m/>
    <m/>
    <m/>
    <m/>
    <m/>
    <m/>
    <m/>
    <m/>
    <m/>
    <m/>
    <m/>
    <m/>
    <m/>
    <m/>
    <m/>
    <m/>
    <m/>
    <m/>
    <m/>
    <m/>
    <m/>
    <m/>
    <m/>
    <m/>
    <m/>
    <m/>
    <m/>
    <m/>
    <m/>
    <m/>
    <m/>
    <m/>
    <m/>
    <m/>
    <m/>
    <m/>
    <x v="0"/>
    <x v="0"/>
    <s v="ZBHT0013"/>
    <m/>
    <m/>
    <m/>
    <m/>
    <m/>
    <m/>
    <m/>
    <m/>
    <m/>
    <m/>
    <n v="2826"/>
    <n v="5646"/>
  </r>
  <r>
    <n v="460568310"/>
    <s v="MALIBA DAMU KACHARE"/>
    <m/>
    <x v="2"/>
    <m/>
    <m/>
    <m/>
    <s v="BANK STABLE 20"/>
    <n v="3461"/>
    <n v="15168"/>
    <n v="2412"/>
    <n v="18629"/>
    <x v="4"/>
    <x v="0"/>
    <x v="1"/>
    <x v="8"/>
    <n v="30378.1"/>
    <n v="1088"/>
    <n v="0"/>
    <n v="6750"/>
    <s v="STABLE"/>
    <n v="0.24277968962535421"/>
    <n v="1.3579218323260729E-2"/>
    <x v="0"/>
    <s v="PTP"/>
    <s v="PAID"/>
    <s v="PTP"/>
    <m/>
    <n v="20"/>
    <s v="CAVA"/>
    <m/>
    <s v="ELG"/>
    <m/>
    <s v="TAKAVE"/>
    <m/>
    <m/>
    <m/>
    <n v="15168"/>
    <n v="30378.1"/>
    <n v="146"/>
    <n v="147"/>
    <s v="FLOW"/>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x v="5"/>
    <x v="1"/>
    <s v="ZBHT0013"/>
    <s v="k6FAWYxLsEM7"/>
    <s v="Allocated"/>
    <e v="#N/A"/>
    <e v="#N/A"/>
    <e v="#N/A"/>
    <m/>
    <m/>
    <m/>
    <m/>
    <m/>
    <n v="2412"/>
    <n v="18629"/>
  </r>
  <r>
    <n v="464986183"/>
    <s v="RAJESH BABRU KHOKADE"/>
    <s v="ONLINE"/>
    <x v="11"/>
    <n v="5400"/>
    <m/>
    <m/>
    <m/>
    <n v="4634"/>
    <n v="4634"/>
    <n v="4637"/>
    <n v="3868"/>
    <x v="0"/>
    <x v="0"/>
    <x v="0"/>
    <x v="6"/>
    <n v="30182"/>
    <n v="3"/>
    <n v="0"/>
    <n v="900"/>
    <s v="-"/>
    <n v="2.0585892422854232E-2"/>
    <n v="1.5896771600594818E-3"/>
    <x v="2"/>
    <s v="PAID"/>
    <s v="-"/>
    <s v="PAID"/>
    <m/>
    <m/>
    <m/>
    <m/>
    <s v="-"/>
    <m/>
    <s v="WADGAON SHERI"/>
    <m/>
    <m/>
    <m/>
    <n v="5537"/>
    <n v="30182"/>
    <n v="26"/>
    <n v="25"/>
    <s v="STABLE"/>
    <m/>
    <m/>
    <m/>
    <m/>
    <s v="REGULAR"/>
    <s v="MH12XR0247"/>
    <s v="HONDA ACTIVA 6G DLX BS VI"/>
    <d v="2024-12-19T00:00:00"/>
    <n v="24"/>
    <x v="1"/>
    <x v="1"/>
    <m/>
    <m/>
    <m/>
    <m/>
    <m/>
    <m/>
    <m/>
    <m/>
    <m/>
    <m/>
    <m/>
    <m/>
    <m/>
    <m/>
    <m/>
    <m/>
    <m/>
    <m/>
    <m/>
    <m/>
    <m/>
    <m/>
    <m/>
    <m/>
    <m/>
    <m/>
    <m/>
    <m/>
    <m/>
    <m/>
    <m/>
    <m/>
    <m/>
    <m/>
    <m/>
    <m/>
    <m/>
    <m/>
    <m/>
    <m/>
    <n v="1"/>
    <m/>
    <m/>
    <m/>
    <m/>
    <m/>
    <m/>
    <m/>
    <m/>
    <m/>
    <m/>
    <m/>
    <m/>
    <m/>
    <m/>
    <m/>
    <m/>
    <m/>
    <m/>
    <m/>
    <m/>
    <m/>
    <m/>
    <m/>
    <m/>
    <m/>
    <m/>
    <m/>
    <m/>
    <m/>
    <m/>
    <m/>
    <m/>
    <m/>
    <m/>
    <m/>
    <m/>
    <m/>
    <m/>
    <m/>
    <m/>
    <m/>
    <m/>
    <m/>
    <m/>
    <m/>
    <m/>
    <m/>
    <m/>
    <m/>
    <m/>
    <m/>
    <m/>
    <m/>
    <x v="0"/>
    <x v="0"/>
    <s v="ZBHT0012"/>
    <m/>
    <m/>
    <m/>
    <m/>
    <m/>
    <m/>
    <m/>
    <m/>
    <m/>
    <m/>
    <n v="4637"/>
    <n v="9268"/>
  </r>
  <r>
    <n v="464867406"/>
    <s v="AHMAD KHAN"/>
    <s v="ONLINE"/>
    <x v="7"/>
    <n v="4604"/>
    <m/>
    <m/>
    <m/>
    <n v="4523"/>
    <n v="4521"/>
    <n v="4596"/>
    <n v="4440"/>
    <x v="0"/>
    <x v="0"/>
    <x v="0"/>
    <x v="0"/>
    <n v="29666"/>
    <n v="75"/>
    <n v="0"/>
    <n v="6300"/>
    <s v="11.06.26"/>
    <n v="1.0219431406558741E-2"/>
    <n v="1.5624995901638258E-3"/>
    <x v="0"/>
    <s v="PAID"/>
    <s v="PAID"/>
    <s v="PAID"/>
    <s v="Shifted"/>
    <m/>
    <s v="CAVNA"/>
    <m/>
    <s v="-"/>
    <m/>
    <s v="RUPEE NAGAR"/>
    <m/>
    <m/>
    <m/>
    <n v="4521"/>
    <n v="29666"/>
    <n v="26"/>
    <n v="25"/>
    <s v="STABLE"/>
    <m/>
    <m/>
    <m/>
    <m/>
    <m/>
    <s v="MH14MB9786"/>
    <s v="SUZUKI BURGMAN STREET BT BSVI"/>
    <d v="2024-12-05T00:00:00"/>
    <n v="24"/>
    <x v="1"/>
    <x v="0"/>
    <m/>
    <m/>
    <m/>
    <m/>
    <m/>
    <m/>
    <m/>
    <m/>
    <m/>
    <m/>
    <m/>
    <m/>
    <m/>
    <m/>
    <m/>
    <m/>
    <m/>
    <m/>
    <m/>
    <m/>
    <m/>
    <m/>
    <m/>
    <m/>
    <m/>
    <m/>
    <m/>
    <m/>
    <m/>
    <m/>
    <m/>
    <m/>
    <m/>
    <m/>
    <m/>
    <m/>
    <m/>
    <m/>
    <m/>
    <m/>
    <m/>
    <m/>
    <m/>
    <m/>
    <m/>
    <m/>
    <m/>
    <m/>
    <m/>
    <m/>
    <m/>
    <m/>
    <m/>
    <m/>
    <m/>
    <m/>
    <m/>
    <m/>
    <m/>
    <m/>
    <m/>
    <m/>
    <m/>
    <m/>
    <m/>
    <m/>
    <m/>
    <m/>
    <m/>
    <m/>
    <m/>
    <m/>
    <m/>
    <m/>
    <m/>
    <m/>
    <m/>
    <m/>
    <m/>
    <m/>
    <m/>
    <m/>
    <m/>
    <m/>
    <m/>
    <m/>
    <m/>
    <m/>
    <m/>
    <m/>
    <m/>
    <n v="1"/>
    <m/>
    <m/>
    <x v="0"/>
    <x v="0"/>
    <s v="ZBHT0011"/>
    <m/>
    <m/>
    <m/>
    <m/>
    <m/>
    <m/>
    <m/>
    <m/>
    <m/>
    <m/>
    <n v="4596"/>
    <n v="9044"/>
  </r>
  <r>
    <n v="461892940"/>
    <s v="AJAY VITTHAL SHRIRAM"/>
    <m/>
    <x v="2"/>
    <m/>
    <m/>
    <m/>
    <m/>
    <n v="3631"/>
    <n v="3624"/>
    <n v="3755"/>
    <n v="7255"/>
    <x v="0"/>
    <x v="1"/>
    <x v="1"/>
    <x v="9"/>
    <n v="29646.23"/>
    <n v="131"/>
    <n v="0"/>
    <n v="0"/>
    <s v="30.06.26"/>
    <n v="1.8631202925288581E-2"/>
    <n v="1.5614583100149165E-3"/>
    <x v="1"/>
    <s v="PTP"/>
    <s v="PTP"/>
    <s v="PTP"/>
    <m/>
    <n v="31"/>
    <s v="CAVA"/>
    <m/>
    <s v="-"/>
    <m/>
    <s v="SHIRUR"/>
    <m/>
    <m/>
    <m/>
    <n v="3624"/>
    <n v="29646.23"/>
    <n v="26"/>
    <n v="55"/>
    <s v="FLOW"/>
    <m/>
    <m/>
    <m/>
    <m/>
    <s v="REGULAR"/>
    <m/>
    <s v="PASSION XTEC DISC"/>
    <d v="2024-02-12T00:00:00"/>
    <n v="36"/>
    <x v="0"/>
    <x v="0"/>
    <m/>
    <m/>
    <m/>
    <m/>
    <m/>
    <m/>
    <m/>
    <m/>
    <m/>
    <m/>
    <n v="1"/>
    <m/>
    <m/>
    <m/>
    <m/>
    <m/>
    <m/>
    <m/>
    <m/>
    <m/>
    <m/>
    <m/>
    <m/>
    <m/>
    <m/>
    <m/>
    <m/>
    <m/>
    <m/>
    <m/>
    <m/>
    <m/>
    <m/>
    <m/>
    <m/>
    <m/>
    <m/>
    <m/>
    <m/>
    <m/>
    <m/>
    <m/>
    <m/>
    <m/>
    <m/>
    <m/>
    <m/>
    <m/>
    <m/>
    <m/>
    <m/>
    <m/>
    <m/>
    <m/>
    <m/>
    <m/>
    <m/>
    <m/>
    <m/>
    <m/>
    <m/>
    <m/>
    <m/>
    <m/>
    <m/>
    <m/>
    <m/>
    <m/>
    <m/>
    <m/>
    <m/>
    <m/>
    <m/>
    <m/>
    <m/>
    <m/>
    <m/>
    <m/>
    <m/>
    <m/>
    <m/>
    <m/>
    <m/>
    <m/>
    <m/>
    <m/>
    <m/>
    <m/>
    <m/>
    <m/>
    <m/>
    <m/>
    <m/>
    <m/>
    <x v="0"/>
    <x v="0"/>
    <s v="ZBHT0024"/>
    <s v="Aoo8zh4j_OI7"/>
    <s v="Allocated"/>
    <s v="Left Message (LMCB)"/>
    <s v="Meet mother "/>
    <d v="2026-07-04T00:00:00"/>
    <m/>
    <m/>
    <m/>
    <m/>
    <m/>
    <n v="3755"/>
    <n v="7255"/>
  </r>
  <r>
    <n v="464069443"/>
    <s v="SIMON VILAS JADHAV"/>
    <m/>
    <x v="2"/>
    <m/>
    <m/>
    <m/>
    <m/>
    <n v="4557"/>
    <n v="18228"/>
    <n v="5145"/>
    <n v="22785"/>
    <x v="2"/>
    <x v="1"/>
    <x v="1"/>
    <x v="6"/>
    <n v="29586"/>
    <n v="588"/>
    <n v="0"/>
    <n v="2250"/>
    <s v="FLOW"/>
    <n v="7.9706356459348052E-2"/>
    <n v="1.1398138176193409E-2"/>
    <x v="1"/>
    <s v="NC"/>
    <s v="NC"/>
    <s v="NC"/>
    <s v="Add not found"/>
    <m/>
    <s v="CNAVNA"/>
    <m/>
    <s v="ELG"/>
    <m/>
    <s v="KHARADI"/>
    <m/>
    <m/>
    <m/>
    <n v="18228"/>
    <n v="29586"/>
    <n v="118"/>
    <n v="147"/>
    <s v="FLOW"/>
    <m/>
    <m/>
    <m/>
    <m/>
    <s v="NPA"/>
    <s v="MH12XF0668"/>
    <s v="HONDA ACTIVA 6G DLX BS VI"/>
    <d v="2024-09-20T00:00:00"/>
    <n v="24"/>
    <x v="0"/>
    <x v="1"/>
    <m/>
    <m/>
    <m/>
    <m/>
    <m/>
    <m/>
    <m/>
    <m/>
    <m/>
    <m/>
    <m/>
    <m/>
    <m/>
    <m/>
    <m/>
    <m/>
    <m/>
    <m/>
    <m/>
    <m/>
    <m/>
    <m/>
    <m/>
    <m/>
    <m/>
    <m/>
    <m/>
    <m/>
    <m/>
    <m/>
    <m/>
    <n v="1"/>
    <m/>
    <m/>
    <m/>
    <m/>
    <m/>
    <m/>
    <m/>
    <m/>
    <m/>
    <m/>
    <m/>
    <m/>
    <m/>
    <m/>
    <m/>
    <m/>
    <m/>
    <m/>
    <m/>
    <m/>
    <m/>
    <m/>
    <m/>
    <m/>
    <m/>
    <m/>
    <m/>
    <m/>
    <m/>
    <m/>
    <m/>
    <m/>
    <m/>
    <m/>
    <m/>
    <m/>
    <m/>
    <m/>
    <m/>
    <m/>
    <m/>
    <m/>
    <m/>
    <m/>
    <m/>
    <m/>
    <m/>
    <m/>
    <m/>
    <m/>
    <m/>
    <m/>
    <m/>
    <m/>
    <m/>
    <m/>
    <m/>
    <m/>
    <m/>
    <m/>
    <m/>
    <m/>
    <x v="0"/>
    <x v="0"/>
    <s v="ZBHT0012"/>
    <e v="#N/A"/>
    <s v="Allocated"/>
    <e v="#N/A"/>
    <e v="#N/A"/>
    <e v="#N/A"/>
    <m/>
    <m/>
    <m/>
    <m/>
    <m/>
    <n v="5145"/>
    <n v="22785"/>
  </r>
  <r>
    <n v="459730458"/>
    <s v="RAM BHANUDAS PANGARE"/>
    <s v="ONLINE"/>
    <x v="22"/>
    <n v="7900"/>
    <m/>
    <m/>
    <m/>
    <n v="7727"/>
    <n v="6554"/>
    <n v="6674"/>
    <n v="6381"/>
    <x v="0"/>
    <x v="0"/>
    <x v="0"/>
    <x v="4"/>
    <n v="29280.31"/>
    <n v="120"/>
    <n v="0"/>
    <n v="0"/>
    <s v="25.06.26"/>
    <n v="2.4988620611595989E-2"/>
    <n v="1.5421854100610049E-3"/>
    <x v="0"/>
    <s v="PTP"/>
    <s v="PTP"/>
    <s v="PTP"/>
    <m/>
    <n v="28"/>
    <s v="CAVA"/>
    <m/>
    <s v="-"/>
    <m/>
    <s v="BHOR"/>
    <m/>
    <m/>
    <m/>
    <n v="6554"/>
    <n v="29280.31"/>
    <n v="26"/>
    <n v="25"/>
    <s v="STABLE"/>
    <m/>
    <m/>
    <m/>
    <m/>
    <s v="REGULAR"/>
    <s v="MH12VX4075"/>
    <s v="CLASSIC 350 CHROME BRONZE"/>
    <d v="2023-09-12T00:00:00"/>
    <n v="36"/>
    <x v="0"/>
    <x v="1"/>
    <m/>
    <m/>
    <m/>
    <m/>
    <m/>
    <m/>
    <m/>
    <m/>
    <m/>
    <m/>
    <m/>
    <m/>
    <m/>
    <m/>
    <m/>
    <m/>
    <m/>
    <m/>
    <m/>
    <m/>
    <m/>
    <m/>
    <m/>
    <m/>
    <m/>
    <m/>
    <m/>
    <m/>
    <m/>
    <m/>
    <m/>
    <m/>
    <m/>
    <m/>
    <m/>
    <m/>
    <m/>
    <m/>
    <m/>
    <m/>
    <m/>
    <m/>
    <m/>
    <m/>
    <m/>
    <m/>
    <m/>
    <m/>
    <m/>
    <m/>
    <m/>
    <m/>
    <m/>
    <m/>
    <m/>
    <m/>
    <m/>
    <m/>
    <m/>
    <m/>
    <m/>
    <m/>
    <m/>
    <m/>
    <m/>
    <m/>
    <m/>
    <m/>
    <m/>
    <m/>
    <m/>
    <m/>
    <m/>
    <m/>
    <m/>
    <m/>
    <m/>
    <m/>
    <m/>
    <m/>
    <m/>
    <m/>
    <m/>
    <m/>
    <m/>
    <m/>
    <m/>
    <m/>
    <m/>
    <m/>
    <m/>
    <n v="1"/>
    <m/>
    <m/>
    <x v="0"/>
    <x v="0"/>
    <s v="DUWT0011"/>
    <e v="#N/A"/>
    <s v="Allocated"/>
    <s v="Promise To Pay (PTP)"/>
    <s v="Customer home visit promise to pay amt. 8000 ptp date 20.07.2026"/>
    <d v="2026-07-20T00:00:00"/>
    <m/>
    <m/>
    <m/>
    <m/>
    <m/>
    <n v="6674"/>
    <n v="14281"/>
  </r>
  <r>
    <n v="460644820"/>
    <s v="MANISHA KISHOR DORKE"/>
    <m/>
    <x v="2"/>
    <m/>
    <m/>
    <m/>
    <m/>
    <n v="3554"/>
    <n v="14216"/>
    <n v="3993"/>
    <n v="17770"/>
    <x v="2"/>
    <x v="1"/>
    <x v="1"/>
    <x v="3"/>
    <n v="29237.7"/>
    <n v="439"/>
    <n v="0"/>
    <n v="3143"/>
    <s v="FLOW"/>
    <n v="0.21411764361254546"/>
    <n v="1.1263954051040696E-2"/>
    <x v="1"/>
    <s v="NC"/>
    <s v="NC"/>
    <s v="NC"/>
    <s v="Shifted"/>
    <m/>
    <m/>
    <m/>
    <s v="ELG"/>
    <m/>
    <s v="RANGE HIILS"/>
    <m/>
    <m/>
    <m/>
    <n v="14216"/>
    <n v="29237.7"/>
    <n v="118"/>
    <n v="147"/>
    <s v="FLOW"/>
    <m/>
    <m/>
    <m/>
    <m/>
    <s v="NPA"/>
    <s v="MH12WD4626"/>
    <s v="HONDA ACTIVA 125 DISC BSVI"/>
    <d v="2023-11-13T00:00:00"/>
    <n v="36"/>
    <x v="0"/>
    <x v="0"/>
    <m/>
    <m/>
    <m/>
    <m/>
    <m/>
    <m/>
    <m/>
    <m/>
    <m/>
    <m/>
    <m/>
    <m/>
    <m/>
    <m/>
    <m/>
    <m/>
    <m/>
    <m/>
    <m/>
    <m/>
    <m/>
    <m/>
    <n v="1"/>
    <m/>
    <m/>
    <m/>
    <m/>
    <m/>
    <m/>
    <m/>
    <m/>
    <m/>
    <m/>
    <m/>
    <m/>
    <m/>
    <m/>
    <m/>
    <m/>
    <m/>
    <m/>
    <m/>
    <m/>
    <m/>
    <m/>
    <m/>
    <m/>
    <m/>
    <m/>
    <m/>
    <m/>
    <m/>
    <m/>
    <m/>
    <m/>
    <m/>
    <m/>
    <m/>
    <m/>
    <m/>
    <m/>
    <m/>
    <m/>
    <m/>
    <m/>
    <m/>
    <m/>
    <m/>
    <m/>
    <m/>
    <m/>
    <m/>
    <m/>
    <m/>
    <m/>
    <m/>
    <m/>
    <m/>
    <m/>
    <m/>
    <m/>
    <m/>
    <m/>
    <m/>
    <m/>
    <m/>
    <m/>
    <m/>
    <m/>
    <m/>
    <m/>
    <m/>
    <m/>
    <m/>
    <x v="0"/>
    <x v="0"/>
    <s v="DUWT0023"/>
    <s v="B2BuXuD31Nm"/>
    <s v="Allocated"/>
    <s v="Shifted (NC_SFTD)"/>
    <s v="Customer shifted from the given residence address "/>
    <d v="2026-07-08T00:00:00"/>
    <m/>
    <m/>
    <m/>
    <m/>
    <m/>
    <n v="3993"/>
    <n v="17770"/>
  </r>
  <r>
    <n v="462788561"/>
    <s v="DEVIDAS BAPU LOKHANDE"/>
    <m/>
    <x v="2"/>
    <m/>
    <m/>
    <m/>
    <s v="BANK RB 23"/>
    <n v="5813"/>
    <n v="1363.11"/>
    <n v="1366.11"/>
    <n v="7176.11"/>
    <x v="0"/>
    <x v="2"/>
    <x v="1"/>
    <x v="10"/>
    <n v="29181.11"/>
    <n v="3"/>
    <n v="0"/>
    <n v="450"/>
    <s v="-"/>
    <n v="2.0729649955311472E-2"/>
    <n v="1.536960574918274E-3"/>
    <x v="0"/>
    <s v="PAID"/>
    <s v="-"/>
    <s v="PTP"/>
    <m/>
    <n v="25"/>
    <s v="CAVNA"/>
    <m/>
    <s v="-"/>
    <m/>
    <s v="JUNNAR"/>
    <m/>
    <m/>
    <m/>
    <n v="1816.11"/>
    <n v="29181.11"/>
    <n v="26"/>
    <n v="0"/>
    <s v="RB"/>
    <m/>
    <m/>
    <m/>
    <m/>
    <s v="REGULAR"/>
    <s v="MH14LN6497"/>
    <s v="HONDA UNICORN 160 BSVI"/>
    <d v="2024-05-04T00:00:00"/>
    <n v="30"/>
    <x v="1"/>
    <x v="0"/>
    <m/>
    <m/>
    <m/>
    <m/>
    <m/>
    <m/>
    <m/>
    <m/>
    <m/>
    <m/>
    <m/>
    <m/>
    <m/>
    <m/>
    <m/>
    <m/>
    <m/>
    <m/>
    <m/>
    <m/>
    <m/>
    <m/>
    <m/>
    <m/>
    <m/>
    <m/>
    <m/>
    <m/>
    <m/>
    <m/>
    <m/>
    <n v="1"/>
    <m/>
    <m/>
    <m/>
    <m/>
    <m/>
    <m/>
    <m/>
    <m/>
    <m/>
    <m/>
    <m/>
    <m/>
    <m/>
    <m/>
    <m/>
    <m/>
    <m/>
    <m/>
    <m/>
    <m/>
    <m/>
    <m/>
    <m/>
    <m/>
    <m/>
    <m/>
    <m/>
    <m/>
    <m/>
    <m/>
    <m/>
    <m/>
    <m/>
    <m/>
    <m/>
    <m/>
    <m/>
    <m/>
    <m/>
    <m/>
    <m/>
    <m/>
    <m/>
    <m/>
    <m/>
    <m/>
    <m/>
    <m/>
    <m/>
    <m/>
    <m/>
    <m/>
    <m/>
    <m/>
    <m/>
    <m/>
    <m/>
    <m/>
    <m/>
    <m/>
    <m/>
    <m/>
    <x v="0"/>
    <x v="0"/>
    <s v="ZBHT0021"/>
    <m/>
    <m/>
    <m/>
    <m/>
    <m/>
    <m/>
    <m/>
    <m/>
    <s v="VYMO"/>
    <m/>
    <n v="1366.11"/>
    <n v="7176.11"/>
  </r>
  <r>
    <n v="461826957"/>
    <s v="BHAVAR EKNATH VILAS"/>
    <m/>
    <x v="2"/>
    <m/>
    <m/>
    <m/>
    <s v="BANK STABLE 20"/>
    <n v="3504"/>
    <n v="3485"/>
    <n v="3546"/>
    <n v="6989"/>
    <x v="0"/>
    <x v="0"/>
    <x v="1"/>
    <x v="9"/>
    <n v="29088.55"/>
    <n v="61"/>
    <n v="0"/>
    <n v="6397"/>
    <s v="15.06.26"/>
    <n v="1.8280728370939681E-2"/>
    <n v="1.5320854666439679E-3"/>
    <x v="0"/>
    <s v="PTP"/>
    <s v="PAID"/>
    <s v="PTP"/>
    <m/>
    <m/>
    <s v="CAVA"/>
    <m/>
    <s v="-"/>
    <m/>
    <s v="NHAVRE"/>
    <m/>
    <m/>
    <m/>
    <n v="9943"/>
    <n v="29088.55"/>
    <n v="26"/>
    <n v="25"/>
    <s v="STABLE"/>
    <m/>
    <m/>
    <m/>
    <m/>
    <s v="NPA"/>
    <s v="MH15JT7057"/>
    <s v="SPLENDOR PLUS BS6 I3S DRS CAST FI"/>
    <d v="2024-02-07T00:00:00"/>
    <n v="36"/>
    <x v="1"/>
    <x v="0"/>
    <m/>
    <m/>
    <m/>
    <m/>
    <m/>
    <m/>
    <m/>
    <m/>
    <m/>
    <m/>
    <m/>
    <m/>
    <m/>
    <m/>
    <m/>
    <m/>
    <m/>
    <m/>
    <m/>
    <m/>
    <m/>
    <m/>
    <m/>
    <m/>
    <m/>
    <m/>
    <m/>
    <m/>
    <m/>
    <m/>
    <m/>
    <m/>
    <m/>
    <m/>
    <m/>
    <m/>
    <m/>
    <m/>
    <m/>
    <m/>
    <n v="1"/>
    <m/>
    <m/>
    <m/>
    <m/>
    <m/>
    <m/>
    <m/>
    <m/>
    <m/>
    <m/>
    <m/>
    <m/>
    <m/>
    <m/>
    <m/>
    <m/>
    <m/>
    <m/>
    <m/>
    <m/>
    <m/>
    <m/>
    <m/>
    <m/>
    <m/>
    <m/>
    <m/>
    <m/>
    <m/>
    <m/>
    <m/>
    <m/>
    <m/>
    <m/>
    <m/>
    <m/>
    <m/>
    <m/>
    <m/>
    <m/>
    <m/>
    <m/>
    <m/>
    <m/>
    <m/>
    <m/>
    <m/>
    <m/>
    <m/>
    <m/>
    <m/>
    <m/>
    <m/>
    <x v="0"/>
    <x v="0"/>
    <s v="ZBHT0024"/>
    <m/>
    <m/>
    <m/>
    <m/>
    <m/>
    <m/>
    <m/>
    <m/>
    <m/>
    <m/>
    <n v="3546"/>
    <n v="6989"/>
  </r>
  <r>
    <n v="461951394"/>
    <s v="PREMDAS RAVJI JADHAV"/>
    <m/>
    <x v="2"/>
    <m/>
    <m/>
    <m/>
    <s v="BANK STABLE 16"/>
    <n v="3900"/>
    <n v="23199"/>
    <n v="4668"/>
    <n v="27099"/>
    <x v="5"/>
    <x v="0"/>
    <x v="1"/>
    <x v="9"/>
    <n v="29008"/>
    <n v="969"/>
    <n v="0"/>
    <n v="3702"/>
    <s v="-"/>
    <n v="4.9954446359889167E-2"/>
    <n v="1.2679465102287834E-2"/>
    <x v="0"/>
    <s v="PAID"/>
    <s v="-"/>
    <s v="PAID"/>
    <m/>
    <m/>
    <m/>
    <m/>
    <s v="ELG"/>
    <m/>
    <s v="RANJAN GAON"/>
    <m/>
    <m/>
    <m/>
    <n v="23199"/>
    <n v="29008"/>
    <n v="177"/>
    <n v="175"/>
    <s v="STABLE"/>
    <m/>
    <m/>
    <m/>
    <m/>
    <s v="NPA"/>
    <s v="MH29CD9168"/>
    <s v="SPLENDOR PLUS I3S BS6 FI DRUM SELF"/>
    <d v="2024-02-18T00:00:00"/>
    <n v="30"/>
    <x v="0"/>
    <x v="0"/>
    <m/>
    <m/>
    <m/>
    <m/>
    <m/>
    <m/>
    <m/>
    <m/>
    <m/>
    <m/>
    <m/>
    <m/>
    <m/>
    <m/>
    <m/>
    <m/>
    <m/>
    <m/>
    <m/>
    <n v="1"/>
    <m/>
    <m/>
    <n v="1"/>
    <m/>
    <m/>
    <m/>
    <m/>
    <m/>
    <m/>
    <m/>
    <m/>
    <m/>
    <m/>
    <m/>
    <m/>
    <m/>
    <m/>
    <m/>
    <m/>
    <m/>
    <m/>
    <m/>
    <m/>
    <m/>
    <m/>
    <m/>
    <m/>
    <m/>
    <m/>
    <m/>
    <m/>
    <m/>
    <m/>
    <m/>
    <m/>
    <m/>
    <m/>
    <m/>
    <m/>
    <m/>
    <m/>
    <m/>
    <m/>
    <m/>
    <m/>
    <m/>
    <m/>
    <m/>
    <m/>
    <m/>
    <m/>
    <m/>
    <m/>
    <m/>
    <m/>
    <m/>
    <m/>
    <m/>
    <m/>
    <m/>
    <m/>
    <m/>
    <m/>
    <m/>
    <m/>
    <m/>
    <m/>
    <m/>
    <m/>
    <m/>
    <m/>
    <m/>
    <m/>
    <m/>
    <x v="3"/>
    <x v="0"/>
    <s v="ZBHT0024"/>
    <s v="k6RTsFrbO7"/>
    <s v="Allocated"/>
    <s v="Address Not Found (NC_ANF)"/>
    <s v="Address not found "/>
    <d v="2026-07-07T00:00:00"/>
    <m/>
    <m/>
    <m/>
    <m/>
    <m/>
    <n v="4668"/>
    <n v="27099"/>
  </r>
  <r>
    <n v="465044729"/>
    <s v="MANISH RAHUL KAPURE"/>
    <m/>
    <x v="2"/>
    <m/>
    <m/>
    <m/>
    <s v="BANK STABLE 08"/>
    <n v="3441"/>
    <n v="6882"/>
    <n v="3496"/>
    <n v="10323"/>
    <x v="1"/>
    <x v="0"/>
    <x v="1"/>
    <x v="6"/>
    <n v="28625"/>
    <n v="55"/>
    <n v="0"/>
    <n v="900"/>
    <s v="FLOW"/>
    <n v="4.3402998241211951E-2"/>
    <n v="5.3222538331355535E-3"/>
    <x v="0"/>
    <s v="PAID"/>
    <s v="PTP"/>
    <s v="PAID"/>
    <m/>
    <m/>
    <m/>
    <m/>
    <s v="-"/>
    <m/>
    <s v="SHANTI NAGAR"/>
    <m/>
    <m/>
    <m/>
    <n v="6882"/>
    <n v="28625"/>
    <n v="56"/>
    <n v="54"/>
    <s v="STABLE"/>
    <m/>
    <m/>
    <m/>
    <m/>
    <s v="REGULAR"/>
    <s v="MH12WL8330"/>
    <s v="HUNTER 350 DAPPER ASH"/>
    <d v="2024-12-26T00:00:00"/>
    <n v="24"/>
    <x v="0"/>
    <x v="1"/>
    <m/>
    <m/>
    <m/>
    <m/>
    <m/>
    <m/>
    <m/>
    <m/>
    <m/>
    <m/>
    <m/>
    <m/>
    <m/>
    <m/>
    <m/>
    <m/>
    <m/>
    <m/>
    <m/>
    <m/>
    <m/>
    <m/>
    <m/>
    <m/>
    <m/>
    <m/>
    <m/>
    <m/>
    <m/>
    <m/>
    <m/>
    <m/>
    <m/>
    <m/>
    <m/>
    <m/>
    <m/>
    <m/>
    <m/>
    <m/>
    <m/>
    <m/>
    <m/>
    <m/>
    <m/>
    <m/>
    <m/>
    <m/>
    <m/>
    <m/>
    <m/>
    <m/>
    <m/>
    <m/>
    <m/>
    <m/>
    <m/>
    <m/>
    <m/>
    <m/>
    <m/>
    <m/>
    <m/>
    <m/>
    <m/>
    <m/>
    <m/>
    <m/>
    <m/>
    <m/>
    <m/>
    <m/>
    <m/>
    <m/>
    <m/>
    <m/>
    <m/>
    <m/>
    <m/>
    <m/>
    <m/>
    <m/>
    <m/>
    <m/>
    <m/>
    <m/>
    <m/>
    <m/>
    <m/>
    <m/>
    <m/>
    <n v="1"/>
    <m/>
    <m/>
    <x v="0"/>
    <x v="0"/>
    <s v="ZBHT0012"/>
    <e v="#N/A"/>
    <s v="Allocated"/>
    <s v="Left Message (LMCB)"/>
    <s v="Lm"/>
    <d v="2026-07-04T00:00:00"/>
    <m/>
    <m/>
    <m/>
    <m/>
    <m/>
    <n v="3496"/>
    <n v="10323"/>
  </r>
  <r>
    <n v="460472259"/>
    <s v="FARHIN RAJJAK TAMBOLI"/>
    <m/>
    <x v="2"/>
    <m/>
    <m/>
    <m/>
    <n v="140"/>
    <n v="4266"/>
    <n v="8528"/>
    <n v="4540"/>
    <n v="12794"/>
    <x v="1"/>
    <x v="1"/>
    <x v="1"/>
    <x v="6"/>
    <n v="28011"/>
    <n v="278"/>
    <n v="0"/>
    <n v="0"/>
    <s v="03.06.26"/>
    <n v="4.2472013405575125E-2"/>
    <n v="5.2080926504789512E-3"/>
    <x v="1"/>
    <s v="NC"/>
    <s v="-"/>
    <s v="NC"/>
    <s v="Shifted"/>
    <m/>
    <s v="CNAVNA"/>
    <m/>
    <s v="-"/>
    <m/>
    <s v="YERWADA"/>
    <m/>
    <m/>
    <m/>
    <n v="8528"/>
    <n v="28011"/>
    <n v="57"/>
    <n v="86"/>
    <s v="FLOW"/>
    <m/>
    <m/>
    <m/>
    <m/>
    <m/>
    <s v="MH12WB5216"/>
    <s v="AMPERE MAGNUS EX"/>
    <d v="2023-11-04T00:00:00"/>
    <n v="36"/>
    <x v="1"/>
    <x v="1"/>
    <m/>
    <m/>
    <m/>
    <m/>
    <m/>
    <m/>
    <m/>
    <m/>
    <m/>
    <m/>
    <m/>
    <m/>
    <m/>
    <m/>
    <m/>
    <m/>
    <m/>
    <m/>
    <m/>
    <m/>
    <m/>
    <m/>
    <m/>
    <m/>
    <m/>
    <m/>
    <m/>
    <m/>
    <m/>
    <m/>
    <m/>
    <m/>
    <m/>
    <m/>
    <m/>
    <m/>
    <m/>
    <m/>
    <m/>
    <m/>
    <m/>
    <m/>
    <m/>
    <m/>
    <m/>
    <m/>
    <m/>
    <m/>
    <m/>
    <m/>
    <m/>
    <m/>
    <m/>
    <m/>
    <m/>
    <m/>
    <m/>
    <m/>
    <m/>
    <m/>
    <m/>
    <m/>
    <m/>
    <m/>
    <m/>
    <m/>
    <m/>
    <m/>
    <m/>
    <m/>
    <m/>
    <m/>
    <m/>
    <m/>
    <m/>
    <m/>
    <m/>
    <m/>
    <m/>
    <m/>
    <m/>
    <m/>
    <m/>
    <m/>
    <m/>
    <m/>
    <m/>
    <m/>
    <m/>
    <m/>
    <m/>
    <n v="1"/>
    <m/>
    <m/>
    <x v="0"/>
    <x v="0"/>
    <s v="ZBHT0012"/>
    <m/>
    <m/>
    <m/>
    <m/>
    <m/>
    <m/>
    <m/>
    <m/>
    <m/>
    <m/>
    <n v="4540"/>
    <n v="12794"/>
  </r>
  <r>
    <n v="461226479"/>
    <s v="JADHAV RAHUL DNYANOBA"/>
    <m/>
    <x v="2"/>
    <m/>
    <m/>
    <m/>
    <m/>
    <n v="3414"/>
    <n v="5927"/>
    <n v="2757"/>
    <n v="9341"/>
    <x v="1"/>
    <x v="1"/>
    <x v="1"/>
    <x v="3"/>
    <n v="27911"/>
    <n v="244"/>
    <n v="0"/>
    <n v="4617.95"/>
    <s v="28.06.26"/>
    <n v="6.0492787235894012E-2"/>
    <n v="5.1894996239876482E-3"/>
    <x v="0"/>
    <s v="NC"/>
    <s v="NC"/>
    <s v="NC"/>
    <s v="Shifted"/>
    <m/>
    <m/>
    <m/>
    <s v="-"/>
    <m/>
    <s v="AUNDH"/>
    <m/>
    <m/>
    <m/>
    <n v="5927"/>
    <n v="27911"/>
    <n v="57"/>
    <n v="86"/>
    <s v="FLOW"/>
    <m/>
    <m/>
    <m/>
    <m/>
    <s v="REGULAR"/>
    <s v="MH12WH4533"/>
    <s v="HONDA ACTIVA 6G STD BS VI"/>
    <d v="2023-12-24T00:00:00"/>
    <n v="36"/>
    <x v="0"/>
    <x v="0"/>
    <m/>
    <m/>
    <m/>
    <m/>
    <m/>
    <m/>
    <m/>
    <m/>
    <m/>
    <m/>
    <n v="1"/>
    <m/>
    <m/>
    <m/>
    <m/>
    <m/>
    <m/>
    <m/>
    <m/>
    <m/>
    <m/>
    <m/>
    <m/>
    <m/>
    <m/>
    <n v="1"/>
    <m/>
    <m/>
    <m/>
    <m/>
    <m/>
    <m/>
    <m/>
    <m/>
    <m/>
    <m/>
    <m/>
    <n v="1"/>
    <m/>
    <m/>
    <m/>
    <m/>
    <m/>
    <m/>
    <m/>
    <m/>
    <m/>
    <m/>
    <m/>
    <m/>
    <m/>
    <m/>
    <m/>
    <m/>
    <m/>
    <n v="1"/>
    <m/>
    <m/>
    <m/>
    <m/>
    <m/>
    <m/>
    <m/>
    <m/>
    <m/>
    <m/>
    <m/>
    <m/>
    <m/>
    <m/>
    <m/>
    <m/>
    <m/>
    <m/>
    <m/>
    <m/>
    <m/>
    <m/>
    <m/>
    <m/>
    <m/>
    <m/>
    <m/>
    <m/>
    <m/>
    <m/>
    <m/>
    <m/>
    <m/>
    <m/>
    <m/>
    <m/>
    <m/>
    <m/>
    <x v="4"/>
    <x v="0"/>
    <s v="DUWT0023"/>
    <s v="A6G5Jgw2MUc"/>
    <s v="Allocated"/>
    <s v="Shifted (NC_SFTD)"/>
    <s v="Customer shifted from the given residence address "/>
    <d v="2026-07-04T00:00:00"/>
    <m/>
    <m/>
    <m/>
    <m/>
    <m/>
    <n v="2757"/>
    <n v="9341"/>
  </r>
  <r>
    <n v="460423919"/>
    <s v="ANITA RAVINDRA BHOR"/>
    <m/>
    <x v="2"/>
    <m/>
    <m/>
    <m/>
    <m/>
    <n v="3664"/>
    <n v="10526"/>
    <n v="3468"/>
    <n v="14190"/>
    <x v="3"/>
    <x v="1"/>
    <x v="1"/>
    <x v="10"/>
    <n v="27612"/>
    <n v="270"/>
    <n v="0"/>
    <n v="4500"/>
    <s v="24.06.26"/>
    <n v="0.21679084849293773"/>
    <n v="8.8433774157377909E-3"/>
    <x v="0"/>
    <s v="PTP"/>
    <s v="RTP"/>
    <s v="PTP"/>
    <m/>
    <n v="26"/>
    <s v="CAVA"/>
    <m/>
    <s v="ELG"/>
    <m/>
    <s v="JUNNAR"/>
    <m/>
    <m/>
    <m/>
    <n v="10526"/>
    <n v="27612"/>
    <n v="87"/>
    <n v="116"/>
    <s v="FLOW"/>
    <m/>
    <m/>
    <m/>
    <m/>
    <s v="NPA"/>
    <s v="MH14LD2981"/>
    <s v="OLA S1 AIR"/>
    <d v="2023-11-01T00:00:00"/>
    <n v="36"/>
    <x v="0"/>
    <x v="0"/>
    <m/>
    <m/>
    <m/>
    <m/>
    <m/>
    <m/>
    <m/>
    <m/>
    <m/>
    <m/>
    <m/>
    <m/>
    <m/>
    <m/>
    <m/>
    <m/>
    <n v="1"/>
    <m/>
    <m/>
    <m/>
    <m/>
    <m/>
    <m/>
    <m/>
    <m/>
    <m/>
    <m/>
    <m/>
    <m/>
    <m/>
    <m/>
    <m/>
    <m/>
    <m/>
    <m/>
    <m/>
    <m/>
    <m/>
    <m/>
    <m/>
    <m/>
    <m/>
    <m/>
    <m/>
    <m/>
    <m/>
    <m/>
    <m/>
    <m/>
    <m/>
    <m/>
    <m/>
    <m/>
    <m/>
    <m/>
    <m/>
    <m/>
    <m/>
    <m/>
    <m/>
    <m/>
    <m/>
    <m/>
    <m/>
    <m/>
    <m/>
    <m/>
    <m/>
    <m/>
    <m/>
    <m/>
    <m/>
    <m/>
    <m/>
    <m/>
    <m/>
    <m/>
    <m/>
    <m/>
    <m/>
    <m/>
    <m/>
    <m/>
    <m/>
    <m/>
    <m/>
    <m/>
    <m/>
    <m/>
    <m/>
    <m/>
    <m/>
    <m/>
    <m/>
    <x v="0"/>
    <x v="0"/>
    <s v="ZBHT0021"/>
    <s v="GPZ8uBxm_DMm"/>
    <s v="Allocated"/>
    <s v="Left Message (LMCB)"/>
    <s v="Lmcb husband"/>
    <d v="2026-07-06T00:00:00"/>
    <m/>
    <m/>
    <m/>
    <m/>
    <m/>
    <n v="3468"/>
    <n v="14190"/>
  </r>
  <r>
    <n v="467306509"/>
    <s v="SALMAN USUF KHAN"/>
    <m/>
    <x v="2"/>
    <m/>
    <m/>
    <m/>
    <m/>
    <n v="1633"/>
    <n v="4899"/>
    <n v="1715"/>
    <n v="6532"/>
    <x v="3"/>
    <x v="1"/>
    <x v="1"/>
    <x v="6"/>
    <n v="27575"/>
    <n v="82"/>
    <n v="0"/>
    <n v="1350"/>
    <s v="FLOW"/>
    <n v="0.16989399538861796"/>
    <n v="8.831527315622539E-3"/>
    <x v="1"/>
    <s v="LMCB"/>
    <s v="NC"/>
    <s v="LMCB"/>
    <s v="Add not found"/>
    <m/>
    <s v="CNAVNA"/>
    <m/>
    <s v="ELG"/>
    <m/>
    <s v="YERWADA"/>
    <m/>
    <m/>
    <m/>
    <n v="4899"/>
    <n v="27575"/>
    <n v="86"/>
    <n v="115"/>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x v="0"/>
    <x v="0"/>
    <s v="ZBHT0012"/>
    <s v="GoJgzulX41c"/>
    <s v="Allocated"/>
    <s v="Left Message (LMCB)"/>
    <s v="Lm"/>
    <d v="2026-07-04T00:00:00"/>
    <m/>
    <m/>
    <m/>
    <m/>
    <m/>
    <n v="1715"/>
    <n v="6532"/>
  </r>
  <r>
    <n v="461099946"/>
    <s v="MANGAL DATTATRAY UKALE"/>
    <s v="ONLINE"/>
    <x v="33"/>
    <n v="7000"/>
    <m/>
    <m/>
    <m/>
    <n v="3352"/>
    <n v="9538"/>
    <n v="3267"/>
    <n v="5890"/>
    <x v="3"/>
    <x v="2"/>
    <x v="0"/>
    <x v="9"/>
    <n v="27566.59"/>
    <n v="433"/>
    <n v="0"/>
    <n v="0"/>
    <s v="FLOW"/>
    <n v="3.5995432806696925E-2"/>
    <n v="8.8288338198936403E-3"/>
    <x v="2"/>
    <s v="PAID"/>
    <s v="PTP"/>
    <s v="PAID"/>
    <m/>
    <m/>
    <m/>
    <m/>
    <s v="ELG"/>
    <m/>
    <s v="RANJAN GAON"/>
    <m/>
    <m/>
    <m/>
    <n v="9538"/>
    <n v="27566.59"/>
    <n v="87"/>
    <n v="86"/>
    <s v="STABLE"/>
    <m/>
    <m/>
    <m/>
    <m/>
    <s v="REGULAR"/>
    <s v="MH12WN3370"/>
    <s v="SPLENDORPLUS I3S DRS C FI BLACKACNT"/>
    <d v="2023-12-12T00:00:00"/>
    <n v="36"/>
    <x v="0"/>
    <x v="0"/>
    <m/>
    <n v="1"/>
    <m/>
    <m/>
    <m/>
    <m/>
    <m/>
    <m/>
    <m/>
    <m/>
    <m/>
    <m/>
    <m/>
    <m/>
    <m/>
    <m/>
    <m/>
    <m/>
    <m/>
    <m/>
    <m/>
    <m/>
    <m/>
    <m/>
    <m/>
    <m/>
    <m/>
    <m/>
    <m/>
    <m/>
    <m/>
    <m/>
    <m/>
    <m/>
    <m/>
    <m/>
    <m/>
    <m/>
    <m/>
    <m/>
    <m/>
    <m/>
    <m/>
    <m/>
    <m/>
    <m/>
    <m/>
    <m/>
    <m/>
    <m/>
    <m/>
    <m/>
    <m/>
    <m/>
    <m/>
    <m/>
    <m/>
    <m/>
    <m/>
    <m/>
    <m/>
    <m/>
    <m/>
    <m/>
    <m/>
    <m/>
    <m/>
    <m/>
    <m/>
    <m/>
    <m/>
    <m/>
    <m/>
    <m/>
    <m/>
    <m/>
    <m/>
    <m/>
    <m/>
    <m/>
    <m/>
    <m/>
    <m/>
    <m/>
    <m/>
    <m/>
    <m/>
    <m/>
    <m/>
    <m/>
    <m/>
    <m/>
    <m/>
    <m/>
    <x v="0"/>
    <x v="0"/>
    <s v="ZBHT0024"/>
    <s v="A6myqhZw_OMc"/>
    <s v="Allocated"/>
    <s v="Left Message (LMCB)"/>
    <s v="Meet husband "/>
    <d v="2026-07-01T00:00:00"/>
    <m/>
    <m/>
    <m/>
    <m/>
    <m/>
    <n v="3267"/>
    <n v="12890"/>
  </r>
  <r>
    <n v="464476115"/>
    <s v="RAJESHWAR ARUN DIKSHIT"/>
    <m/>
    <x v="2"/>
    <m/>
    <m/>
    <m/>
    <m/>
    <n v="4189"/>
    <n v="8368"/>
    <n v="4264"/>
    <n v="12557"/>
    <x v="1"/>
    <x v="1"/>
    <x v="1"/>
    <x v="5"/>
    <n v="27526"/>
    <n v="85"/>
    <n v="0"/>
    <n v="1800"/>
    <s v="FLOW"/>
    <n v="0.45116454409860518"/>
    <n v="5.1179164719961307E-3"/>
    <x v="0"/>
    <s v="PTP"/>
    <s v="PTP"/>
    <s v="PTP"/>
    <m/>
    <n v="28"/>
    <s v="CAVA"/>
    <m/>
    <s v="-"/>
    <m/>
    <s v="DEHU"/>
    <m/>
    <m/>
    <m/>
    <n v="8368"/>
    <n v="27526"/>
    <n v="57"/>
    <n v="86"/>
    <s v="FLOW"/>
    <m/>
    <m/>
    <m/>
    <m/>
    <s v="REGULAR"/>
    <s v="MH14LZ9227"/>
    <s v="HONDA SHINE DISC BSVI"/>
    <d v="2024-10-28T00:00:00"/>
    <n v="24"/>
    <x v="0"/>
    <x v="0"/>
    <m/>
    <m/>
    <m/>
    <m/>
    <m/>
    <m/>
    <m/>
    <m/>
    <m/>
    <m/>
    <n v="1"/>
    <m/>
    <m/>
    <m/>
    <m/>
    <m/>
    <m/>
    <m/>
    <m/>
    <m/>
    <m/>
    <m/>
    <m/>
    <m/>
    <m/>
    <m/>
    <m/>
    <m/>
    <m/>
    <m/>
    <m/>
    <m/>
    <m/>
    <m/>
    <m/>
    <m/>
    <m/>
    <m/>
    <m/>
    <m/>
    <m/>
    <m/>
    <m/>
    <m/>
    <m/>
    <m/>
    <m/>
    <m/>
    <m/>
    <m/>
    <m/>
    <m/>
    <m/>
    <m/>
    <m/>
    <m/>
    <m/>
    <m/>
    <m/>
    <m/>
    <m/>
    <m/>
    <m/>
    <m/>
    <m/>
    <m/>
    <m/>
    <m/>
    <m/>
    <m/>
    <m/>
    <m/>
    <m/>
    <m/>
    <m/>
    <m/>
    <m/>
    <m/>
    <m/>
    <m/>
    <m/>
    <m/>
    <m/>
    <m/>
    <m/>
    <m/>
    <m/>
    <m/>
    <m/>
    <m/>
    <m/>
    <m/>
    <m/>
    <m/>
    <x v="0"/>
    <x v="0"/>
    <s v="DUWT0017"/>
    <s v="A6BjJNJWt1m"/>
    <s v="Allocated"/>
    <s v="Left Message (LMCB)"/>
    <s v="Customer not meet massage with wife "/>
    <d v="2026-07-04T00:00:00"/>
    <m/>
    <m/>
    <m/>
    <s v="VYMO"/>
    <m/>
    <n v="4264"/>
    <n v="12557"/>
  </r>
  <r>
    <n v="464911621"/>
    <s v="GANESH DNYANESHWAR KOTWAL"/>
    <s v="COLLECT"/>
    <x v="14"/>
    <n v="4000"/>
    <m/>
    <m/>
    <m/>
    <n v="3864"/>
    <n v="5733"/>
    <n v="2128"/>
    <n v="5597"/>
    <x v="1"/>
    <x v="0"/>
    <x v="0"/>
    <x v="14"/>
    <n v="27408"/>
    <n v="259"/>
    <n v="0"/>
    <n v="4950"/>
    <s v="30.06.26"/>
    <n v="7.8714219536508576E-2"/>
    <n v="5.0959767007363928E-3"/>
    <x v="0"/>
    <s v="PTP"/>
    <s v="PTP"/>
    <s v="PTP"/>
    <m/>
    <m/>
    <s v="CAVA"/>
    <m/>
    <s v="-"/>
    <m/>
    <s v="DEHU"/>
    <m/>
    <m/>
    <m/>
    <n v="5733"/>
    <n v="27408"/>
    <n v="57"/>
    <n v="55"/>
    <s v="STABLE"/>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x v="0"/>
    <x v="0"/>
    <s v="DUWT0027"/>
    <e v="#N/A"/>
    <s v="Allocated"/>
    <s v="Door Locked (NC_DL)"/>
    <s v="Visited to Customers residence address but Customers residence is Door Lock "/>
    <d v="2026-07-04T00:00:00"/>
    <m/>
    <m/>
    <m/>
    <m/>
    <m/>
    <n v="2128"/>
    <n v="9597"/>
  </r>
  <r>
    <n v="459609098"/>
    <s v="MASHUD RAHAMAN"/>
    <m/>
    <x v="2"/>
    <m/>
    <m/>
    <m/>
    <m/>
    <n v="3704"/>
    <n v="17888.46"/>
    <n v="3660.4599999999991"/>
    <n v="21592.46"/>
    <x v="4"/>
    <x v="1"/>
    <x v="1"/>
    <x v="15"/>
    <n v="27373.46"/>
    <n v="588"/>
    <n v="0"/>
    <n v="2700"/>
    <s v="-"/>
    <n v="0.25484877656395183"/>
    <n v="1.2236123707639539E-2"/>
    <x v="1"/>
    <s v="NC"/>
    <s v="-"/>
    <s v="NC"/>
    <s v="Shifted"/>
    <m/>
    <s v="CNAVNA"/>
    <m/>
    <s v="ELG"/>
    <m/>
    <s v="PIMPARI"/>
    <m/>
    <m/>
    <m/>
    <n v="17888.46"/>
    <n v="27373.46"/>
    <n v="146"/>
    <n v="175"/>
    <s v="FLOW"/>
    <m/>
    <m/>
    <m/>
    <m/>
    <s v="NPA"/>
    <s v="MH14KZ4171"/>
    <s v="TVS RAIDER DISC"/>
    <d v="2023-09-01T00:00:00"/>
    <n v="36"/>
    <x v="0"/>
    <x v="0"/>
    <m/>
    <m/>
    <m/>
    <m/>
    <m/>
    <m/>
    <m/>
    <m/>
    <m/>
    <m/>
    <n v="1"/>
    <m/>
    <m/>
    <m/>
    <m/>
    <m/>
    <m/>
    <m/>
    <m/>
    <m/>
    <m/>
    <m/>
    <m/>
    <m/>
    <m/>
    <n v="1"/>
    <m/>
    <m/>
    <m/>
    <m/>
    <m/>
    <n v="1"/>
    <m/>
    <m/>
    <m/>
    <m/>
    <m/>
    <m/>
    <m/>
    <m/>
    <m/>
    <m/>
    <m/>
    <n v="1"/>
    <m/>
    <m/>
    <m/>
    <m/>
    <m/>
    <m/>
    <m/>
    <m/>
    <m/>
    <m/>
    <m/>
    <m/>
    <m/>
    <m/>
    <m/>
    <m/>
    <m/>
    <m/>
    <m/>
    <m/>
    <m/>
    <m/>
    <m/>
    <m/>
    <m/>
    <m/>
    <m/>
    <m/>
    <m/>
    <m/>
    <m/>
    <m/>
    <m/>
    <m/>
    <m/>
    <m/>
    <m/>
    <m/>
    <m/>
    <m/>
    <m/>
    <m/>
    <m/>
    <m/>
    <m/>
    <m/>
    <m/>
    <m/>
    <m/>
    <m/>
    <x v="4"/>
    <x v="0"/>
    <s v="ZBHT0015"/>
    <s v="k6t-akVd3c"/>
    <s v="Allocated"/>
    <s v="Shifted (NC_SFTD)"/>
    <s v="Visited at customer residence and office address. Customer is shiffted at village long time. Customer is rented this system address. Vehicle status not available."/>
    <d v="2026-07-04T00:00:00"/>
    <m/>
    <m/>
    <m/>
    <s v="DID"/>
    <m/>
    <n v="3660.4599999999991"/>
    <n v="21592.46"/>
  </r>
  <r>
    <n v="460406801"/>
    <s v="VARSHA SUBHASH LONKE"/>
    <s v="BRANCH"/>
    <x v="13"/>
    <n v="9600"/>
    <m/>
    <m/>
    <m/>
    <n v="4791"/>
    <n v="4323"/>
    <n v="4433"/>
    <n v="-486"/>
    <x v="0"/>
    <x v="2"/>
    <x v="0"/>
    <x v="6"/>
    <n v="27292"/>
    <n v="110"/>
    <n v="0"/>
    <n v="6750"/>
    <s v="19.06.26"/>
    <n v="1.8614743092059429E-2"/>
    <n v="1.4374617007601677E-3"/>
    <x v="1"/>
    <s v="PAID"/>
    <s v="PTP"/>
    <s v="RTP"/>
    <m/>
    <n v="25"/>
    <s v="CAVA"/>
    <m/>
    <s v="-"/>
    <m/>
    <s v="INDRA NAGAR"/>
    <m/>
    <m/>
    <m/>
    <n v="4323"/>
    <n v="27292"/>
    <n v="26"/>
    <n v="55"/>
    <s v="FLOW"/>
    <m/>
    <m/>
    <m/>
    <m/>
    <s v="REGULAR"/>
    <s v="MH12XC5352"/>
    <s v="PIAGGIO VESPA SXL 125 CBS"/>
    <d v="2023-10-31T00:00:00"/>
    <n v="36"/>
    <x v="0"/>
    <x v="1"/>
    <m/>
    <m/>
    <m/>
    <m/>
    <m/>
    <m/>
    <m/>
    <m/>
    <m/>
    <m/>
    <n v="1"/>
    <m/>
    <m/>
    <m/>
    <m/>
    <m/>
    <m/>
    <m/>
    <m/>
    <m/>
    <m/>
    <m/>
    <m/>
    <m/>
    <m/>
    <m/>
    <m/>
    <m/>
    <m/>
    <m/>
    <m/>
    <m/>
    <m/>
    <m/>
    <m/>
    <m/>
    <m/>
    <m/>
    <m/>
    <m/>
    <m/>
    <m/>
    <m/>
    <m/>
    <m/>
    <m/>
    <m/>
    <m/>
    <m/>
    <m/>
    <m/>
    <m/>
    <m/>
    <m/>
    <m/>
    <m/>
    <m/>
    <m/>
    <m/>
    <m/>
    <m/>
    <m/>
    <m/>
    <m/>
    <m/>
    <m/>
    <m/>
    <n v="2"/>
    <m/>
    <m/>
    <m/>
    <m/>
    <m/>
    <m/>
    <m/>
    <m/>
    <m/>
    <m/>
    <m/>
    <m/>
    <m/>
    <m/>
    <m/>
    <m/>
    <m/>
    <n v="1"/>
    <m/>
    <m/>
    <m/>
    <m/>
    <m/>
    <m/>
    <m/>
    <m/>
    <x v="4"/>
    <x v="0"/>
    <s v="ZBHT0012"/>
    <s v="Ao_-fOwsOIz"/>
    <s v="Allocated"/>
    <s v="Left Message (LMCB)"/>
    <s v="Lm"/>
    <d v="2026-07-04T00:00:00"/>
    <m/>
    <m/>
    <m/>
    <s v="VYMO"/>
    <m/>
    <n v="4433"/>
    <n v="9114"/>
  </r>
  <r>
    <n v="132748906"/>
    <s v="KAPIL CHANDRAKANT KHAIRE"/>
    <s v="ONLINE"/>
    <x v="7"/>
    <n v="19653"/>
    <m/>
    <m/>
    <s v="CBC COLL"/>
    <n v="9299"/>
    <n v="9299"/>
    <n v="9338"/>
    <n v="-1055"/>
    <x v="0"/>
    <x v="2"/>
    <x v="0"/>
    <x v="17"/>
    <n v="27213.65"/>
    <n v="39"/>
    <n v="450"/>
    <n v="450"/>
    <s v="-"/>
    <n v="0.10602556233055864"/>
    <n v="1.4333350290521741E-3"/>
    <x v="2"/>
    <s v="PAID"/>
    <s v="-"/>
    <s v="PAID"/>
    <m/>
    <m/>
    <s v="CAVA"/>
    <m/>
    <s v="-"/>
    <m/>
    <s v="NARAYAN GAON"/>
    <m/>
    <m/>
    <m/>
    <n v="9788"/>
    <n v="27213.65"/>
    <n v="26"/>
    <n v="0"/>
    <s v="RB"/>
    <m/>
    <m/>
    <m/>
    <m/>
    <s v="REGULAR"/>
    <s v="MH14KH2221"/>
    <s v="BENELLI KEEWAY VIESTE WHITE"/>
    <d v="2022-08-04T00:00:00"/>
    <n v="48"/>
    <x v="1"/>
    <x v="0"/>
    <m/>
    <m/>
    <m/>
    <m/>
    <m/>
    <m/>
    <m/>
    <m/>
    <m/>
    <m/>
    <m/>
    <m/>
    <m/>
    <m/>
    <m/>
    <m/>
    <m/>
    <m/>
    <m/>
    <m/>
    <m/>
    <m/>
    <m/>
    <m/>
    <m/>
    <m/>
    <m/>
    <m/>
    <m/>
    <m/>
    <m/>
    <m/>
    <m/>
    <m/>
    <m/>
    <m/>
    <m/>
    <n v="2"/>
    <m/>
    <m/>
    <m/>
    <m/>
    <m/>
    <m/>
    <m/>
    <m/>
    <m/>
    <m/>
    <m/>
    <m/>
    <m/>
    <m/>
    <m/>
    <m/>
    <m/>
    <m/>
    <m/>
    <m/>
    <m/>
    <m/>
    <m/>
    <m/>
    <m/>
    <m/>
    <m/>
    <m/>
    <m/>
    <m/>
    <m/>
    <m/>
    <m/>
    <m/>
    <m/>
    <m/>
    <m/>
    <m/>
    <m/>
    <m/>
    <m/>
    <m/>
    <m/>
    <m/>
    <m/>
    <m/>
    <m/>
    <m/>
    <m/>
    <m/>
    <m/>
    <m/>
    <m/>
    <m/>
    <m/>
    <m/>
    <x v="3"/>
    <x v="0"/>
    <s v="DUWT0015"/>
    <m/>
    <m/>
    <m/>
    <m/>
    <m/>
    <m/>
    <m/>
    <m/>
    <m/>
    <m/>
    <n v="9338"/>
    <n v="18598"/>
  </r>
  <r>
    <n v="462115167"/>
    <s v="SANKET TULASHIRAM SONAWANE"/>
    <s v="ONLINE"/>
    <x v="10"/>
    <n v="3051"/>
    <m/>
    <m/>
    <m/>
    <n v="2974"/>
    <n v="2938.35"/>
    <n v="3041.35"/>
    <n v="2861.3500000000004"/>
    <x v="0"/>
    <x v="0"/>
    <x v="0"/>
    <x v="2"/>
    <n v="27189"/>
    <n v="103"/>
    <n v="0"/>
    <n v="4950"/>
    <s v="29.06.26"/>
    <n v="2.9377263599250601E-2"/>
    <n v="1.4320367207228564E-3"/>
    <x v="0"/>
    <s v="PTP"/>
    <s v="PTP"/>
    <s v="PTP"/>
    <m/>
    <n v="31"/>
    <s v="CAVA"/>
    <m/>
    <s v="-"/>
    <m/>
    <s v="CHARHOLI"/>
    <m/>
    <m/>
    <m/>
    <n v="2938.35"/>
    <n v="27189"/>
    <n v="26"/>
    <n v="55"/>
    <s v="FLOW"/>
    <m/>
    <m/>
    <m/>
    <m/>
    <s v="REGULAR"/>
    <s v="MH14LK6484"/>
    <s v="HF DELUXE DRS C I3S FI"/>
    <d v="2024-03-04T00:00:00"/>
    <n v="36"/>
    <x v="0"/>
    <x v="1"/>
    <m/>
    <m/>
    <m/>
    <m/>
    <m/>
    <m/>
    <m/>
    <m/>
    <m/>
    <m/>
    <m/>
    <m/>
    <m/>
    <m/>
    <m/>
    <m/>
    <m/>
    <m/>
    <m/>
    <m/>
    <m/>
    <m/>
    <m/>
    <m/>
    <m/>
    <m/>
    <m/>
    <m/>
    <m/>
    <m/>
    <m/>
    <m/>
    <m/>
    <m/>
    <m/>
    <m/>
    <m/>
    <m/>
    <m/>
    <m/>
    <m/>
    <m/>
    <m/>
    <m/>
    <m/>
    <m/>
    <m/>
    <m/>
    <m/>
    <m/>
    <m/>
    <m/>
    <m/>
    <m/>
    <m/>
    <m/>
    <m/>
    <m/>
    <m/>
    <m/>
    <m/>
    <m/>
    <m/>
    <m/>
    <m/>
    <m/>
    <m/>
    <m/>
    <m/>
    <m/>
    <m/>
    <m/>
    <m/>
    <m/>
    <m/>
    <m/>
    <m/>
    <m/>
    <m/>
    <m/>
    <m/>
    <m/>
    <m/>
    <m/>
    <m/>
    <m/>
    <m/>
    <m/>
    <m/>
    <m/>
    <m/>
    <n v="1"/>
    <m/>
    <m/>
    <x v="0"/>
    <x v="0"/>
    <s v="ZBHT0009"/>
    <s v="BPkHeKIRep7"/>
    <s v="Allocated"/>
    <e v="#N/A"/>
    <e v="#N/A"/>
    <e v="#N/A"/>
    <m/>
    <m/>
    <m/>
    <m/>
    <m/>
    <n v="3041.35"/>
    <n v="5912.35"/>
  </r>
  <r>
    <n v="460794404"/>
    <s v="SHILPA AKSHAY SUTAR"/>
    <s v="ONLINE"/>
    <x v="17"/>
    <n v="4098"/>
    <m/>
    <m/>
    <m/>
    <n v="4098"/>
    <n v="8135"/>
    <n v="4268"/>
    <n v="8135"/>
    <x v="1"/>
    <x v="1"/>
    <x v="1"/>
    <x v="7"/>
    <n v="27128.32"/>
    <n v="231"/>
    <n v="0"/>
    <n v="6750"/>
    <s v="-"/>
    <n v="0.31832038460834428"/>
    <n v="5.043975724245516E-3"/>
    <x v="1"/>
    <s v="PTP"/>
    <s v="-"/>
    <s v="PTP"/>
    <m/>
    <m/>
    <s v="CAVNA"/>
    <m/>
    <s v="-"/>
    <m/>
    <s v="BHOSARI"/>
    <m/>
    <m/>
    <m/>
    <n v="15116"/>
    <n v="27128.32"/>
    <n v="57"/>
    <n v="86"/>
    <s v="FLOW"/>
    <m/>
    <m/>
    <m/>
    <m/>
    <s v="REGULAR"/>
    <s v="MH14LF5225"/>
    <s v="HONDA UNICORN 160 BSVI"/>
    <d v="2023-11-20T00:00:00"/>
    <n v="36"/>
    <x v="1"/>
    <x v="1"/>
    <m/>
    <m/>
    <m/>
    <m/>
    <m/>
    <m/>
    <m/>
    <m/>
    <m/>
    <m/>
    <m/>
    <m/>
    <m/>
    <m/>
    <m/>
    <m/>
    <m/>
    <m/>
    <m/>
    <m/>
    <m/>
    <m/>
    <m/>
    <m/>
    <m/>
    <m/>
    <m/>
    <m/>
    <m/>
    <m/>
    <m/>
    <m/>
    <m/>
    <m/>
    <m/>
    <m/>
    <m/>
    <m/>
    <m/>
    <m/>
    <n v="1"/>
    <m/>
    <m/>
    <m/>
    <m/>
    <m/>
    <m/>
    <m/>
    <m/>
    <m/>
    <m/>
    <m/>
    <m/>
    <m/>
    <m/>
    <m/>
    <m/>
    <m/>
    <m/>
    <m/>
    <m/>
    <m/>
    <m/>
    <m/>
    <m/>
    <m/>
    <m/>
    <m/>
    <m/>
    <m/>
    <m/>
    <m/>
    <m/>
    <m/>
    <m/>
    <m/>
    <m/>
    <m/>
    <m/>
    <m/>
    <m/>
    <m/>
    <m/>
    <m/>
    <m/>
    <m/>
    <m/>
    <m/>
    <m/>
    <m/>
    <m/>
    <m/>
    <m/>
    <m/>
    <x v="0"/>
    <x v="0"/>
    <s v="DUWT0025"/>
    <m/>
    <m/>
    <m/>
    <m/>
    <m/>
    <m/>
    <m/>
    <m/>
    <m/>
    <m/>
    <n v="4268"/>
    <n v="12233"/>
  </r>
  <r>
    <n v="461431253"/>
    <s v="SANTOSH SOMNATHAPPA LANDE"/>
    <s v="ONLINE"/>
    <x v="12"/>
    <n v="3753"/>
    <m/>
    <m/>
    <m/>
    <n v="3645"/>
    <n v="3296"/>
    <n v="3395"/>
    <n v="3188"/>
    <x v="0"/>
    <x v="0"/>
    <x v="0"/>
    <x v="13"/>
    <n v="27117.200000000001"/>
    <n v="99"/>
    <n v="0"/>
    <n v="2250"/>
    <s v="20.06.26"/>
    <n v="2.336930092454519E-2"/>
    <n v="1.4282550356094685E-3"/>
    <x v="0"/>
    <s v="MPTP"/>
    <s v="NC"/>
    <s v="MPTP"/>
    <s v="Shifted"/>
    <n v="26"/>
    <s v="CNAVNA"/>
    <m/>
    <s v="-"/>
    <m/>
    <s v="BIBVEWADI"/>
    <m/>
    <m/>
    <m/>
    <n v="3296"/>
    <n v="27117.200000000001"/>
    <n v="26"/>
    <n v="25"/>
    <s v="STABLE"/>
    <m/>
    <m/>
    <m/>
    <m/>
    <s v="REGULAR"/>
    <s v="MH12WL1051"/>
    <s v="HONDA ACTIVA 6G DLX LTD ED"/>
    <d v="2024-01-08T00:00:00"/>
    <n v="36"/>
    <x v="0"/>
    <x v="1"/>
    <m/>
    <m/>
    <m/>
    <m/>
    <m/>
    <m/>
    <m/>
    <m/>
    <m/>
    <m/>
    <m/>
    <m/>
    <m/>
    <m/>
    <m/>
    <m/>
    <m/>
    <m/>
    <m/>
    <m/>
    <m/>
    <m/>
    <m/>
    <m/>
    <m/>
    <m/>
    <m/>
    <m/>
    <m/>
    <m/>
    <m/>
    <m/>
    <m/>
    <m/>
    <m/>
    <m/>
    <m/>
    <m/>
    <m/>
    <m/>
    <n v="1"/>
    <m/>
    <m/>
    <m/>
    <m/>
    <m/>
    <m/>
    <m/>
    <m/>
    <m/>
    <m/>
    <m/>
    <m/>
    <m/>
    <m/>
    <m/>
    <m/>
    <m/>
    <m/>
    <m/>
    <m/>
    <m/>
    <m/>
    <m/>
    <m/>
    <m/>
    <m/>
    <m/>
    <m/>
    <m/>
    <m/>
    <m/>
    <m/>
    <m/>
    <m/>
    <m/>
    <m/>
    <m/>
    <m/>
    <m/>
    <m/>
    <m/>
    <m/>
    <m/>
    <m/>
    <m/>
    <m/>
    <m/>
    <m/>
    <m/>
    <m/>
    <m/>
    <m/>
    <m/>
    <x v="0"/>
    <x v="0"/>
    <s v="DUWT0031"/>
    <s v="G6Q-9XkjHDm"/>
    <s v="Allocated"/>
    <e v="#N/A"/>
    <e v="#N/A"/>
    <e v="#N/A"/>
    <m/>
    <m/>
    <m/>
    <m/>
    <m/>
    <n v="3395"/>
    <n v="6941"/>
  </r>
  <r>
    <n v="467623626"/>
    <s v="ANJALI RAMESH BHUJANG"/>
    <s v="ONLINE"/>
    <x v="22"/>
    <n v="6481"/>
    <m/>
    <m/>
    <s v="CBC COLL"/>
    <n v="1530"/>
    <n v="3058"/>
    <n v="1559"/>
    <n v="-1893"/>
    <x v="1"/>
    <x v="2"/>
    <x v="0"/>
    <x v="3"/>
    <n v="26897"/>
    <n v="31"/>
    <n v="1350"/>
    <n v="1350"/>
    <s v="FLOW"/>
    <n v="5.8295098645116311E-2"/>
    <n v="5.0009663353658331E-3"/>
    <x v="2"/>
    <s v="PAID"/>
    <s v="NC"/>
    <s v="NC"/>
    <s v="Add not found"/>
    <m/>
    <m/>
    <m/>
    <s v="-"/>
    <m/>
    <s v="KHADAKI"/>
    <m/>
    <m/>
    <m/>
    <n v="3058"/>
    <n v="26897"/>
    <n v="57"/>
    <n v="0"/>
    <s v="RB"/>
    <m/>
    <m/>
    <m/>
    <m/>
    <s v="REGULAR"/>
    <s v="MH12XV5633"/>
    <s v="TVS JUPITER 110 DRUM ALLOY OBDIIA"/>
    <d v="2026-01-21T00:00:00"/>
    <n v="24"/>
    <x v="0"/>
    <x v="0"/>
    <m/>
    <m/>
    <m/>
    <m/>
    <m/>
    <m/>
    <m/>
    <m/>
    <m/>
    <m/>
    <m/>
    <m/>
    <m/>
    <m/>
    <m/>
    <m/>
    <n v="1"/>
    <m/>
    <m/>
    <m/>
    <m/>
    <m/>
    <m/>
    <m/>
    <m/>
    <m/>
    <m/>
    <m/>
    <m/>
    <m/>
    <m/>
    <n v="1"/>
    <m/>
    <m/>
    <m/>
    <m/>
    <m/>
    <m/>
    <m/>
    <m/>
    <m/>
    <m/>
    <m/>
    <m/>
    <m/>
    <m/>
    <m/>
    <m/>
    <m/>
    <m/>
    <m/>
    <m/>
    <m/>
    <m/>
    <m/>
    <m/>
    <m/>
    <m/>
    <m/>
    <m/>
    <m/>
    <m/>
    <m/>
    <m/>
    <n v="1"/>
    <m/>
    <m/>
    <m/>
    <m/>
    <m/>
    <m/>
    <m/>
    <m/>
    <m/>
    <m/>
    <m/>
    <m/>
    <m/>
    <m/>
    <m/>
    <m/>
    <m/>
    <m/>
    <m/>
    <m/>
    <m/>
    <m/>
    <m/>
    <m/>
    <m/>
    <m/>
    <m/>
    <m/>
    <m/>
    <x v="1"/>
    <x v="0"/>
    <s v="DUWT0023"/>
    <s v="A6GGp8Dc3rz7"/>
    <s v="Allocated"/>
    <s v="Address Not Found (NC_ANF)"/>
    <s v="Address not found "/>
    <d v="2026-07-06T00:00:00"/>
    <m/>
    <m/>
    <m/>
    <m/>
    <m/>
    <n v="1559"/>
    <n v="4588"/>
  </r>
  <r>
    <n v="463967273"/>
    <s v="AKASH DATTATRAY PATIL"/>
    <m/>
    <x v="2"/>
    <m/>
    <m/>
    <m/>
    <m/>
    <n v="4734"/>
    <n v="14014"/>
    <n v="5014"/>
    <n v="18748"/>
    <x v="3"/>
    <x v="1"/>
    <x v="1"/>
    <x v="9"/>
    <n v="26819"/>
    <n v="468"/>
    <n v="0"/>
    <n v="2250"/>
    <s v="FLOW"/>
    <n v="3.5019257457770611E-2"/>
    <n v="8.5894009457001229E-3"/>
    <x v="1"/>
    <s v="BPTP"/>
    <s v="BPTP"/>
    <s v="BPTP"/>
    <s v="Financail problem"/>
    <m/>
    <s v="CAVNA"/>
    <m/>
    <s v="-"/>
    <m/>
    <s v="KAREGAON"/>
    <m/>
    <m/>
    <m/>
    <n v="14014"/>
    <n v="26819"/>
    <n v="87"/>
    <n v="116"/>
    <s v="FLOW"/>
    <m/>
    <m/>
    <m/>
    <m/>
    <s v="REGULAR"/>
    <s v="MH29CF6329"/>
    <s v="HONDA SHINE DISC BSVI"/>
    <d v="2024-09-07T00:00:00"/>
    <n v="24"/>
    <x v="0"/>
    <x v="0"/>
    <m/>
    <m/>
    <m/>
    <m/>
    <m/>
    <m/>
    <m/>
    <m/>
    <m/>
    <m/>
    <m/>
    <m/>
    <m/>
    <m/>
    <m/>
    <m/>
    <m/>
    <m/>
    <m/>
    <n v="1"/>
    <m/>
    <m/>
    <n v="1"/>
    <m/>
    <m/>
    <m/>
    <m/>
    <m/>
    <m/>
    <m/>
    <m/>
    <m/>
    <m/>
    <m/>
    <m/>
    <m/>
    <m/>
    <m/>
    <m/>
    <m/>
    <m/>
    <m/>
    <m/>
    <m/>
    <m/>
    <m/>
    <m/>
    <m/>
    <m/>
    <m/>
    <m/>
    <m/>
    <m/>
    <m/>
    <m/>
    <m/>
    <m/>
    <m/>
    <m/>
    <m/>
    <m/>
    <m/>
    <m/>
    <m/>
    <m/>
    <m/>
    <m/>
    <m/>
    <m/>
    <m/>
    <m/>
    <m/>
    <m/>
    <m/>
    <m/>
    <m/>
    <m/>
    <m/>
    <m/>
    <m/>
    <m/>
    <m/>
    <m/>
    <m/>
    <m/>
    <m/>
    <m/>
    <m/>
    <m/>
    <m/>
    <m/>
    <m/>
    <m/>
    <m/>
    <x v="3"/>
    <x v="0"/>
    <s v="ZBHT0024"/>
    <s v="ko79HSndwc"/>
    <s v="Allocated"/>
    <s v="Left Message (LMCB)"/>
    <s v="Meet security "/>
    <d v="2026-07-07T00:00:00"/>
    <m/>
    <m/>
    <m/>
    <m/>
    <m/>
    <n v="5014"/>
    <n v="18748"/>
  </r>
  <r>
    <n v="461361352"/>
    <s v="SANTOSH BHRAT LAMKHADE"/>
    <s v="BRANCH"/>
    <x v="0"/>
    <n v="6500"/>
    <m/>
    <m/>
    <m/>
    <n v="3223"/>
    <n v="6442"/>
    <n v="3335"/>
    <n v="3165"/>
    <x v="1"/>
    <x v="0"/>
    <x v="0"/>
    <x v="10"/>
    <n v="26621"/>
    <n v="116"/>
    <n v="0"/>
    <n v="2173"/>
    <s v="FLOW"/>
    <n v="4.2902045802772681E-2"/>
    <n v="4.9496495822498364E-3"/>
    <x v="0"/>
    <s v="PAID"/>
    <s v="PTP"/>
    <s v="PAID"/>
    <m/>
    <m/>
    <s v="CAVNA"/>
    <m/>
    <s v="-"/>
    <m/>
    <s v="JUNNAR"/>
    <m/>
    <m/>
    <m/>
    <n v="6442"/>
    <n v="26621"/>
    <n v="57"/>
    <n v="55"/>
    <s v="STABLE"/>
    <m/>
    <m/>
    <m/>
    <m/>
    <s v="NPA"/>
    <s v="MH14LG6871"/>
    <s v="HONDA SHINE DISC BSVI"/>
    <d v="2024-01-03T00:00:00"/>
    <n v="36"/>
    <x v="0"/>
    <x v="0"/>
    <m/>
    <m/>
    <m/>
    <m/>
    <m/>
    <m/>
    <m/>
    <n v="1"/>
    <m/>
    <m/>
    <m/>
    <m/>
    <m/>
    <m/>
    <m/>
    <m/>
    <m/>
    <m/>
    <m/>
    <m/>
    <m/>
    <m/>
    <m/>
    <m/>
    <m/>
    <m/>
    <m/>
    <m/>
    <m/>
    <m/>
    <m/>
    <m/>
    <m/>
    <m/>
    <m/>
    <m/>
    <m/>
    <m/>
    <m/>
    <m/>
    <m/>
    <m/>
    <m/>
    <m/>
    <m/>
    <m/>
    <m/>
    <m/>
    <m/>
    <m/>
    <m/>
    <m/>
    <m/>
    <m/>
    <m/>
    <m/>
    <m/>
    <m/>
    <m/>
    <m/>
    <m/>
    <m/>
    <m/>
    <m/>
    <m/>
    <m/>
    <m/>
    <m/>
    <m/>
    <m/>
    <m/>
    <m/>
    <m/>
    <m/>
    <m/>
    <m/>
    <m/>
    <m/>
    <m/>
    <m/>
    <m/>
    <m/>
    <m/>
    <m/>
    <m/>
    <m/>
    <m/>
    <m/>
    <m/>
    <m/>
    <m/>
    <m/>
    <m/>
    <m/>
    <x v="0"/>
    <x v="0"/>
    <s v="ZBHT0021"/>
    <s v="B2EoxdtEBS"/>
    <s v="Allocated"/>
    <s v="Left Message (LMCB)"/>
    <s v="Lmcb mama"/>
    <d v="2026-07-03T00:00:00"/>
    <m/>
    <m/>
    <m/>
    <m/>
    <m/>
    <n v="3335"/>
    <n v="9665"/>
  </r>
  <r>
    <n v="467347524"/>
    <s v="SUBHASH PRALHAD HARIMKAR"/>
    <m/>
    <x v="2"/>
    <m/>
    <m/>
    <m/>
    <m/>
    <n v="2060"/>
    <n v="6180"/>
    <n v="2181"/>
    <n v="8240"/>
    <x v="3"/>
    <x v="1"/>
    <x v="1"/>
    <x v="2"/>
    <n v="26554"/>
    <n v="121"/>
    <n v="0"/>
    <n v="1350"/>
    <s v="FLOW"/>
    <n v="7.7181698955971767E-2"/>
    <n v="8.5045286070368417E-3"/>
    <x v="1"/>
    <s v="-"/>
    <s v="NC"/>
    <s v="-"/>
    <m/>
    <m/>
    <m/>
    <m/>
    <s v="ELG"/>
    <m/>
    <s v="ALANDI DEVACHI"/>
    <m/>
    <m/>
    <m/>
    <n v="6180"/>
    <n v="26554"/>
    <n v="86"/>
    <n v="115"/>
    <s v="FLOW"/>
    <m/>
    <m/>
    <m/>
    <m/>
    <s v="REGULAR"/>
    <s v="MH38AF3104"/>
    <s v="SPLENDOR PLUS I3S BS6 FI DRUM SELF"/>
    <d v="2025-11-26T00:00:00"/>
    <n v="18"/>
    <x v="0"/>
    <x v="1"/>
    <m/>
    <n v="1"/>
    <m/>
    <m/>
    <m/>
    <m/>
    <m/>
    <m/>
    <m/>
    <m/>
    <m/>
    <m/>
    <m/>
    <m/>
    <m/>
    <m/>
    <m/>
    <m/>
    <m/>
    <m/>
    <m/>
    <m/>
    <m/>
    <m/>
    <m/>
    <m/>
    <m/>
    <m/>
    <m/>
    <m/>
    <m/>
    <m/>
    <m/>
    <m/>
    <m/>
    <m/>
    <m/>
    <m/>
    <m/>
    <m/>
    <m/>
    <m/>
    <m/>
    <m/>
    <m/>
    <m/>
    <m/>
    <m/>
    <m/>
    <m/>
    <m/>
    <m/>
    <m/>
    <m/>
    <m/>
    <m/>
    <m/>
    <m/>
    <m/>
    <m/>
    <m/>
    <m/>
    <m/>
    <m/>
    <m/>
    <m/>
    <m/>
    <m/>
    <m/>
    <m/>
    <m/>
    <m/>
    <m/>
    <m/>
    <m/>
    <m/>
    <m/>
    <m/>
    <m/>
    <m/>
    <m/>
    <m/>
    <m/>
    <m/>
    <m/>
    <m/>
    <m/>
    <m/>
    <m/>
    <m/>
    <m/>
    <m/>
    <m/>
    <m/>
    <x v="0"/>
    <x v="0"/>
    <s v="ZBHT0009"/>
    <s v="G2h9mtZls9c"/>
    <s v="Allocated"/>
    <s v="Address Not Found (NC_ANF)"/>
    <s v="Short address "/>
    <d v="2026-07-01T00:00:00"/>
    <m/>
    <m/>
    <m/>
    <s v="VYMO"/>
    <m/>
    <n v="2181"/>
    <n v="8240"/>
  </r>
  <r>
    <n v="134779762"/>
    <s v="SANJU PITAMBAR JADHAV"/>
    <s v="ONLINE"/>
    <x v="14"/>
    <n v="5600"/>
    <m/>
    <m/>
    <m/>
    <n v="5560"/>
    <n v="4941"/>
    <n v="5017"/>
    <n v="4901"/>
    <x v="0"/>
    <x v="0"/>
    <x v="0"/>
    <x v="15"/>
    <n v="26547.58"/>
    <n v="76"/>
    <n v="0"/>
    <n v="7200"/>
    <s v="15.06.26"/>
    <n v="3.1753338916768924E-2"/>
    <n v="1.3982533159118647E-3"/>
    <x v="0"/>
    <s v="PTP"/>
    <s v="PAID"/>
    <s v="PTP"/>
    <m/>
    <n v="21"/>
    <s v="CAVA"/>
    <m/>
    <s v="-"/>
    <m/>
    <s v="PIMPRI GAON"/>
    <m/>
    <m/>
    <m/>
    <n v="12217"/>
    <n v="26547.58"/>
    <n v="25"/>
    <n v="24"/>
    <s v="STABLE"/>
    <m/>
    <m/>
    <m/>
    <m/>
    <s v="-"/>
    <s v="MH14KK3648"/>
    <s v="CLASSIC 350 DARK STEALTH BLACK"/>
    <d v="2022-10-11T00:00:00"/>
    <n v="48"/>
    <x v="2"/>
    <x v="0"/>
    <m/>
    <m/>
    <m/>
    <m/>
    <m/>
    <m/>
    <m/>
    <m/>
    <m/>
    <m/>
    <m/>
    <m/>
    <m/>
    <m/>
    <m/>
    <m/>
    <m/>
    <m/>
    <m/>
    <m/>
    <m/>
    <m/>
    <n v="1"/>
    <m/>
    <m/>
    <m/>
    <m/>
    <m/>
    <m/>
    <m/>
    <m/>
    <m/>
    <m/>
    <m/>
    <m/>
    <m/>
    <m/>
    <m/>
    <m/>
    <m/>
    <m/>
    <m/>
    <m/>
    <m/>
    <m/>
    <m/>
    <m/>
    <m/>
    <m/>
    <m/>
    <m/>
    <m/>
    <m/>
    <m/>
    <m/>
    <m/>
    <m/>
    <m/>
    <m/>
    <m/>
    <m/>
    <m/>
    <m/>
    <m/>
    <m/>
    <m/>
    <m/>
    <m/>
    <m/>
    <m/>
    <m/>
    <m/>
    <m/>
    <m/>
    <m/>
    <m/>
    <m/>
    <m/>
    <m/>
    <m/>
    <m/>
    <m/>
    <m/>
    <m/>
    <m/>
    <m/>
    <m/>
    <m/>
    <m/>
    <m/>
    <m/>
    <m/>
    <m/>
    <m/>
    <x v="0"/>
    <x v="0"/>
    <s v="ZBHT0015"/>
    <e v="#N/A"/>
    <s v="Allocated"/>
    <e v="#N/A"/>
    <e v="#N/A"/>
    <e v="#N/A"/>
    <m/>
    <m/>
    <m/>
    <m/>
    <m/>
    <n v="5017"/>
    <n v="10501"/>
  </r>
  <r>
    <n v="463646816"/>
    <s v="DOULATRAO BAPURAO KOLEKAR"/>
    <m/>
    <x v="2"/>
    <m/>
    <m/>
    <m/>
    <m/>
    <n v="4722"/>
    <n v="18120"/>
    <n v="5011"/>
    <n v="22842"/>
    <x v="2"/>
    <x v="1"/>
    <x v="1"/>
    <x v="9"/>
    <n v="26430"/>
    <n v="1057"/>
    <n v="0"/>
    <n v="4281.0600000000004"/>
    <s v="16.06.26"/>
    <n v="7.1548844335919529E-2"/>
    <n v="1.0182275130020678E-2"/>
    <x v="1"/>
    <s v="BPTP"/>
    <s v="PAID"/>
    <s v="BPTP"/>
    <s v="Financail problem"/>
    <n v="20"/>
    <s v="CAVA"/>
    <m/>
    <s v="ELG"/>
    <m/>
    <s v="RANJAN GAON"/>
    <m/>
    <m/>
    <m/>
    <n v="18120"/>
    <n v="26430"/>
    <n v="118"/>
    <n v="147"/>
    <s v="FLOW"/>
    <m/>
    <m/>
    <m/>
    <m/>
    <s v="NPA"/>
    <s v="MH12XB6413"/>
    <s v="PLEASURE PLUS XTEC DRUM CAST"/>
    <d v="2024-08-03T00:00:00"/>
    <n v="24"/>
    <x v="0"/>
    <x v="0"/>
    <m/>
    <m/>
    <m/>
    <m/>
    <m/>
    <m/>
    <m/>
    <m/>
    <m/>
    <m/>
    <m/>
    <m/>
    <m/>
    <m/>
    <m/>
    <m/>
    <m/>
    <m/>
    <m/>
    <n v="1"/>
    <m/>
    <m/>
    <n v="1"/>
    <m/>
    <m/>
    <m/>
    <m/>
    <m/>
    <m/>
    <m/>
    <m/>
    <m/>
    <m/>
    <m/>
    <m/>
    <m/>
    <m/>
    <m/>
    <m/>
    <m/>
    <m/>
    <m/>
    <m/>
    <m/>
    <m/>
    <m/>
    <m/>
    <m/>
    <m/>
    <m/>
    <m/>
    <m/>
    <m/>
    <m/>
    <m/>
    <m/>
    <m/>
    <m/>
    <m/>
    <m/>
    <m/>
    <m/>
    <m/>
    <m/>
    <m/>
    <m/>
    <m/>
    <m/>
    <m/>
    <m/>
    <m/>
    <m/>
    <m/>
    <m/>
    <m/>
    <m/>
    <m/>
    <m/>
    <m/>
    <m/>
    <m/>
    <m/>
    <m/>
    <m/>
    <m/>
    <m/>
    <m/>
    <m/>
    <m/>
    <m/>
    <m/>
    <m/>
    <m/>
    <m/>
    <x v="3"/>
    <x v="0"/>
    <s v="ZBHT0024"/>
    <s v="B2AZ5XtnFsc"/>
    <s v="Allocated"/>
    <s v="Left Message (LMCB)"/>
    <s v="Meet son"/>
    <d v="2026-07-07T00:00:00"/>
    <m/>
    <m/>
    <m/>
    <m/>
    <m/>
    <n v="5011"/>
    <n v="22842"/>
  </r>
  <r>
    <n v="467003063"/>
    <s v="SACHIN NARSING TOTARE"/>
    <m/>
    <x v="2"/>
    <m/>
    <m/>
    <m/>
    <m/>
    <n v="3301"/>
    <n v="15283"/>
    <n v="2631"/>
    <n v="18584"/>
    <x v="4"/>
    <x v="1"/>
    <x v="1"/>
    <x v="5"/>
    <n v="26305"/>
    <n v="552"/>
    <n v="0"/>
    <n v="2250"/>
    <s v="FLOW"/>
    <n v="0.31202922790410781"/>
    <n v="1.1758514785104188E-2"/>
    <x v="1"/>
    <s v="NC "/>
    <s v="NC"/>
    <s v="NC "/>
    <m/>
    <m/>
    <s v="CNAVNA"/>
    <m/>
    <s v="ELG"/>
    <m/>
    <s v="NANEKAR WADI"/>
    <m/>
    <m/>
    <m/>
    <n v="15283"/>
    <n v="26305"/>
    <n v="145"/>
    <n v="174"/>
    <s v="FLOW"/>
    <m/>
    <m/>
    <m/>
    <m/>
    <s v="NPA"/>
    <s v="MH14MB9290"/>
    <s v="HONDA ACTIVA 6G DLX BS VI"/>
    <d v="2025-10-04T00:00:00"/>
    <n v="12"/>
    <x v="0"/>
    <x v="0"/>
    <m/>
    <m/>
    <m/>
    <m/>
    <m/>
    <m/>
    <m/>
    <m/>
    <m/>
    <m/>
    <n v="1"/>
    <m/>
    <m/>
    <m/>
    <m/>
    <m/>
    <m/>
    <m/>
    <m/>
    <m/>
    <m/>
    <m/>
    <m/>
    <m/>
    <m/>
    <m/>
    <m/>
    <m/>
    <m/>
    <m/>
    <m/>
    <m/>
    <m/>
    <m/>
    <m/>
    <m/>
    <m/>
    <m/>
    <m/>
    <m/>
    <m/>
    <m/>
    <m/>
    <m/>
    <m/>
    <m/>
    <m/>
    <m/>
    <m/>
    <m/>
    <m/>
    <m/>
    <m/>
    <m/>
    <m/>
    <m/>
    <m/>
    <m/>
    <m/>
    <m/>
    <m/>
    <m/>
    <m/>
    <m/>
    <m/>
    <m/>
    <m/>
    <m/>
    <m/>
    <m/>
    <m/>
    <m/>
    <m/>
    <m/>
    <m/>
    <m/>
    <m/>
    <m/>
    <m/>
    <m/>
    <m/>
    <m/>
    <m/>
    <m/>
    <m/>
    <m/>
    <m/>
    <m/>
    <m/>
    <m/>
    <m/>
    <m/>
    <m/>
    <m/>
    <x v="0"/>
    <x v="0"/>
    <s v="DUWT0017"/>
    <s v="B2GOOuwnxrz"/>
    <s v="Allocated"/>
    <s v="Shifted (NC_SFTD)"/>
    <s v="Shifted customer from residence address as per owner "/>
    <d v="2026-07-04T00:00:00"/>
    <m/>
    <m/>
    <m/>
    <m/>
    <m/>
    <n v="2631"/>
    <n v="18584"/>
  </r>
  <r>
    <n v="461510911"/>
    <s v="AKASH DNYANOBA PENTULE"/>
    <s v="ONLINE"/>
    <x v="19"/>
    <n v="3586"/>
    <m/>
    <m/>
    <m/>
    <n v="3491"/>
    <n v="3491"/>
    <n v="3586"/>
    <n v="3396"/>
    <x v="0"/>
    <x v="0"/>
    <x v="0"/>
    <x v="0"/>
    <n v="25966.28"/>
    <n v="95"/>
    <n v="0"/>
    <n v="2699.76"/>
    <s v="04.06.26"/>
    <n v="8.9449409203633153E-3"/>
    <n v="1.3676364140119714E-3"/>
    <x v="0"/>
    <s v="NC"/>
    <s v="PAID"/>
    <s v="NC"/>
    <s v="Shifted"/>
    <m/>
    <s v="CNAVNA"/>
    <m/>
    <s v="-"/>
    <m/>
    <s v="THERGAON"/>
    <m/>
    <m/>
    <m/>
    <n v="6285.76"/>
    <n v="25966.28"/>
    <n v="26"/>
    <n v="25"/>
    <s v="STABLE"/>
    <m/>
    <m/>
    <m/>
    <m/>
    <s v="REGULAR"/>
    <s v="MH44AC7527"/>
    <s v="SPLENDOR PLUS DRS CAST FI BLACK"/>
    <d v="2024-01-15T00:00:00"/>
    <n v="36"/>
    <x v="1"/>
    <x v="0"/>
    <m/>
    <m/>
    <m/>
    <m/>
    <m/>
    <m/>
    <m/>
    <m/>
    <m/>
    <m/>
    <m/>
    <m/>
    <m/>
    <m/>
    <m/>
    <m/>
    <m/>
    <m/>
    <m/>
    <m/>
    <m/>
    <m/>
    <m/>
    <m/>
    <m/>
    <m/>
    <m/>
    <m/>
    <m/>
    <m/>
    <m/>
    <n v="1"/>
    <m/>
    <m/>
    <m/>
    <m/>
    <m/>
    <m/>
    <m/>
    <m/>
    <m/>
    <m/>
    <m/>
    <m/>
    <m/>
    <m/>
    <n v="1"/>
    <m/>
    <m/>
    <m/>
    <m/>
    <m/>
    <m/>
    <m/>
    <m/>
    <m/>
    <m/>
    <m/>
    <m/>
    <m/>
    <m/>
    <m/>
    <m/>
    <m/>
    <m/>
    <m/>
    <m/>
    <m/>
    <m/>
    <m/>
    <m/>
    <m/>
    <m/>
    <m/>
    <m/>
    <m/>
    <m/>
    <m/>
    <m/>
    <m/>
    <m/>
    <m/>
    <m/>
    <m/>
    <m/>
    <m/>
    <m/>
    <m/>
    <m/>
    <m/>
    <m/>
    <m/>
    <m/>
    <m/>
    <x v="3"/>
    <x v="0"/>
    <s v="ZBHT0011"/>
    <m/>
    <m/>
    <m/>
    <m/>
    <m/>
    <m/>
    <m/>
    <m/>
    <m/>
    <m/>
    <n v="3586"/>
    <n v="6982"/>
  </r>
  <r>
    <n v="461637613"/>
    <s v="NILAM EKNATH POTAWDE"/>
    <s v="ONLINE"/>
    <x v="16"/>
    <n v="3220"/>
    <m/>
    <m/>
    <s v="BANK STABLE 16"/>
    <n v="3125"/>
    <n v="3125"/>
    <n v="3165"/>
    <n v="3030"/>
    <x v="0"/>
    <x v="0"/>
    <x v="0"/>
    <x v="5"/>
    <n v="25813"/>
    <n v="40"/>
    <n v="0"/>
    <n v="6750"/>
    <s v="-"/>
    <n v="3.1127402615111818E-2"/>
    <n v="1.3595632010011069E-3"/>
    <x v="0"/>
    <s v="PAID"/>
    <s v="-"/>
    <s v="PAID"/>
    <m/>
    <m/>
    <m/>
    <m/>
    <s v="-"/>
    <m/>
    <s v="KHARABWADI"/>
    <m/>
    <m/>
    <m/>
    <n v="3125"/>
    <n v="25813"/>
    <n v="26"/>
    <n v="25"/>
    <s v="STABLE"/>
    <m/>
    <m/>
    <m/>
    <m/>
    <s v="NPA"/>
    <s v="MH14LH3721"/>
    <s v="HONDA ACTIVA 6G DLX BS VI"/>
    <d v="2024-01-24T00:00:00"/>
    <n v="36"/>
    <x v="0"/>
    <x v="0"/>
    <m/>
    <m/>
    <m/>
    <m/>
    <m/>
    <m/>
    <m/>
    <m/>
    <m/>
    <m/>
    <n v="1"/>
    <m/>
    <m/>
    <m/>
    <m/>
    <m/>
    <m/>
    <m/>
    <m/>
    <m/>
    <m/>
    <m/>
    <m/>
    <m/>
    <m/>
    <m/>
    <m/>
    <m/>
    <m/>
    <m/>
    <m/>
    <m/>
    <m/>
    <m/>
    <m/>
    <m/>
    <m/>
    <m/>
    <m/>
    <m/>
    <m/>
    <m/>
    <m/>
    <m/>
    <m/>
    <m/>
    <m/>
    <m/>
    <m/>
    <m/>
    <m/>
    <m/>
    <m/>
    <m/>
    <m/>
    <m/>
    <m/>
    <m/>
    <m/>
    <m/>
    <m/>
    <m/>
    <m/>
    <m/>
    <m/>
    <m/>
    <m/>
    <m/>
    <m/>
    <m/>
    <m/>
    <m/>
    <m/>
    <m/>
    <m/>
    <m/>
    <m/>
    <m/>
    <m/>
    <m/>
    <m/>
    <m/>
    <m/>
    <m/>
    <m/>
    <m/>
    <m/>
    <m/>
    <m/>
    <m/>
    <m/>
    <m/>
    <m/>
    <m/>
    <x v="0"/>
    <x v="0"/>
    <s v="DUWT0017"/>
    <s v="G6I3zhEl6iz"/>
    <s v="Allocated"/>
    <s v="Address Not Found (NC_ANF)"/>
    <s v="Short address available "/>
    <d v="2026-07-04T00:00:00"/>
    <m/>
    <m/>
    <m/>
    <m/>
    <m/>
    <n v="3165"/>
    <n v="6250"/>
  </r>
  <r>
    <n v="461750939"/>
    <s v="NAMDEV YALAPPA REDEKAR"/>
    <s v="ONLINE"/>
    <x v="5"/>
    <n v="3186"/>
    <m/>
    <m/>
    <m/>
    <n v="3101"/>
    <n v="3022"/>
    <n v="3107"/>
    <n v="2937"/>
    <x v="0"/>
    <x v="0"/>
    <x v="0"/>
    <x v="5"/>
    <n v="25742"/>
    <n v="85"/>
    <n v="0"/>
    <n v="4482"/>
    <s v="FLOW"/>
    <n v="3.1041785074118016E-2"/>
    <n v="1.355823651654999E-3"/>
    <x v="0"/>
    <s v="NC"/>
    <s v="NC"/>
    <s v="NC"/>
    <s v="Shifted"/>
    <m/>
    <s v="CNAVNA"/>
    <m/>
    <s v="-"/>
    <m/>
    <s v="CHAKAN"/>
    <m/>
    <m/>
    <m/>
    <n v="7589"/>
    <n v="25742"/>
    <n v="26"/>
    <n v="25"/>
    <s v="STABLE"/>
    <m/>
    <m/>
    <m/>
    <m/>
    <s v="REGULAR"/>
    <s v="MH09GQ5807"/>
    <s v="SPLENDOR PLUS BS6 I3S DRS CAST FI"/>
    <d v="2024-02-01T00:00:00"/>
    <n v="36"/>
    <x v="1"/>
    <x v="0"/>
    <m/>
    <m/>
    <m/>
    <m/>
    <m/>
    <m/>
    <m/>
    <m/>
    <m/>
    <m/>
    <m/>
    <m/>
    <m/>
    <m/>
    <m/>
    <m/>
    <m/>
    <m/>
    <m/>
    <m/>
    <m/>
    <m/>
    <m/>
    <m/>
    <m/>
    <m/>
    <m/>
    <m/>
    <m/>
    <m/>
    <m/>
    <m/>
    <m/>
    <m/>
    <m/>
    <m/>
    <m/>
    <m/>
    <m/>
    <m/>
    <m/>
    <m/>
    <m/>
    <m/>
    <m/>
    <m/>
    <n v="1"/>
    <m/>
    <m/>
    <m/>
    <m/>
    <m/>
    <m/>
    <m/>
    <m/>
    <m/>
    <m/>
    <m/>
    <m/>
    <m/>
    <m/>
    <m/>
    <m/>
    <m/>
    <m/>
    <m/>
    <m/>
    <m/>
    <m/>
    <m/>
    <m/>
    <m/>
    <m/>
    <m/>
    <m/>
    <m/>
    <m/>
    <m/>
    <m/>
    <m/>
    <m/>
    <m/>
    <m/>
    <m/>
    <m/>
    <m/>
    <m/>
    <m/>
    <m/>
    <m/>
    <m/>
    <m/>
    <m/>
    <m/>
    <x v="0"/>
    <x v="0"/>
    <s v="DUWT0017"/>
    <m/>
    <m/>
    <m/>
    <m/>
    <m/>
    <m/>
    <m/>
    <m/>
    <m/>
    <m/>
    <n v="3107"/>
    <n v="6123"/>
  </r>
  <r>
    <n v="460579176"/>
    <s v="TUKARAM SUBHASH BIRADAR"/>
    <m/>
    <x v="2"/>
    <m/>
    <m/>
    <m/>
    <m/>
    <n v="8746"/>
    <n v="26021"/>
    <n v="598"/>
    <n v="34767"/>
    <x v="2"/>
    <x v="1"/>
    <x v="1"/>
    <x v="5"/>
    <n v="25553.54"/>
    <n v="815"/>
    <n v="0"/>
    <n v="2700"/>
    <s v="FLOW"/>
    <n v="0.35428270533003065"/>
    <n v="9.8446150142258264E-3"/>
    <x v="1"/>
    <s v="MPTP"/>
    <s v="MPTP"/>
    <s v="MPTP"/>
    <m/>
    <n v="25"/>
    <s v="CAVNA"/>
    <m/>
    <s v="ELG"/>
    <m/>
    <s v="CHAKAN"/>
    <m/>
    <m/>
    <m/>
    <n v="26021"/>
    <n v="25553.54"/>
    <n v="118"/>
    <n v="147"/>
    <s v="FLOW"/>
    <m/>
    <m/>
    <m/>
    <m/>
    <s v="NPA"/>
    <s v="MH14LD6157"/>
    <s v="CLASSIC 350 DARK GUNMETAL GREY"/>
    <d v="2023-11-10T00:00:00"/>
    <n v="30"/>
    <x v="0"/>
    <x v="0"/>
    <m/>
    <m/>
    <m/>
    <m/>
    <m/>
    <m/>
    <m/>
    <m/>
    <m/>
    <m/>
    <n v="1"/>
    <m/>
    <m/>
    <m/>
    <m/>
    <m/>
    <m/>
    <m/>
    <m/>
    <m/>
    <m/>
    <m/>
    <m/>
    <m/>
    <m/>
    <m/>
    <m/>
    <m/>
    <m/>
    <m/>
    <m/>
    <m/>
    <m/>
    <m/>
    <m/>
    <m/>
    <m/>
    <m/>
    <m/>
    <m/>
    <m/>
    <m/>
    <m/>
    <m/>
    <m/>
    <m/>
    <m/>
    <m/>
    <m/>
    <m/>
    <m/>
    <m/>
    <m/>
    <m/>
    <m/>
    <m/>
    <m/>
    <m/>
    <m/>
    <m/>
    <m/>
    <m/>
    <m/>
    <m/>
    <m/>
    <m/>
    <m/>
    <m/>
    <m/>
    <m/>
    <m/>
    <m/>
    <m/>
    <m/>
    <m/>
    <m/>
    <m/>
    <m/>
    <m/>
    <m/>
    <m/>
    <m/>
    <m/>
    <m/>
    <m/>
    <m/>
    <m/>
    <m/>
    <m/>
    <m/>
    <m/>
    <m/>
    <m/>
    <m/>
    <x v="0"/>
    <x v="0"/>
    <s v="DUWT0017"/>
    <s v="kPkHnVYa5jm"/>
    <s v="Allocated"/>
    <s v="Left Message (LMCB)"/>
    <s v="Customer not meet massage with wife "/>
    <d v="2026-07-04T00:00:00"/>
    <m/>
    <m/>
    <m/>
    <m/>
    <m/>
    <n v="598"/>
    <n v="34767"/>
  </r>
  <r>
    <n v="461017884"/>
    <s v="ATUL ARUN KAMBLE"/>
    <s v="COLLECT"/>
    <x v="22"/>
    <n v="3650"/>
    <m/>
    <m/>
    <m/>
    <n v="3434"/>
    <n v="6764"/>
    <n v="3510"/>
    <n v="6548"/>
    <x v="1"/>
    <x v="0"/>
    <x v="0"/>
    <x v="9"/>
    <n v="25429"/>
    <n v="180"/>
    <n v="0"/>
    <n v="0"/>
    <s v="22.06.26"/>
    <n v="3.8596923144174664E-2"/>
    <n v="4.7280207064735015E-3"/>
    <x v="0"/>
    <s v="PTP"/>
    <s v="PTP"/>
    <s v="PTP"/>
    <m/>
    <n v="23"/>
    <s v="CAVA"/>
    <m/>
    <s v="-"/>
    <m/>
    <s v="ALEGAON PAGA"/>
    <m/>
    <m/>
    <m/>
    <n v="6764"/>
    <n v="25429"/>
    <n v="57"/>
    <n v="86"/>
    <s v="FLOW"/>
    <m/>
    <m/>
    <m/>
    <m/>
    <s v="REGULAR"/>
    <s v="MH12WM8082"/>
    <s v="SPLENDORPLUS I3S DRS C FI BLACKACNT"/>
    <d v="2023-12-02T00:00:00"/>
    <n v="36"/>
    <x v="0"/>
    <x v="0"/>
    <m/>
    <m/>
    <m/>
    <m/>
    <m/>
    <m/>
    <m/>
    <m/>
    <m/>
    <m/>
    <n v="1"/>
    <m/>
    <m/>
    <m/>
    <m/>
    <m/>
    <m/>
    <m/>
    <m/>
    <m/>
    <m/>
    <m/>
    <m/>
    <m/>
    <m/>
    <m/>
    <m/>
    <m/>
    <m/>
    <m/>
    <m/>
    <m/>
    <m/>
    <m/>
    <m/>
    <m/>
    <m/>
    <m/>
    <m/>
    <m/>
    <m/>
    <m/>
    <m/>
    <m/>
    <m/>
    <m/>
    <m/>
    <m/>
    <m/>
    <m/>
    <m/>
    <m/>
    <m/>
    <m/>
    <m/>
    <m/>
    <m/>
    <m/>
    <m/>
    <m/>
    <m/>
    <m/>
    <m/>
    <m/>
    <m/>
    <m/>
    <m/>
    <m/>
    <m/>
    <m/>
    <m/>
    <m/>
    <m/>
    <m/>
    <m/>
    <m/>
    <m/>
    <m/>
    <m/>
    <m/>
    <m/>
    <m/>
    <m/>
    <m/>
    <m/>
    <n v="2"/>
    <m/>
    <m/>
    <m/>
    <m/>
    <m/>
    <m/>
    <m/>
    <m/>
    <x v="1"/>
    <x v="0"/>
    <s v="ZBHT0024"/>
    <s v="BPitKWVZJrz"/>
    <s v="Allocated"/>
    <s v="Left Message (LMCB)"/>
    <s v="Meet mother "/>
    <d v="2026-07-04T00:00:00"/>
    <m/>
    <m/>
    <m/>
    <m/>
    <m/>
    <n v="3510"/>
    <n v="10198"/>
  </r>
  <r>
    <n v="461486702"/>
    <s v="AJINKYA SHIVAJI DEOKAR"/>
    <s v="ONLINE"/>
    <x v="5"/>
    <n v="3500"/>
    <m/>
    <m/>
    <m/>
    <n v="3394"/>
    <n v="3248"/>
    <n v="3305"/>
    <n v="3142"/>
    <x v="0"/>
    <x v="0"/>
    <x v="0"/>
    <x v="6"/>
    <n v="25128.639999999999"/>
    <n v="57"/>
    <n v="0"/>
    <n v="2700"/>
    <s v="09.06.26"/>
    <n v="1.7139204816534085E-2"/>
    <n v="1.3235181588813563E-3"/>
    <x v="0"/>
    <s v="BPTP"/>
    <s v="PAID"/>
    <s v="BPTP"/>
    <s v="Financail problem"/>
    <n v="25"/>
    <s v="CAVA"/>
    <m/>
    <s v="-"/>
    <m/>
    <s v="YERWADA"/>
    <m/>
    <m/>
    <m/>
    <n v="3248"/>
    <n v="25128.639999999999"/>
    <n v="26"/>
    <n v="25"/>
    <s v="STABLE"/>
    <m/>
    <m/>
    <m/>
    <m/>
    <m/>
    <s v="MH12WL2154"/>
    <s v="HONDA ACTIVA 6G DLX BS VI"/>
    <d v="2024-01-12T00:00:00"/>
    <n v="36"/>
    <x v="1"/>
    <x v="1"/>
    <m/>
    <m/>
    <m/>
    <m/>
    <m/>
    <m/>
    <m/>
    <m/>
    <m/>
    <m/>
    <m/>
    <m/>
    <m/>
    <m/>
    <m/>
    <m/>
    <m/>
    <m/>
    <m/>
    <m/>
    <m/>
    <m/>
    <m/>
    <m/>
    <m/>
    <m/>
    <m/>
    <m/>
    <m/>
    <m/>
    <m/>
    <m/>
    <m/>
    <m/>
    <m/>
    <m/>
    <m/>
    <m/>
    <m/>
    <m/>
    <m/>
    <m/>
    <m/>
    <m/>
    <m/>
    <m/>
    <m/>
    <m/>
    <m/>
    <m/>
    <m/>
    <m/>
    <m/>
    <m/>
    <m/>
    <m/>
    <m/>
    <m/>
    <m/>
    <m/>
    <m/>
    <m/>
    <m/>
    <m/>
    <m/>
    <m/>
    <m/>
    <m/>
    <m/>
    <m/>
    <m/>
    <m/>
    <m/>
    <m/>
    <m/>
    <m/>
    <m/>
    <m/>
    <m/>
    <m/>
    <m/>
    <m/>
    <m/>
    <m/>
    <m/>
    <m/>
    <m/>
    <m/>
    <m/>
    <m/>
    <m/>
    <n v="1"/>
    <m/>
    <m/>
    <x v="0"/>
    <x v="0"/>
    <s v="ZBHT0012"/>
    <m/>
    <m/>
    <m/>
    <m/>
    <m/>
    <m/>
    <m/>
    <m/>
    <m/>
    <m/>
    <n v="3305"/>
    <n v="6642"/>
  </r>
  <r>
    <n v="461264401"/>
    <s v="SAPANA GANGADHAR PAWAR"/>
    <m/>
    <x v="2"/>
    <m/>
    <m/>
    <m/>
    <m/>
    <n v="3109"/>
    <n v="5300"/>
    <n v="2433"/>
    <n v="8409"/>
    <x v="1"/>
    <x v="1"/>
    <x v="1"/>
    <x v="4"/>
    <n v="25127"/>
    <n v="242"/>
    <n v="0"/>
    <n v="5850"/>
    <s v="20.06.26"/>
    <n v="0.11360337452704633"/>
    <n v="4.6718697664697656E-3"/>
    <x v="0"/>
    <s v="PTP"/>
    <s v="PTP"/>
    <s v="PTP"/>
    <m/>
    <n v="22"/>
    <s v="CAVA"/>
    <m/>
    <s v="-"/>
    <m/>
    <s v="BHOR"/>
    <m/>
    <m/>
    <m/>
    <n v="5300"/>
    <n v="25127"/>
    <n v="57"/>
    <n v="86"/>
    <s v="FLOW"/>
    <m/>
    <m/>
    <m/>
    <m/>
    <s v="REGULAR"/>
    <s v="MH12WH6963"/>
    <s v="BAJAJ PLATINA 110 5 SPEED DISC ABS"/>
    <d v="2023-12-27T00:00:00"/>
    <n v="36"/>
    <x v="0"/>
    <x v="1"/>
    <m/>
    <m/>
    <m/>
    <m/>
    <m/>
    <m/>
    <m/>
    <m/>
    <m/>
    <m/>
    <m/>
    <m/>
    <m/>
    <m/>
    <m/>
    <m/>
    <m/>
    <m/>
    <m/>
    <m/>
    <m/>
    <m/>
    <m/>
    <m/>
    <m/>
    <m/>
    <m/>
    <m/>
    <m/>
    <m/>
    <m/>
    <m/>
    <m/>
    <m/>
    <m/>
    <m/>
    <m/>
    <m/>
    <m/>
    <m/>
    <m/>
    <m/>
    <m/>
    <m/>
    <m/>
    <m/>
    <m/>
    <m/>
    <m/>
    <m/>
    <m/>
    <m/>
    <m/>
    <m/>
    <m/>
    <m/>
    <m/>
    <m/>
    <m/>
    <m/>
    <m/>
    <m/>
    <m/>
    <m/>
    <m/>
    <m/>
    <m/>
    <m/>
    <m/>
    <m/>
    <m/>
    <m/>
    <m/>
    <m/>
    <m/>
    <m/>
    <m/>
    <m/>
    <m/>
    <m/>
    <m/>
    <m/>
    <m/>
    <m/>
    <m/>
    <m/>
    <m/>
    <m/>
    <m/>
    <m/>
    <m/>
    <n v="1"/>
    <m/>
    <m/>
    <x v="0"/>
    <x v="0"/>
    <s v="DUWT0011"/>
    <s v="k2rB7O674OMm"/>
    <s v="Allocated"/>
    <s v="Promise To Pay (PTP)"/>
    <s v="Customer home visit from east to pay amount. 3500 ptp date 15.07.2026"/>
    <d v="2026-07-15T00:00:00"/>
    <m/>
    <m/>
    <m/>
    <m/>
    <m/>
    <n v="2433"/>
    <n v="8409"/>
  </r>
  <r>
    <n v="462291870"/>
    <s v="AMOL HARIBHAU CHAVAN"/>
    <m/>
    <x v="2"/>
    <m/>
    <m/>
    <m/>
    <m/>
    <n v="3355"/>
    <n v="16474.330000000002"/>
    <n v="3647.3300000000017"/>
    <n v="19829.330000000002"/>
    <x v="4"/>
    <x v="1"/>
    <x v="1"/>
    <x v="12"/>
    <n v="24935"/>
    <n v="593"/>
    <n v="0"/>
    <n v="2700"/>
    <s v="FLOW"/>
    <n v="0.11333577291974541"/>
    <n v="1.1146115421652648E-2"/>
    <x v="0"/>
    <s v="MPTP"/>
    <s v="NC"/>
    <s v="MPTP"/>
    <s v="Shifted"/>
    <n v="22"/>
    <s v="CAVNA"/>
    <m/>
    <s v="ELG"/>
    <m/>
    <s v="WAKAD"/>
    <m/>
    <m/>
    <m/>
    <n v="16474.330000000002"/>
    <n v="24935"/>
    <n v="146"/>
    <n v="175"/>
    <s v="FLOW"/>
    <m/>
    <m/>
    <m/>
    <m/>
    <s v="NPA"/>
    <s v="MH23BK2667"/>
    <s v="SPLENDORPLUS I3S DRS C FI BLACKACNT"/>
    <d v="2024-03-20T00:00:00"/>
    <n v="30"/>
    <x v="0"/>
    <x v="0"/>
    <m/>
    <m/>
    <m/>
    <m/>
    <m/>
    <m/>
    <m/>
    <n v="1"/>
    <m/>
    <m/>
    <m/>
    <m/>
    <m/>
    <m/>
    <m/>
    <m/>
    <m/>
    <m/>
    <m/>
    <m/>
    <m/>
    <m/>
    <m/>
    <m/>
    <m/>
    <m/>
    <m/>
    <m/>
    <m/>
    <m/>
    <m/>
    <m/>
    <m/>
    <m/>
    <m/>
    <m/>
    <m/>
    <m/>
    <m/>
    <m/>
    <m/>
    <m/>
    <m/>
    <m/>
    <m/>
    <m/>
    <m/>
    <m/>
    <m/>
    <m/>
    <m/>
    <m/>
    <m/>
    <m/>
    <m/>
    <m/>
    <m/>
    <m/>
    <m/>
    <m/>
    <m/>
    <m/>
    <m/>
    <m/>
    <m/>
    <m/>
    <m/>
    <m/>
    <m/>
    <m/>
    <m/>
    <m/>
    <m/>
    <m/>
    <m/>
    <m/>
    <m/>
    <m/>
    <m/>
    <m/>
    <m/>
    <m/>
    <m/>
    <m/>
    <m/>
    <m/>
    <m/>
    <m/>
    <m/>
    <m/>
    <m/>
    <m/>
    <m/>
    <m/>
    <x v="0"/>
    <x v="0"/>
    <s v="DUWT0030"/>
    <s v="komQOh4Mum"/>
    <s v="Allocated"/>
    <s v="Shifted (NC_SFTD)"/>
    <s v="We had visited to customer but customer shifted "/>
    <d v="2026-07-03T00:00:00"/>
    <m/>
    <m/>
    <m/>
    <s v="VYMO"/>
    <m/>
    <n v="3647.3300000000017"/>
    <n v="19829.330000000002"/>
  </r>
  <r>
    <n v="464475400"/>
    <s v="MADHAV ASHOK DUBUKWAD"/>
    <m/>
    <x v="2"/>
    <m/>
    <m/>
    <m/>
    <s v="BANK RB 16"/>
    <n v="4363"/>
    <n v="4363"/>
    <n v="4431"/>
    <n v="8726"/>
    <x v="0"/>
    <x v="2"/>
    <x v="1"/>
    <x v="3"/>
    <n v="24611"/>
    <n v="68"/>
    <n v="0"/>
    <n v="463"/>
    <s v="-"/>
    <n v="2.6188037601088923E-2"/>
    <n v="1.296254210662776E-3"/>
    <x v="2"/>
    <s v="PAID"/>
    <s v="-"/>
    <s v="NC"/>
    <s v="Add not found"/>
    <m/>
    <s v="CNAVNA"/>
    <m/>
    <s v="-"/>
    <m/>
    <s v="BANNER"/>
    <m/>
    <m/>
    <m/>
    <n v="4363"/>
    <n v="24611"/>
    <n v="26"/>
    <n v="0"/>
    <s v="RB"/>
    <m/>
    <m/>
    <m/>
    <m/>
    <s v="REGULAR"/>
    <s v="MH12XJ9431"/>
    <s v="SPLENDOR PLUS DRS CAST FI BLACK"/>
    <d v="2024-10-28T00:00:00"/>
    <n v="24"/>
    <x v="0"/>
    <x v="0"/>
    <m/>
    <m/>
    <m/>
    <m/>
    <m/>
    <m/>
    <m/>
    <m/>
    <m/>
    <m/>
    <n v="1"/>
    <m/>
    <m/>
    <m/>
    <m/>
    <m/>
    <m/>
    <m/>
    <m/>
    <m/>
    <m/>
    <m/>
    <m/>
    <m/>
    <m/>
    <m/>
    <m/>
    <m/>
    <m/>
    <m/>
    <m/>
    <n v="1"/>
    <m/>
    <m/>
    <m/>
    <m/>
    <m/>
    <m/>
    <m/>
    <m/>
    <m/>
    <m/>
    <m/>
    <m/>
    <m/>
    <m/>
    <m/>
    <m/>
    <m/>
    <m/>
    <m/>
    <m/>
    <m/>
    <m/>
    <m/>
    <m/>
    <m/>
    <m/>
    <m/>
    <m/>
    <m/>
    <m/>
    <m/>
    <m/>
    <m/>
    <m/>
    <m/>
    <m/>
    <m/>
    <m/>
    <m/>
    <m/>
    <m/>
    <m/>
    <m/>
    <m/>
    <m/>
    <m/>
    <m/>
    <m/>
    <m/>
    <m/>
    <m/>
    <m/>
    <m/>
    <m/>
    <m/>
    <m/>
    <m/>
    <m/>
    <m/>
    <m/>
    <m/>
    <m/>
    <x v="3"/>
    <x v="0"/>
    <s v="DUWT0023"/>
    <s v="k6xBR5M5yb7"/>
    <s v="Allocated"/>
    <s v="Address Not Found (NC_ANF)"/>
    <s v="Customer shifted from residence address "/>
    <d v="2026-07-04T00:00:00"/>
    <m/>
    <m/>
    <m/>
    <m/>
    <m/>
    <n v="4431"/>
    <n v="8726"/>
  </r>
  <r>
    <n v="461361123"/>
    <s v="BABAN SHANKAR DIVEKAR"/>
    <s v="COLLECT"/>
    <x v="31"/>
    <n v="4000"/>
    <m/>
    <m/>
    <m/>
    <n v="3839"/>
    <n v="10492"/>
    <n v="3154"/>
    <n v="10331"/>
    <x v="3"/>
    <x v="0"/>
    <x v="0"/>
    <x v="10"/>
    <n v="24578"/>
    <n v="340"/>
    <n v="0"/>
    <n v="0"/>
    <s v="FLOW"/>
    <n v="0.19296992156524059"/>
    <n v="7.8716692062872455E-3"/>
    <x v="0"/>
    <s v="PAID"/>
    <s v="MPTP"/>
    <s v="PAID"/>
    <s v="Shifted"/>
    <m/>
    <s v="CAVNA"/>
    <m/>
    <s v="ELG"/>
    <m/>
    <s v="JUNNAR"/>
    <m/>
    <m/>
    <m/>
    <n v="10492"/>
    <n v="24578"/>
    <n v="87"/>
    <n v="86"/>
    <s v="STABLE"/>
    <m/>
    <m/>
    <m/>
    <m/>
    <s v="REGULAR"/>
    <s v="MH14LG6861"/>
    <s v="HONDA ACTIVA 6G H SMART"/>
    <d v="2024-01-03T00:00:00"/>
    <n v="34"/>
    <x v="0"/>
    <x v="0"/>
    <m/>
    <m/>
    <m/>
    <m/>
    <m/>
    <m/>
    <m/>
    <n v="1"/>
    <m/>
    <m/>
    <m/>
    <m/>
    <m/>
    <m/>
    <m/>
    <m/>
    <n v="2"/>
    <m/>
    <m/>
    <m/>
    <m/>
    <m/>
    <m/>
    <m/>
    <m/>
    <m/>
    <m/>
    <m/>
    <m/>
    <m/>
    <m/>
    <m/>
    <m/>
    <m/>
    <m/>
    <m/>
    <m/>
    <m/>
    <m/>
    <m/>
    <m/>
    <m/>
    <m/>
    <m/>
    <m/>
    <m/>
    <m/>
    <m/>
    <m/>
    <m/>
    <m/>
    <m/>
    <m/>
    <m/>
    <m/>
    <m/>
    <m/>
    <m/>
    <m/>
    <m/>
    <m/>
    <m/>
    <m/>
    <m/>
    <m/>
    <m/>
    <m/>
    <m/>
    <m/>
    <m/>
    <m/>
    <m/>
    <m/>
    <m/>
    <m/>
    <m/>
    <m/>
    <m/>
    <m/>
    <m/>
    <m/>
    <m/>
    <m/>
    <m/>
    <m/>
    <m/>
    <m/>
    <m/>
    <m/>
    <m/>
    <m/>
    <m/>
    <m/>
    <m/>
    <x v="1"/>
    <x v="0"/>
    <s v="ZBHT0021"/>
    <s v="BP-tF96r_DMc"/>
    <s v="Allocated"/>
    <s v="Payment (PAID)"/>
    <s v="Payment (PAID)"/>
    <d v="2026-07-06T00:00:00"/>
    <m/>
    <m/>
    <m/>
    <m/>
    <m/>
    <n v="3154"/>
    <n v="14331"/>
  </r>
  <r>
    <n v="462615275"/>
    <s v="RAJESH GANGARAM JADHAV"/>
    <s v="ONLINE"/>
    <x v="10"/>
    <n v="5300"/>
    <m/>
    <m/>
    <m/>
    <n v="5136"/>
    <n v="4983"/>
    <n v="5064"/>
    <n v="4819"/>
    <x v="0"/>
    <x v="0"/>
    <x v="0"/>
    <x v="4"/>
    <n v="24502"/>
    <n v="81"/>
    <n v="0"/>
    <n v="1276"/>
    <s v="26.06.26"/>
    <n v="2.0910679641893304E-2"/>
    <n v="1.2905132123708642E-3"/>
    <x v="1"/>
    <s v="BPTP"/>
    <s v="PTP"/>
    <s v="BPTP"/>
    <s v="Financail problem"/>
    <n v="20"/>
    <s v="CAVA"/>
    <m/>
    <s v="-"/>
    <m/>
    <s v="BHOR"/>
    <m/>
    <m/>
    <m/>
    <n v="4983"/>
    <n v="24502"/>
    <n v="26"/>
    <n v="55"/>
    <s v="FLOW"/>
    <m/>
    <m/>
    <m/>
    <m/>
    <s v="REGULAR"/>
    <s v="MH12WS7624"/>
    <s v="BAJAJ PULSAR 150 TWIN DISC ABS"/>
    <d v="2024-04-18T00:00:00"/>
    <n v="30"/>
    <x v="0"/>
    <x v="1"/>
    <m/>
    <m/>
    <m/>
    <m/>
    <m/>
    <m/>
    <m/>
    <m/>
    <m/>
    <m/>
    <m/>
    <m/>
    <m/>
    <m/>
    <m/>
    <m/>
    <m/>
    <m/>
    <m/>
    <m/>
    <m/>
    <m/>
    <m/>
    <m/>
    <m/>
    <m/>
    <m/>
    <m/>
    <m/>
    <m/>
    <m/>
    <m/>
    <m/>
    <m/>
    <m/>
    <m/>
    <m/>
    <n v="1"/>
    <m/>
    <m/>
    <m/>
    <m/>
    <m/>
    <m/>
    <m/>
    <m/>
    <m/>
    <m/>
    <m/>
    <m/>
    <m/>
    <m/>
    <m/>
    <m/>
    <m/>
    <m/>
    <m/>
    <m/>
    <m/>
    <m/>
    <m/>
    <m/>
    <m/>
    <m/>
    <m/>
    <m/>
    <m/>
    <m/>
    <m/>
    <m/>
    <m/>
    <m/>
    <m/>
    <m/>
    <m/>
    <m/>
    <m/>
    <m/>
    <m/>
    <m/>
    <m/>
    <m/>
    <m/>
    <m/>
    <m/>
    <m/>
    <m/>
    <m/>
    <m/>
    <m/>
    <m/>
    <m/>
    <m/>
    <m/>
    <x v="0"/>
    <x v="0"/>
    <s v="DUWT0011"/>
    <s v="Bote4d0st9"/>
    <s v="Allocated"/>
    <e v="#N/A"/>
    <e v="#N/A"/>
    <e v="#N/A"/>
    <m/>
    <m/>
    <m/>
    <m/>
    <m/>
    <n v="5064"/>
    <n v="10119"/>
  </r>
  <r>
    <n v="462338520"/>
    <s v="SANDHYA YUVRAJ ISAVE"/>
    <m/>
    <x v="2"/>
    <m/>
    <m/>
    <m/>
    <m/>
    <n v="3753"/>
    <n v="11158"/>
    <n v="4183"/>
    <n v="14911"/>
    <x v="3"/>
    <x v="1"/>
    <x v="1"/>
    <x v="12"/>
    <n v="24405"/>
    <n v="531"/>
    <n v="0"/>
    <n v="2893"/>
    <s v="FLOW"/>
    <n v="0.1497570015463538"/>
    <n v="7.8162619814240459E-3"/>
    <x v="1"/>
    <s v="NC"/>
    <s v="NC"/>
    <s v="NC"/>
    <s v="Add not found"/>
    <m/>
    <s v="CNVANA"/>
    <m/>
    <s v="ELG"/>
    <m/>
    <s v="MULSHI "/>
    <m/>
    <m/>
    <m/>
    <n v="11158"/>
    <n v="24405"/>
    <n v="87"/>
    <n v="116"/>
    <s v="FLOW"/>
    <m/>
    <m/>
    <m/>
    <m/>
    <s v="REGULAR"/>
    <s v="MH14LM4260"/>
    <s v="HONDA ACTIVA DLX"/>
    <d v="2024-03-26T00:00:00"/>
    <n v="30"/>
    <x v="0"/>
    <x v="0"/>
    <m/>
    <m/>
    <m/>
    <m/>
    <n v="1"/>
    <m/>
    <m/>
    <m/>
    <m/>
    <m/>
    <m/>
    <m/>
    <m/>
    <m/>
    <m/>
    <m/>
    <m/>
    <m/>
    <m/>
    <m/>
    <m/>
    <m/>
    <m/>
    <m/>
    <m/>
    <m/>
    <m/>
    <m/>
    <m/>
    <m/>
    <m/>
    <m/>
    <m/>
    <m/>
    <m/>
    <m/>
    <m/>
    <m/>
    <m/>
    <m/>
    <m/>
    <m/>
    <m/>
    <n v="2"/>
    <m/>
    <m/>
    <m/>
    <m/>
    <m/>
    <m/>
    <m/>
    <m/>
    <m/>
    <m/>
    <m/>
    <m/>
    <m/>
    <m/>
    <m/>
    <m/>
    <m/>
    <m/>
    <m/>
    <m/>
    <m/>
    <m/>
    <m/>
    <m/>
    <m/>
    <m/>
    <m/>
    <m/>
    <m/>
    <m/>
    <m/>
    <m/>
    <m/>
    <m/>
    <m/>
    <m/>
    <m/>
    <m/>
    <m/>
    <m/>
    <m/>
    <m/>
    <m/>
    <m/>
    <m/>
    <m/>
    <m/>
    <m/>
    <m/>
    <m/>
    <x v="1"/>
    <x v="0"/>
    <s v="DUWT0030"/>
    <s v="AoX3q6qHEc"/>
    <s v="Allocated"/>
    <s v="Address Not Found (NC_ANF)"/>
    <s v="Address not found "/>
    <d v="2026-07-02T00:00:00"/>
    <m/>
    <m/>
    <m/>
    <m/>
    <m/>
    <n v="4183"/>
    <n v="14911"/>
  </r>
  <r>
    <n v="461279153"/>
    <s v="UJWALA SATISH MANE"/>
    <m/>
    <x v="2"/>
    <m/>
    <m/>
    <m/>
    <m/>
    <n v="3281"/>
    <n v="2874.45"/>
    <n v="2874.45"/>
    <n v="6155.45"/>
    <x v="0"/>
    <x v="1"/>
    <x v="1"/>
    <x v="12"/>
    <n v="24403.45"/>
    <n v="0"/>
    <n v="0"/>
    <n v="900"/>
    <s v="27.06.26"/>
    <n v="3.5303591764275138E-2"/>
    <n v="1.2853226125390485E-3"/>
    <x v="0"/>
    <s v="MPTP"/>
    <s v="NC"/>
    <s v="MPTP"/>
    <s v="Add not found"/>
    <n v="31"/>
    <s v="CAVNA"/>
    <m/>
    <s v="-"/>
    <m/>
    <s v="PUNWALE"/>
    <m/>
    <m/>
    <m/>
    <n v="3774.45"/>
    <n v="24403.45"/>
    <n v="26"/>
    <n v="55"/>
    <s v="FLOW"/>
    <m/>
    <m/>
    <m/>
    <m/>
    <s v="REGULAR"/>
    <s v="MH14LG6760"/>
    <s v="TVS SCOOTY ZEST"/>
    <d v="2023-12-28T00:00:00"/>
    <n v="36"/>
    <x v="1"/>
    <x v="0"/>
    <m/>
    <m/>
    <m/>
    <m/>
    <m/>
    <m/>
    <m/>
    <m/>
    <m/>
    <m/>
    <m/>
    <m/>
    <m/>
    <m/>
    <m/>
    <m/>
    <m/>
    <m/>
    <m/>
    <m/>
    <m/>
    <m/>
    <m/>
    <m/>
    <m/>
    <m/>
    <m/>
    <m/>
    <m/>
    <m/>
    <m/>
    <n v="1"/>
    <m/>
    <m/>
    <m/>
    <m/>
    <m/>
    <m/>
    <m/>
    <m/>
    <m/>
    <m/>
    <m/>
    <m/>
    <m/>
    <m/>
    <m/>
    <m/>
    <m/>
    <m/>
    <m/>
    <m/>
    <m/>
    <m/>
    <m/>
    <m/>
    <m/>
    <m/>
    <m/>
    <m/>
    <m/>
    <m/>
    <m/>
    <m/>
    <m/>
    <m/>
    <m/>
    <m/>
    <m/>
    <m/>
    <m/>
    <m/>
    <m/>
    <m/>
    <m/>
    <m/>
    <m/>
    <m/>
    <m/>
    <m/>
    <m/>
    <m/>
    <m/>
    <m/>
    <m/>
    <m/>
    <m/>
    <m/>
    <m/>
    <m/>
    <m/>
    <m/>
    <m/>
    <m/>
    <x v="0"/>
    <x v="0"/>
    <s v="DUWT0030"/>
    <m/>
    <m/>
    <m/>
    <m/>
    <m/>
    <m/>
    <m/>
    <m/>
    <m/>
    <m/>
    <n v="2874.45"/>
    <n v="6155.45"/>
  </r>
  <r>
    <n v="459484458"/>
    <s v="ARBAJ ALTAF SHAIKH"/>
    <m/>
    <x v="2"/>
    <m/>
    <m/>
    <m/>
    <m/>
    <n v="2915"/>
    <n v="17489"/>
    <n v="3589"/>
    <n v="20404"/>
    <x v="5"/>
    <x v="1"/>
    <x v="1"/>
    <x v="9"/>
    <n v="24318"/>
    <n v="675"/>
    <n v="0"/>
    <n v="3150"/>
    <s v="FLOW"/>
    <n v="4.1877834617339516E-2"/>
    <n v="1.0629455059205583E-2"/>
    <x v="1"/>
    <s v="NC"/>
    <s v="NC"/>
    <s v="NC"/>
    <s v="Shifted"/>
    <m/>
    <s v="CNVANA"/>
    <m/>
    <s v="ELG"/>
    <m/>
    <s v="TALEGAON DHAMDHERE"/>
    <m/>
    <m/>
    <m/>
    <n v="17489"/>
    <n v="24318"/>
    <n v="177"/>
    <n v="206"/>
    <s v="FLOW"/>
    <m/>
    <m/>
    <m/>
    <m/>
    <s v="NPA"/>
    <s v="MH12VU2754"/>
    <s v="SUP SPLENDOR XTEC DISC"/>
    <d v="2023-08-21T00:00:00"/>
    <n v="36"/>
    <x v="0"/>
    <x v="0"/>
    <m/>
    <m/>
    <m/>
    <m/>
    <m/>
    <m/>
    <m/>
    <n v="1"/>
    <m/>
    <m/>
    <m/>
    <m/>
    <m/>
    <m/>
    <m/>
    <m/>
    <m/>
    <m/>
    <m/>
    <m/>
    <m/>
    <m/>
    <m/>
    <m/>
    <m/>
    <m/>
    <m/>
    <m/>
    <m/>
    <m/>
    <m/>
    <m/>
    <m/>
    <m/>
    <m/>
    <m/>
    <m/>
    <m/>
    <m/>
    <m/>
    <m/>
    <m/>
    <m/>
    <m/>
    <m/>
    <m/>
    <m/>
    <m/>
    <m/>
    <m/>
    <m/>
    <m/>
    <m/>
    <m/>
    <m/>
    <m/>
    <m/>
    <m/>
    <m/>
    <m/>
    <m/>
    <m/>
    <m/>
    <m/>
    <m/>
    <m/>
    <m/>
    <m/>
    <m/>
    <m/>
    <m/>
    <m/>
    <m/>
    <m/>
    <m/>
    <m/>
    <m/>
    <m/>
    <m/>
    <m/>
    <m/>
    <m/>
    <m/>
    <m/>
    <m/>
    <m/>
    <m/>
    <m/>
    <m/>
    <m/>
    <m/>
    <m/>
    <m/>
    <m/>
    <x v="0"/>
    <x v="0"/>
    <s v="ZBHT0024"/>
    <s v="kPakB_dCL9Om"/>
    <s v="Allocated"/>
    <s v="Shifted (NC_SFTD)"/>
    <s v="Customer shifted "/>
    <d v="2026-07-03T00:00:00"/>
    <m/>
    <m/>
    <m/>
    <m/>
    <m/>
    <n v="3589"/>
    <n v="20404"/>
  </r>
  <r>
    <n v="461195835"/>
    <s v="AARTI DEVI"/>
    <s v="ONLINE"/>
    <x v="15"/>
    <n v="3300"/>
    <m/>
    <m/>
    <m/>
    <n v="3202"/>
    <n v="3193.24"/>
    <n v="3275.24"/>
    <n v="3095.24"/>
    <x v="0"/>
    <x v="0"/>
    <x v="0"/>
    <x v="12"/>
    <n v="23815"/>
    <n v="82"/>
    <n v="0"/>
    <n v="6750"/>
    <s v="27.06.26"/>
    <n v="3.4452302353405455E-2"/>
    <n v="1.2543291222190894E-3"/>
    <x v="0"/>
    <s v="PTP"/>
    <s v="PTP"/>
    <s v="PTP"/>
    <m/>
    <n v="25"/>
    <s v="CAVA"/>
    <m/>
    <s v="-"/>
    <m/>
    <s v="MARUNJI"/>
    <m/>
    <m/>
    <m/>
    <n v="3193.24"/>
    <n v="23815"/>
    <n v="26"/>
    <n v="25"/>
    <s v="STABLE"/>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x v="0"/>
    <x v="0"/>
    <s v="DUWT0030"/>
    <s v="A6YkBumV_NIm"/>
    <s v="Allocated"/>
    <s v="Door Locked (NC_DL)"/>
    <s v="Door lock "/>
    <d v="2026-07-03T00:00:00"/>
    <m/>
    <m/>
    <m/>
    <m/>
    <m/>
    <n v="3275.24"/>
    <n v="6395.24"/>
  </r>
  <r>
    <n v="460087897"/>
    <s v="DATTATRAY GANPATRAV BALINAWAR"/>
    <s v="COLLECT"/>
    <x v="16"/>
    <n v="70"/>
    <m/>
    <m/>
    <m/>
    <n v="4950"/>
    <n v="4944"/>
    <n v="5012"/>
    <n v="9824"/>
    <x v="0"/>
    <x v="0"/>
    <x v="0"/>
    <x v="9"/>
    <n v="23793.69"/>
    <n v="68"/>
    <n v="0"/>
    <n v="4950"/>
    <s v="12.06.26"/>
    <n v="1.4953168302728867E-2"/>
    <n v="1.2532067307181661E-3"/>
    <x v="0"/>
    <s v="PAID"/>
    <s v="PAID"/>
    <s v="PAID"/>
    <m/>
    <m/>
    <m/>
    <m/>
    <s v="-"/>
    <m/>
    <s v="ALEGAON PAGA"/>
    <m/>
    <m/>
    <m/>
    <n v="9962"/>
    <n v="23793.69"/>
    <n v="26"/>
    <n v="25"/>
    <s v="STABLE"/>
    <m/>
    <m/>
    <m/>
    <m/>
    <s v="REGULAR"/>
    <s v="MH12VY4771"/>
    <s v="HONDA UNICORN 160 BSVI"/>
    <d v="2023-10-11T00:00:00"/>
    <n v="36"/>
    <x v="1"/>
    <x v="0"/>
    <m/>
    <m/>
    <m/>
    <m/>
    <m/>
    <m/>
    <m/>
    <m/>
    <m/>
    <m/>
    <m/>
    <m/>
    <m/>
    <m/>
    <m/>
    <m/>
    <m/>
    <m/>
    <m/>
    <m/>
    <m/>
    <m/>
    <m/>
    <m/>
    <m/>
    <m/>
    <m/>
    <m/>
    <m/>
    <m/>
    <m/>
    <m/>
    <m/>
    <m/>
    <m/>
    <m/>
    <m/>
    <m/>
    <m/>
    <m/>
    <n v="2"/>
    <m/>
    <m/>
    <m/>
    <m/>
    <m/>
    <m/>
    <m/>
    <m/>
    <m/>
    <m/>
    <m/>
    <m/>
    <m/>
    <m/>
    <m/>
    <m/>
    <m/>
    <m/>
    <m/>
    <m/>
    <m/>
    <m/>
    <m/>
    <m/>
    <m/>
    <m/>
    <m/>
    <m/>
    <m/>
    <m/>
    <m/>
    <m/>
    <m/>
    <m/>
    <m/>
    <m/>
    <m/>
    <m/>
    <m/>
    <m/>
    <m/>
    <m/>
    <m/>
    <m/>
    <m/>
    <m/>
    <m/>
    <m/>
    <m/>
    <m/>
    <m/>
    <m/>
    <m/>
    <x v="3"/>
    <x v="0"/>
    <s v="ZBHT0024"/>
    <m/>
    <m/>
    <m/>
    <m/>
    <m/>
    <m/>
    <m/>
    <m/>
    <m/>
    <m/>
    <n v="5012"/>
    <n v="9894"/>
  </r>
  <r>
    <n v="464290127"/>
    <s v="SANGEETA BALAJI HATAGALE"/>
    <m/>
    <x v="2"/>
    <m/>
    <m/>
    <m/>
    <s v="BANK STABLE 16"/>
    <n v="4969"/>
    <n v="4959"/>
    <n v="4963"/>
    <n v="9928"/>
    <x v="0"/>
    <x v="0"/>
    <x v="1"/>
    <x v="12"/>
    <n v="23714"/>
    <n v="4"/>
    <n v="0"/>
    <n v="2037"/>
    <s v="-"/>
    <n v="3.4306189292826243E-2"/>
    <n v="1.2490094815999786E-3"/>
    <x v="0"/>
    <s v="NC"/>
    <s v="-"/>
    <s v="NC"/>
    <s v="Add not found"/>
    <m/>
    <s v="CNAVNA"/>
    <m/>
    <s v="-"/>
    <m/>
    <s v="WAKAD"/>
    <m/>
    <m/>
    <m/>
    <n v="7000"/>
    <n v="23714"/>
    <n v="26"/>
    <n v="25"/>
    <s v="STABLE"/>
    <m/>
    <m/>
    <m/>
    <m/>
    <s v="REGULAR"/>
    <s v="MH26CQ8709"/>
    <s v="HONDA ACTIVA DLX"/>
    <d v="2024-10-11T00:00:00"/>
    <n v="24"/>
    <x v="1"/>
    <x v="0"/>
    <m/>
    <m/>
    <m/>
    <m/>
    <m/>
    <m/>
    <m/>
    <m/>
    <m/>
    <m/>
    <m/>
    <m/>
    <m/>
    <m/>
    <m/>
    <m/>
    <m/>
    <m/>
    <m/>
    <m/>
    <m/>
    <m/>
    <m/>
    <m/>
    <m/>
    <m/>
    <m/>
    <m/>
    <m/>
    <m/>
    <m/>
    <n v="1"/>
    <m/>
    <m/>
    <m/>
    <m/>
    <m/>
    <m/>
    <m/>
    <m/>
    <m/>
    <m/>
    <m/>
    <m/>
    <m/>
    <m/>
    <m/>
    <m/>
    <m/>
    <m/>
    <m/>
    <m/>
    <m/>
    <m/>
    <m/>
    <m/>
    <m/>
    <m/>
    <m/>
    <m/>
    <m/>
    <m/>
    <m/>
    <m/>
    <m/>
    <m/>
    <m/>
    <m/>
    <m/>
    <m/>
    <m/>
    <m/>
    <m/>
    <m/>
    <m/>
    <m/>
    <m/>
    <m/>
    <m/>
    <m/>
    <m/>
    <m/>
    <m/>
    <m/>
    <m/>
    <m/>
    <m/>
    <m/>
    <m/>
    <m/>
    <m/>
    <m/>
    <m/>
    <m/>
    <x v="0"/>
    <x v="0"/>
    <s v="DUWT0030"/>
    <m/>
    <m/>
    <m/>
    <m/>
    <m/>
    <m/>
    <m/>
    <m/>
    <m/>
    <m/>
    <n v="4963"/>
    <n v="9928"/>
  </r>
  <r>
    <n v="454743569"/>
    <s v="ASHWINI RAJU KHUDE"/>
    <m/>
    <x v="2"/>
    <m/>
    <m/>
    <m/>
    <m/>
    <n v="2833"/>
    <n v="16997"/>
    <n v="3534"/>
    <n v="19830"/>
    <x v="5"/>
    <x v="1"/>
    <x v="1"/>
    <x v="16"/>
    <n v="23515.41"/>
    <n v="702"/>
    <n v="0"/>
    <n v="3130"/>
    <s v="FLOW"/>
    <n v="0.16021531090698748"/>
    <n v="1.0278641080425756E-2"/>
    <x v="1"/>
    <s v="RTP"/>
    <s v="RTP"/>
    <s v="RTP"/>
    <s v="Financail problem"/>
    <m/>
    <s v="CAVNA"/>
    <m/>
    <s v="ELG"/>
    <m/>
    <s v="SANGAMWADI"/>
    <m/>
    <m/>
    <m/>
    <n v="16997"/>
    <n v="23515.41"/>
    <n v="177"/>
    <n v="206"/>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x v="0"/>
    <x v="0"/>
    <s v="DUWT0014"/>
    <s v="kolT9VwbEz"/>
    <s v="Allocated"/>
    <s v="Refuse To Pay (RTP)"/>
    <s v="Customer financial problem "/>
    <d v="2026-07-04T00:00:00"/>
    <m/>
    <m/>
    <m/>
    <s v="VYMO"/>
    <m/>
    <n v="3534"/>
    <n v="19830"/>
  </r>
  <r>
    <n v="461172627"/>
    <s v="ASHWINI YOGESH GAIKWAD"/>
    <s v="ONLINE"/>
    <x v="13"/>
    <n v="850"/>
    <m/>
    <m/>
    <m/>
    <n v="3741"/>
    <n v="2241"/>
    <n v="2309"/>
    <n v="5132"/>
    <x v="0"/>
    <x v="0"/>
    <x v="0"/>
    <x v="9"/>
    <n v="23450.61"/>
    <n v="68"/>
    <n v="0"/>
    <n v="513.21"/>
    <s v="-"/>
    <n v="1.4737559333237367E-2"/>
    <n v="1.235136806920101E-3"/>
    <x v="1"/>
    <s v="RTP"/>
    <s v="-"/>
    <s v="RTP"/>
    <s v="Financail problem"/>
    <n v="26"/>
    <s v="CAVNA"/>
    <m/>
    <s v="-"/>
    <m/>
    <s v="KONDHWAPRUI"/>
    <m/>
    <m/>
    <m/>
    <n v="2241"/>
    <n v="23450.61"/>
    <n v="26"/>
    <n v="55"/>
    <s v="FLOW"/>
    <m/>
    <m/>
    <m/>
    <m/>
    <s v="REGULAR"/>
    <s v="MH12WH1872"/>
    <s v="SPLENDOR PLUS I3S BS6 FI DRUM SELF"/>
    <d v="2023-12-19T00:00:00"/>
    <n v="36"/>
    <x v="0"/>
    <x v="0"/>
    <m/>
    <m/>
    <m/>
    <m/>
    <m/>
    <m/>
    <m/>
    <m/>
    <m/>
    <m/>
    <m/>
    <m/>
    <m/>
    <m/>
    <m/>
    <m/>
    <m/>
    <m/>
    <m/>
    <n v="1"/>
    <m/>
    <m/>
    <n v="1"/>
    <m/>
    <m/>
    <m/>
    <m/>
    <m/>
    <m/>
    <m/>
    <m/>
    <m/>
    <m/>
    <m/>
    <m/>
    <m/>
    <m/>
    <m/>
    <m/>
    <m/>
    <m/>
    <m/>
    <m/>
    <m/>
    <m/>
    <m/>
    <m/>
    <m/>
    <m/>
    <m/>
    <m/>
    <m/>
    <m/>
    <m/>
    <m/>
    <m/>
    <m/>
    <m/>
    <m/>
    <m/>
    <m/>
    <m/>
    <m/>
    <m/>
    <m/>
    <m/>
    <m/>
    <m/>
    <m/>
    <m/>
    <m/>
    <m/>
    <m/>
    <m/>
    <m/>
    <m/>
    <m/>
    <m/>
    <m/>
    <m/>
    <m/>
    <m/>
    <m/>
    <m/>
    <m/>
    <n v="1"/>
    <m/>
    <m/>
    <m/>
    <m/>
    <m/>
    <m/>
    <m/>
    <m/>
    <x v="1"/>
    <x v="0"/>
    <s v="ZBHT0024"/>
    <s v="AP9DJpV86vb"/>
    <s v="Allocated"/>
    <s v="Door Locked (NC_DL)"/>
    <s v="Door lock "/>
    <d v="2026-07-07T00:00:00"/>
    <m/>
    <m/>
    <m/>
    <m/>
    <m/>
    <n v="2309"/>
    <n v="5982"/>
  </r>
  <r>
    <n v="464144514"/>
    <s v="AKSHAY BALASAHEB DHOKALE"/>
    <s v="COLLECT"/>
    <x v="16"/>
    <n v="10580"/>
    <m/>
    <m/>
    <m/>
    <n v="4828"/>
    <n v="4755.76"/>
    <n v="4797.76"/>
    <n v="-996.23999999999978"/>
    <x v="0"/>
    <x v="2"/>
    <x v="0"/>
    <x v="9"/>
    <n v="23044"/>
    <n v="42"/>
    <n v="0"/>
    <n v="450"/>
    <s v="-"/>
    <n v="1.4482024871639666E-2"/>
    <n v="1.2137207765029058E-3"/>
    <x v="2"/>
    <s v="PAID"/>
    <s v="-"/>
    <s v="PAID"/>
    <m/>
    <m/>
    <m/>
    <m/>
    <s v="-"/>
    <m/>
    <s v="KARANDI"/>
    <m/>
    <m/>
    <m/>
    <n v="5247.76"/>
    <n v="23044"/>
    <n v="26"/>
    <n v="0"/>
    <s v="RB"/>
    <m/>
    <m/>
    <m/>
    <m/>
    <s v="REGULAR"/>
    <s v="MH12XG0065"/>
    <s v="SPLENDOR PLUS I3S BS6 FI DRUM SELF"/>
    <d v="2024-09-29T00:00:00"/>
    <n v="24"/>
    <x v="1"/>
    <x v="0"/>
    <m/>
    <m/>
    <m/>
    <m/>
    <m/>
    <m/>
    <m/>
    <m/>
    <m/>
    <m/>
    <m/>
    <m/>
    <m/>
    <m/>
    <m/>
    <m/>
    <m/>
    <m/>
    <m/>
    <m/>
    <m/>
    <m/>
    <m/>
    <m/>
    <m/>
    <m/>
    <m/>
    <m/>
    <m/>
    <m/>
    <m/>
    <m/>
    <m/>
    <m/>
    <n v="1"/>
    <m/>
    <m/>
    <m/>
    <m/>
    <m/>
    <n v="4"/>
    <m/>
    <m/>
    <m/>
    <m/>
    <m/>
    <m/>
    <m/>
    <m/>
    <m/>
    <m/>
    <m/>
    <m/>
    <m/>
    <m/>
    <m/>
    <m/>
    <m/>
    <m/>
    <m/>
    <m/>
    <m/>
    <m/>
    <m/>
    <m/>
    <m/>
    <m/>
    <m/>
    <m/>
    <m/>
    <m/>
    <m/>
    <m/>
    <m/>
    <m/>
    <m/>
    <m/>
    <m/>
    <m/>
    <m/>
    <m/>
    <m/>
    <m/>
    <m/>
    <m/>
    <m/>
    <m/>
    <m/>
    <m/>
    <m/>
    <m/>
    <m/>
    <m/>
    <m/>
    <x v="9"/>
    <x v="0"/>
    <s v="ZBHT0024"/>
    <m/>
    <m/>
    <m/>
    <m/>
    <m/>
    <m/>
    <m/>
    <m/>
    <m/>
    <m/>
    <n v="4797.76"/>
    <n v="9583.76"/>
  </r>
  <r>
    <n v="460587311"/>
    <s v="VIKAS KESHAV TIKONE"/>
    <s v="ONLINE"/>
    <x v="22"/>
    <n v="4114"/>
    <m/>
    <m/>
    <m/>
    <n v="4031"/>
    <n v="4028.5"/>
    <n v="4106.5"/>
    <n v="3945.5"/>
    <x v="0"/>
    <x v="0"/>
    <x v="0"/>
    <x v="8"/>
    <n v="23032.09"/>
    <n v="78"/>
    <n v="0"/>
    <n v="3022.8"/>
    <s v="20.06.26"/>
    <n v="2.3759087916193879E-2"/>
    <n v="1.2130934802675234E-3"/>
    <x v="0"/>
    <s v="PTP"/>
    <s v="PTP"/>
    <s v="PTP"/>
    <m/>
    <m/>
    <m/>
    <m/>
    <s v="ELG"/>
    <m/>
    <s v="VEHERGAON"/>
    <m/>
    <m/>
    <m/>
    <n v="4028.5"/>
    <n v="23032.09"/>
    <n v="26"/>
    <n v="25"/>
    <s v="STABLE"/>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x v="0"/>
    <x v="0"/>
    <s v="ZBHT0013"/>
    <s v="A6K0DKBTjm"/>
    <s v="Allocated"/>
    <s v="Promise To Pay (PTP)"/>
    <s v="Ptp"/>
    <d v="2026-07-15T00:00:00"/>
    <m/>
    <m/>
    <m/>
    <m/>
    <m/>
    <n v="4106.5"/>
    <n v="8059.5"/>
  </r>
  <r>
    <n v="460234987"/>
    <s v="KALPANA KISAN WAGHMARE"/>
    <m/>
    <x v="2"/>
    <m/>
    <m/>
    <m/>
    <m/>
    <n v="3479"/>
    <n v="6958"/>
    <n v="3546"/>
    <n v="10437"/>
    <x v="1"/>
    <x v="1"/>
    <x v="1"/>
    <x v="6"/>
    <n v="23028"/>
    <n v="67"/>
    <n v="0"/>
    <n v="900"/>
    <s v="FLOW"/>
    <n v="3.4916480122222843E-2"/>
    <n v="4.2816021404173113E-3"/>
    <x v="1"/>
    <s v="NC"/>
    <s v="NC"/>
    <s v="NC"/>
    <s v="Shifted"/>
    <m/>
    <s v="CNAVNA"/>
    <m/>
    <s v="-"/>
    <m/>
    <s v="CHANDAN NAGAR"/>
    <m/>
    <m/>
    <m/>
    <n v="6958"/>
    <n v="23028"/>
    <n v="57"/>
    <n v="86"/>
    <s v="FLOW"/>
    <m/>
    <m/>
    <m/>
    <m/>
    <s v="REGULAR"/>
    <s v="MH12WC1845"/>
    <s v="HONDA DIO DLX BS VI"/>
    <d v="2023-10-21T00:00:00"/>
    <n v="36"/>
    <x v="0"/>
    <x v="1"/>
    <m/>
    <m/>
    <m/>
    <m/>
    <m/>
    <m/>
    <m/>
    <m/>
    <m/>
    <m/>
    <m/>
    <m/>
    <m/>
    <m/>
    <m/>
    <m/>
    <m/>
    <m/>
    <m/>
    <m/>
    <m/>
    <m/>
    <m/>
    <m/>
    <m/>
    <m/>
    <m/>
    <m/>
    <m/>
    <m/>
    <m/>
    <n v="1"/>
    <m/>
    <m/>
    <m/>
    <m/>
    <m/>
    <m/>
    <m/>
    <m/>
    <m/>
    <m/>
    <m/>
    <m/>
    <m/>
    <m/>
    <m/>
    <m/>
    <m/>
    <m/>
    <m/>
    <m/>
    <m/>
    <m/>
    <m/>
    <m/>
    <m/>
    <m/>
    <m/>
    <m/>
    <m/>
    <m/>
    <m/>
    <m/>
    <m/>
    <m/>
    <m/>
    <m/>
    <m/>
    <m/>
    <m/>
    <m/>
    <m/>
    <m/>
    <m/>
    <m/>
    <m/>
    <m/>
    <m/>
    <m/>
    <m/>
    <m/>
    <m/>
    <m/>
    <m/>
    <m/>
    <m/>
    <m/>
    <m/>
    <m/>
    <m/>
    <m/>
    <m/>
    <m/>
    <x v="0"/>
    <x v="0"/>
    <s v="ZBHT0012"/>
    <s v="kPPMRsd48S"/>
    <s v="Allocated"/>
    <e v="#N/A"/>
    <e v="#N/A"/>
    <e v="#N/A"/>
    <m/>
    <m/>
    <m/>
    <s v="VYMO"/>
    <m/>
    <n v="3546"/>
    <n v="10437"/>
  </r>
  <r>
    <n v="464448758"/>
    <s v="LAXMAN DASHRATH MANE"/>
    <m/>
    <x v="2"/>
    <m/>
    <m/>
    <m/>
    <m/>
    <n v="3489"/>
    <n v="6978"/>
    <n v="3599"/>
    <n v="10467"/>
    <x v="1"/>
    <x v="1"/>
    <x v="1"/>
    <x v="12"/>
    <n v="22956"/>
    <n v="110"/>
    <n v="0"/>
    <n v="900.43"/>
    <s v="FLOW"/>
    <n v="6.028927823102706E-2"/>
    <n v="4.2682151613435727E-3"/>
    <x v="0"/>
    <s v="MPTP"/>
    <s v="NC"/>
    <s v="MPTP"/>
    <s v="Shifted"/>
    <n v="28"/>
    <s v="CAVNA"/>
    <m/>
    <s v="-"/>
    <m/>
    <s v="HINJEWADI"/>
    <m/>
    <m/>
    <m/>
    <n v="6978"/>
    <n v="22956"/>
    <n v="57"/>
    <n v="86"/>
    <s v="FLOW"/>
    <m/>
    <m/>
    <m/>
    <m/>
    <s v="REGULAR"/>
    <s v="MH14LZ6618"/>
    <s v="HONDA SHINE DISC BSVI"/>
    <d v="2024-10-26T00:00:00"/>
    <n v="24"/>
    <x v="0"/>
    <x v="0"/>
    <m/>
    <m/>
    <m/>
    <m/>
    <m/>
    <m/>
    <m/>
    <m/>
    <m/>
    <m/>
    <m/>
    <m/>
    <m/>
    <m/>
    <m/>
    <m/>
    <m/>
    <m/>
    <m/>
    <m/>
    <m/>
    <m/>
    <m/>
    <m/>
    <m/>
    <m/>
    <m/>
    <m/>
    <m/>
    <m/>
    <m/>
    <m/>
    <m/>
    <m/>
    <n v="1"/>
    <m/>
    <m/>
    <m/>
    <m/>
    <m/>
    <m/>
    <m/>
    <m/>
    <n v="2"/>
    <m/>
    <m/>
    <m/>
    <m/>
    <m/>
    <m/>
    <m/>
    <m/>
    <m/>
    <m/>
    <m/>
    <m/>
    <m/>
    <m/>
    <m/>
    <m/>
    <m/>
    <m/>
    <m/>
    <m/>
    <m/>
    <m/>
    <m/>
    <m/>
    <m/>
    <m/>
    <m/>
    <m/>
    <m/>
    <m/>
    <m/>
    <m/>
    <m/>
    <m/>
    <m/>
    <m/>
    <m/>
    <m/>
    <m/>
    <m/>
    <m/>
    <m/>
    <m/>
    <m/>
    <m/>
    <m/>
    <m/>
    <m/>
    <m/>
    <m/>
    <x v="1"/>
    <x v="0"/>
    <s v="DUWT0030"/>
    <s v="BPYeuxZ8b7"/>
    <s v="Allocated"/>
    <e v="#N/A"/>
    <e v="#N/A"/>
    <e v="#N/A"/>
    <m/>
    <m/>
    <m/>
    <m/>
    <m/>
    <n v="3599"/>
    <n v="10467"/>
  </r>
  <r>
    <n v="462841404"/>
    <s v="KADAM AAKASH TUKARAM"/>
    <m/>
    <x v="2"/>
    <m/>
    <m/>
    <m/>
    <m/>
    <n v="11637"/>
    <n v="23274"/>
    <n v="461"/>
    <n v="34911"/>
    <x v="3"/>
    <x v="1"/>
    <x v="1"/>
    <x v="11"/>
    <n v="22860"/>
    <n v="461"/>
    <n v="0"/>
    <n v="900"/>
    <s v="FLOW"/>
    <n v="0.40014703565614662"/>
    <n v="7.3214402333683136E-3"/>
    <x v="1"/>
    <s v="RTP"/>
    <s v="RTP"/>
    <s v="RTP"/>
    <m/>
    <m/>
    <m/>
    <m/>
    <s v="ELG"/>
    <m/>
    <s v="RAJGURU NAGAR"/>
    <m/>
    <m/>
    <m/>
    <n v="23274"/>
    <n v="22860"/>
    <n v="87"/>
    <n v="116"/>
    <s v="FLOW"/>
    <m/>
    <m/>
    <m/>
    <m/>
    <s v="REGULAR"/>
    <s v="MH14LN5931"/>
    <s v="CLASSIC 350 DARK GUNMETAL GREY"/>
    <d v="2024-05-09T00:00:00"/>
    <n v="24"/>
    <x v="0"/>
    <x v="0"/>
    <m/>
    <m/>
    <m/>
    <m/>
    <m/>
    <m/>
    <m/>
    <n v="1"/>
    <m/>
    <m/>
    <m/>
    <m/>
    <m/>
    <m/>
    <m/>
    <m/>
    <m/>
    <m/>
    <m/>
    <m/>
    <m/>
    <m/>
    <m/>
    <m/>
    <m/>
    <m/>
    <m/>
    <m/>
    <m/>
    <m/>
    <m/>
    <m/>
    <m/>
    <m/>
    <m/>
    <m/>
    <m/>
    <m/>
    <m/>
    <m/>
    <m/>
    <m/>
    <m/>
    <m/>
    <m/>
    <m/>
    <m/>
    <m/>
    <m/>
    <m/>
    <m/>
    <m/>
    <m/>
    <m/>
    <m/>
    <m/>
    <m/>
    <m/>
    <m/>
    <m/>
    <m/>
    <m/>
    <m/>
    <m/>
    <m/>
    <m/>
    <m/>
    <m/>
    <m/>
    <m/>
    <m/>
    <m/>
    <m/>
    <m/>
    <m/>
    <m/>
    <m/>
    <m/>
    <m/>
    <m/>
    <m/>
    <m/>
    <m/>
    <m/>
    <m/>
    <m/>
    <m/>
    <m/>
    <m/>
    <m/>
    <m/>
    <m/>
    <m/>
    <m/>
    <x v="0"/>
    <x v="0"/>
    <s v="ZBHT0010"/>
    <s v="A6p6l0c3rzc"/>
    <s v="Allocated"/>
    <s v="Door Locked (NC_DL)"/>
    <s v="Door lock "/>
    <d v="2026-07-03T00:00:00"/>
    <m/>
    <m/>
    <m/>
    <m/>
    <m/>
    <n v="461"/>
    <n v="34911"/>
  </r>
  <r>
    <n v="460384052"/>
    <s v="AJAY BAJIRAO MAKAR"/>
    <s v="ONLINE"/>
    <x v="22"/>
    <n v="4100"/>
    <m/>
    <m/>
    <m/>
    <n v="3984"/>
    <n v="3785"/>
    <n v="3857"/>
    <n v="3669"/>
    <x v="0"/>
    <x v="0"/>
    <x v="0"/>
    <x v="13"/>
    <n v="22700"/>
    <n v="72"/>
    <n v="0"/>
    <n v="6750"/>
    <s v="23.06.26"/>
    <n v="1.956260716398359E-2"/>
    <n v="1.1956023965724683E-3"/>
    <x v="0"/>
    <s v="PTP"/>
    <s v="PTP"/>
    <s v="PTP"/>
    <m/>
    <n v="26"/>
    <s v="CAVA"/>
    <m/>
    <s v="-"/>
    <m/>
    <s v="DHAYARI"/>
    <m/>
    <m/>
    <m/>
    <n v="3785"/>
    <n v="22700"/>
    <n v="26"/>
    <n v="25"/>
    <s v="STABLE"/>
    <m/>
    <m/>
    <m/>
    <m/>
    <s v="REGULAR"/>
    <s v="MH12WC3681"/>
    <s v="HONDA UNICORN 160 BS6"/>
    <d v="2023-10-30T00:00:00"/>
    <n v="36"/>
    <x v="0"/>
    <x v="1"/>
    <m/>
    <m/>
    <m/>
    <m/>
    <m/>
    <m/>
    <m/>
    <m/>
    <m/>
    <m/>
    <m/>
    <m/>
    <m/>
    <m/>
    <m/>
    <m/>
    <m/>
    <m/>
    <m/>
    <m/>
    <m/>
    <m/>
    <n v="1"/>
    <m/>
    <m/>
    <m/>
    <m/>
    <m/>
    <m/>
    <m/>
    <m/>
    <m/>
    <m/>
    <m/>
    <m/>
    <m/>
    <m/>
    <m/>
    <m/>
    <m/>
    <m/>
    <m/>
    <m/>
    <m/>
    <m/>
    <m/>
    <m/>
    <m/>
    <m/>
    <m/>
    <m/>
    <m/>
    <m/>
    <m/>
    <m/>
    <m/>
    <m/>
    <m/>
    <m/>
    <m/>
    <m/>
    <m/>
    <m/>
    <m/>
    <m/>
    <m/>
    <m/>
    <m/>
    <m/>
    <m/>
    <m/>
    <m/>
    <m/>
    <m/>
    <m/>
    <m/>
    <m/>
    <m/>
    <m/>
    <m/>
    <m/>
    <m/>
    <m/>
    <m/>
    <m/>
    <m/>
    <m/>
    <m/>
    <m/>
    <m/>
    <m/>
    <m/>
    <m/>
    <m/>
    <x v="0"/>
    <x v="0"/>
    <s v="DUWT0031"/>
    <s v="B2_3nrmC_7"/>
    <s v="Allocated"/>
    <s v="Left Message (LMCB)"/>
    <s v="Left message customer mother "/>
    <d v="2026-07-08T00:00:00"/>
    <m/>
    <m/>
    <m/>
    <m/>
    <m/>
    <n v="3857"/>
    <n v="7769"/>
  </r>
  <r>
    <n v="464296005"/>
    <s v="PRATHAMESH NITIN MINDHE"/>
    <s v="ONLINE"/>
    <x v="31"/>
    <n v="4900"/>
    <m/>
    <m/>
    <s v="BANK RB 08"/>
    <n v="4768"/>
    <n v="4345"/>
    <n v="4447"/>
    <n v="4213"/>
    <x v="0"/>
    <x v="2"/>
    <x v="0"/>
    <x v="10"/>
    <n v="22690"/>
    <n v="102"/>
    <n v="0"/>
    <n v="2250"/>
    <s v="25.06.26"/>
    <n v="1.6118501231996221E-2"/>
    <n v="1.1950756994814672E-3"/>
    <x v="2"/>
    <s v="PAID"/>
    <s v="BPTP"/>
    <s v="PAID"/>
    <m/>
    <m/>
    <s v="CAVA"/>
    <m/>
    <s v="-"/>
    <m/>
    <s v="SHIROLI"/>
    <m/>
    <m/>
    <m/>
    <n v="6697"/>
    <n v="22690"/>
    <n v="26"/>
    <n v="0"/>
    <s v="RB"/>
    <m/>
    <m/>
    <m/>
    <m/>
    <s v="-"/>
    <s v="MH14LW5147"/>
    <s v="ACCESS SPL ED DISC CBS BT BSVI"/>
    <d v="2024-10-12T00:00:00"/>
    <n v="24"/>
    <x v="2"/>
    <x v="0"/>
    <m/>
    <m/>
    <m/>
    <m/>
    <m/>
    <m/>
    <m/>
    <m/>
    <m/>
    <m/>
    <m/>
    <m/>
    <m/>
    <m/>
    <m/>
    <m/>
    <m/>
    <m/>
    <m/>
    <m/>
    <m/>
    <m/>
    <m/>
    <m/>
    <m/>
    <m/>
    <m/>
    <m/>
    <m/>
    <m/>
    <m/>
    <m/>
    <m/>
    <m/>
    <m/>
    <m/>
    <m/>
    <m/>
    <m/>
    <m/>
    <m/>
    <m/>
    <m/>
    <m/>
    <m/>
    <m/>
    <m/>
    <m/>
    <m/>
    <m/>
    <m/>
    <m/>
    <m/>
    <m/>
    <m/>
    <m/>
    <m/>
    <m/>
    <m/>
    <m/>
    <m/>
    <m/>
    <m/>
    <m/>
    <m/>
    <m/>
    <m/>
    <m/>
    <m/>
    <m/>
    <m/>
    <m/>
    <m/>
    <m/>
    <m/>
    <m/>
    <m/>
    <m/>
    <m/>
    <m/>
    <m/>
    <m/>
    <m/>
    <m/>
    <m/>
    <m/>
    <m/>
    <m/>
    <m/>
    <m/>
    <m/>
    <m/>
    <m/>
    <m/>
    <x v="5"/>
    <x v="1"/>
    <s v="ZBHT0021"/>
    <e v="#N/A"/>
    <s v="Allocated"/>
    <e v="#N/A"/>
    <e v="#N/A"/>
    <e v="#N/A"/>
    <m/>
    <m/>
    <m/>
    <m/>
    <m/>
    <n v="4447"/>
    <n v="9113"/>
  </r>
  <r>
    <n v="463200237"/>
    <s v="ROSHAN MAHADEV HERODE"/>
    <s v="COLLECT"/>
    <x v="0"/>
    <n v="3700"/>
    <m/>
    <m/>
    <m/>
    <n v="3523"/>
    <n v="2854"/>
    <n v="2922"/>
    <n v="2677"/>
    <x v="0"/>
    <x v="0"/>
    <x v="0"/>
    <x v="12"/>
    <n v="22641"/>
    <n v="68"/>
    <n v="0"/>
    <n v="5900"/>
    <s v="24.06.26"/>
    <n v="3.2753918857167878E-2"/>
    <n v="1.1924948837355618E-3"/>
    <x v="0"/>
    <s v="PTP"/>
    <s v="PTP"/>
    <s v="PTP"/>
    <m/>
    <n v="16"/>
    <s v="CAVA"/>
    <m/>
    <s v="-"/>
    <m/>
    <s v="HINJEWADI"/>
    <m/>
    <m/>
    <m/>
    <n v="2854"/>
    <n v="22641"/>
    <n v="26"/>
    <n v="25"/>
    <s v="STABLE"/>
    <m/>
    <m/>
    <m/>
    <m/>
    <m/>
    <s v="MH28BY5773"/>
    <s v="SPLENDOR PLUS DRS CAST FI BLACK"/>
    <d v="2024-06-13T00:00:00"/>
    <n v="30"/>
    <x v="1"/>
    <x v="0"/>
    <m/>
    <m/>
    <m/>
    <m/>
    <m/>
    <m/>
    <m/>
    <m/>
    <m/>
    <m/>
    <m/>
    <m/>
    <m/>
    <m/>
    <m/>
    <m/>
    <m/>
    <m/>
    <m/>
    <m/>
    <m/>
    <m/>
    <m/>
    <m/>
    <m/>
    <m/>
    <m/>
    <m/>
    <m/>
    <m/>
    <m/>
    <m/>
    <m/>
    <m/>
    <n v="1"/>
    <m/>
    <m/>
    <m/>
    <m/>
    <m/>
    <m/>
    <m/>
    <m/>
    <m/>
    <m/>
    <m/>
    <m/>
    <m/>
    <m/>
    <m/>
    <m/>
    <m/>
    <m/>
    <m/>
    <m/>
    <m/>
    <m/>
    <m/>
    <m/>
    <m/>
    <m/>
    <m/>
    <m/>
    <m/>
    <m/>
    <m/>
    <m/>
    <m/>
    <m/>
    <m/>
    <m/>
    <m/>
    <m/>
    <m/>
    <m/>
    <m/>
    <m/>
    <m/>
    <m/>
    <m/>
    <m/>
    <m/>
    <m/>
    <m/>
    <m/>
    <m/>
    <m/>
    <m/>
    <m/>
    <m/>
    <m/>
    <m/>
    <m/>
    <m/>
    <x v="0"/>
    <x v="0"/>
    <s v="DUWT0030"/>
    <m/>
    <m/>
    <m/>
    <m/>
    <m/>
    <m/>
    <m/>
    <m/>
    <m/>
    <m/>
    <n v="2922"/>
    <n v="6377"/>
  </r>
  <r>
    <n v="456351377"/>
    <s v="KANIJA BEE RAHIM SHAH"/>
    <s v="COLLECT"/>
    <x v="22"/>
    <n v="3100"/>
    <m/>
    <m/>
    <m/>
    <n v="3030"/>
    <n v="2995"/>
    <n v="3045"/>
    <n v="2925"/>
    <x v="0"/>
    <x v="0"/>
    <x v="0"/>
    <x v="2"/>
    <n v="22538.26"/>
    <n v="50"/>
    <n v="0"/>
    <n v="6680"/>
    <s v="25.06.26"/>
    <n v="2.4352216156844526E-2"/>
    <n v="1.1870835978226165E-3"/>
    <x v="0"/>
    <s v="PTP"/>
    <s v="PTP"/>
    <s v="PTP"/>
    <m/>
    <n v="22"/>
    <s v="CAVA"/>
    <m/>
    <s v="-"/>
    <m/>
    <s v="DAPODI"/>
    <m/>
    <m/>
    <m/>
    <n v="2995"/>
    <n v="22538.26"/>
    <n v="26"/>
    <n v="55"/>
    <s v="FLOW"/>
    <m/>
    <m/>
    <m/>
    <m/>
    <s v="NPA"/>
    <s v="MH28BT3148"/>
    <s v="HONDA SHINE DISC BSVI"/>
    <d v="2023-01-12T00:00:00"/>
    <n v="48"/>
    <x v="0"/>
    <x v="1"/>
    <m/>
    <m/>
    <m/>
    <m/>
    <m/>
    <m/>
    <m/>
    <m/>
    <m/>
    <m/>
    <n v="2"/>
    <m/>
    <m/>
    <m/>
    <m/>
    <m/>
    <m/>
    <m/>
    <m/>
    <m/>
    <m/>
    <m/>
    <m/>
    <m/>
    <m/>
    <m/>
    <m/>
    <m/>
    <m/>
    <m/>
    <m/>
    <m/>
    <m/>
    <m/>
    <m/>
    <m/>
    <m/>
    <m/>
    <m/>
    <m/>
    <m/>
    <m/>
    <m/>
    <m/>
    <m/>
    <m/>
    <m/>
    <m/>
    <m/>
    <m/>
    <m/>
    <m/>
    <m/>
    <m/>
    <m/>
    <m/>
    <m/>
    <m/>
    <m/>
    <m/>
    <m/>
    <m/>
    <m/>
    <m/>
    <m/>
    <m/>
    <m/>
    <n v="1"/>
    <m/>
    <m/>
    <m/>
    <m/>
    <m/>
    <m/>
    <m/>
    <m/>
    <m/>
    <m/>
    <m/>
    <m/>
    <m/>
    <m/>
    <n v="1"/>
    <m/>
    <m/>
    <n v="2"/>
    <m/>
    <m/>
    <m/>
    <m/>
    <m/>
    <m/>
    <m/>
    <m/>
    <x v="6"/>
    <x v="0"/>
    <s v="ZBHT0009"/>
    <s v="APAbn8svpZ7"/>
    <s v="Allocated"/>
    <s v="Promise To Pay (PTP)"/>
    <s v="Customer promise pay online 3050 on 09/07"/>
    <d v="2026-07-10T00:00:00"/>
    <m/>
    <m/>
    <m/>
    <m/>
    <m/>
    <n v="3045"/>
    <n v="6025"/>
  </r>
  <r>
    <n v="464267425"/>
    <s v="NARENDRA RAJESH JADHAV"/>
    <s v="ONLINE"/>
    <x v="16"/>
    <n v="9650"/>
    <m/>
    <m/>
    <m/>
    <n v="4705"/>
    <n v="4705"/>
    <n v="4705"/>
    <n v="-240"/>
    <x v="0"/>
    <x v="2"/>
    <x v="0"/>
    <x v="6"/>
    <n v="22487"/>
    <n v="0"/>
    <n v="0"/>
    <n v="6144"/>
    <s v="-"/>
    <n v="1.5337451557641081E-2"/>
    <n v="1.184383748534145E-3"/>
    <x v="2"/>
    <s v="PAID"/>
    <s v="-"/>
    <s v="PAID"/>
    <m/>
    <m/>
    <m/>
    <m/>
    <s v="-"/>
    <m/>
    <s v="YERWADA"/>
    <m/>
    <m/>
    <m/>
    <n v="4705"/>
    <n v="22487"/>
    <n v="26"/>
    <n v="0"/>
    <s v="RB"/>
    <m/>
    <m/>
    <m/>
    <m/>
    <s v="REGULAR"/>
    <m/>
    <s v="XTREME 200S BS6 FI DISC SELF CAST"/>
    <d v="2024-10-09T00:00:00"/>
    <n v="24"/>
    <x v="0"/>
    <x v="1"/>
    <m/>
    <m/>
    <m/>
    <m/>
    <m/>
    <m/>
    <m/>
    <n v="1"/>
    <m/>
    <m/>
    <m/>
    <m/>
    <m/>
    <m/>
    <m/>
    <m/>
    <m/>
    <m/>
    <m/>
    <m/>
    <m/>
    <m/>
    <m/>
    <m/>
    <m/>
    <m/>
    <m/>
    <m/>
    <m/>
    <m/>
    <m/>
    <m/>
    <m/>
    <m/>
    <m/>
    <m/>
    <m/>
    <m/>
    <m/>
    <m/>
    <m/>
    <m/>
    <m/>
    <m/>
    <m/>
    <m/>
    <m/>
    <m/>
    <m/>
    <m/>
    <m/>
    <m/>
    <m/>
    <m/>
    <m/>
    <m/>
    <m/>
    <m/>
    <m/>
    <m/>
    <m/>
    <m/>
    <m/>
    <m/>
    <m/>
    <m/>
    <m/>
    <m/>
    <m/>
    <m/>
    <m/>
    <m/>
    <m/>
    <m/>
    <m/>
    <m/>
    <m/>
    <m/>
    <m/>
    <m/>
    <m/>
    <m/>
    <m/>
    <m/>
    <m/>
    <m/>
    <m/>
    <m/>
    <m/>
    <m/>
    <m/>
    <m/>
    <m/>
    <m/>
    <x v="0"/>
    <x v="0"/>
    <s v="ZBHT0012"/>
    <s v="ko8hIE65r7"/>
    <s v="Allocated"/>
    <s v="Left Message (LMCB)"/>
    <s v="Lm"/>
    <d v="2026-07-03T00:00:00"/>
    <m/>
    <m/>
    <m/>
    <m/>
    <m/>
    <n v="4705"/>
    <n v="9410"/>
  </r>
  <r>
    <n v="460111082"/>
    <s v="SHIVAJI BABAN GUNJAL"/>
    <s v="COLLECT"/>
    <x v="23"/>
    <n v="3200"/>
    <m/>
    <m/>
    <m/>
    <n v="2991"/>
    <n v="11885"/>
    <n v="3279"/>
    <n v="11676"/>
    <x v="2"/>
    <x v="0"/>
    <x v="0"/>
    <x v="1"/>
    <n v="22264.35"/>
    <n v="367"/>
    <n v="0"/>
    <n v="6743"/>
    <s v="FLOW"/>
    <n v="0.24613635346057472"/>
    <n v="8.5774399277743427E-3"/>
    <x v="0"/>
    <s v="PAID"/>
    <s v="BPTP"/>
    <s v="PAID"/>
    <m/>
    <m/>
    <m/>
    <m/>
    <s v="ELG"/>
    <m/>
    <s v="VALTI"/>
    <m/>
    <m/>
    <m/>
    <n v="11885"/>
    <n v="22264.35"/>
    <n v="118"/>
    <n v="116"/>
    <s v="STABLE"/>
    <m/>
    <m/>
    <m/>
    <m/>
    <s v="NPA"/>
    <s v="MH14LD2646"/>
    <s v="SPLENDOR PLUS BS6 DRK CAST FI"/>
    <d v="2023-10-13T00:00:00"/>
    <n v="36"/>
    <x v="0"/>
    <x v="1"/>
    <m/>
    <m/>
    <m/>
    <m/>
    <m/>
    <m/>
    <m/>
    <n v="2"/>
    <m/>
    <m/>
    <m/>
    <m/>
    <m/>
    <m/>
    <m/>
    <m/>
    <m/>
    <m/>
    <m/>
    <m/>
    <m/>
    <m/>
    <m/>
    <m/>
    <m/>
    <m/>
    <m/>
    <m/>
    <m/>
    <m/>
    <m/>
    <m/>
    <m/>
    <m/>
    <m/>
    <m/>
    <m/>
    <m/>
    <m/>
    <m/>
    <m/>
    <m/>
    <m/>
    <m/>
    <m/>
    <m/>
    <m/>
    <m/>
    <m/>
    <m/>
    <m/>
    <m/>
    <m/>
    <m/>
    <m/>
    <m/>
    <m/>
    <m/>
    <m/>
    <m/>
    <m/>
    <m/>
    <m/>
    <m/>
    <m/>
    <m/>
    <m/>
    <m/>
    <m/>
    <m/>
    <m/>
    <m/>
    <m/>
    <m/>
    <m/>
    <m/>
    <m/>
    <m/>
    <m/>
    <m/>
    <m/>
    <m/>
    <m/>
    <m/>
    <m/>
    <m/>
    <m/>
    <m/>
    <m/>
    <m/>
    <m/>
    <m/>
    <m/>
    <m/>
    <x v="3"/>
    <x v="0"/>
    <s v="DUWT0029"/>
    <s v="B2hkFY6ZI3Km"/>
    <s v="Allocated"/>
    <s v="Payment (PAID)"/>
    <s v="Payment (PAID)"/>
    <d v="2026-07-03T00:00:00"/>
    <m/>
    <m/>
    <m/>
    <m/>
    <m/>
    <n v="3279"/>
    <n v="14876"/>
  </r>
  <r>
    <n v="460564240"/>
    <s v="GANESH MOHAN GAIKWAD"/>
    <s v="ONLINE"/>
    <x v="19"/>
    <n v="4000"/>
    <m/>
    <m/>
    <m/>
    <n v="3857"/>
    <n v="3840"/>
    <n v="3919"/>
    <n v="3697"/>
    <x v="0"/>
    <x v="0"/>
    <x v="0"/>
    <x v="13"/>
    <n v="22194.76"/>
    <n v="79"/>
    <n v="0"/>
    <n v="1350"/>
    <s v="24.06.26"/>
    <n v="1.9127196959422749E-2"/>
    <n v="1.1689915527467293E-3"/>
    <x v="0"/>
    <s v="PTP"/>
    <s v="PTP"/>
    <s v="PTP"/>
    <m/>
    <n v="28"/>
    <s v="CAVA"/>
    <m/>
    <s v="-"/>
    <m/>
    <s v="DHAYARI"/>
    <m/>
    <m/>
    <m/>
    <n v="3840"/>
    <n v="22194.76"/>
    <n v="26"/>
    <n v="25"/>
    <s v="STABLE"/>
    <m/>
    <m/>
    <m/>
    <m/>
    <s v="REGULAR"/>
    <s v="MH12WC8024"/>
    <s v="BAJAJ CHETAK PREMIUM"/>
    <d v="2023-11-09T00:00:00"/>
    <n v="36"/>
    <x v="0"/>
    <x v="1"/>
    <m/>
    <m/>
    <m/>
    <m/>
    <m/>
    <m/>
    <m/>
    <m/>
    <m/>
    <m/>
    <m/>
    <m/>
    <m/>
    <m/>
    <m/>
    <m/>
    <m/>
    <m/>
    <m/>
    <m/>
    <m/>
    <m/>
    <n v="1"/>
    <m/>
    <m/>
    <m/>
    <m/>
    <m/>
    <m/>
    <m/>
    <m/>
    <m/>
    <m/>
    <m/>
    <m/>
    <m/>
    <m/>
    <n v="1"/>
    <m/>
    <m/>
    <m/>
    <m/>
    <m/>
    <m/>
    <m/>
    <m/>
    <m/>
    <m/>
    <m/>
    <m/>
    <m/>
    <m/>
    <m/>
    <m/>
    <m/>
    <m/>
    <m/>
    <m/>
    <m/>
    <m/>
    <m/>
    <m/>
    <m/>
    <m/>
    <m/>
    <m/>
    <m/>
    <m/>
    <m/>
    <m/>
    <m/>
    <m/>
    <m/>
    <m/>
    <m/>
    <m/>
    <m/>
    <m/>
    <m/>
    <m/>
    <m/>
    <m/>
    <m/>
    <m/>
    <m/>
    <m/>
    <m/>
    <m/>
    <m/>
    <m/>
    <m/>
    <m/>
    <m/>
    <m/>
    <x v="3"/>
    <x v="0"/>
    <s v="DUWT0031"/>
    <s v="k26tmI6DSm"/>
    <s v="Allocated"/>
    <s v="Left Message (LMCB)"/>
    <s v="Left message customer mother "/>
    <d v="2026-07-08T00:00:00"/>
    <m/>
    <m/>
    <m/>
    <m/>
    <m/>
    <n v="3919"/>
    <n v="7697"/>
  </r>
  <r>
    <n v="454546998"/>
    <s v="KUNAL BHIKAJI GAYAKAVAD"/>
    <m/>
    <x v="2"/>
    <m/>
    <m/>
    <m/>
    <m/>
    <n v="3886"/>
    <n v="11658"/>
    <n v="579"/>
    <n v="15544"/>
    <x v="2"/>
    <x v="1"/>
    <x v="1"/>
    <x v="2"/>
    <n v="22029"/>
    <n v="579"/>
    <n v="0"/>
    <n v="6750"/>
    <s v="-"/>
    <n v="0.1999610589249268"/>
    <n v="8.4867702928197314E-3"/>
    <x v="1"/>
    <s v="-"/>
    <s v="-"/>
    <s v="-"/>
    <m/>
    <m/>
    <m/>
    <m/>
    <s v="ELG"/>
    <m/>
    <s v="DAPODI"/>
    <m/>
    <m/>
    <m/>
    <n v="18987"/>
    <n v="22029"/>
    <n v="118"/>
    <n v="147"/>
    <s v="FLOW"/>
    <m/>
    <m/>
    <m/>
    <m/>
    <s v="-"/>
    <s v="MH14KH3008"/>
    <s v="BAJAJ PULSAR 150 SINGLE DISC ABS"/>
    <d v="2022-08-30T00:00:00"/>
    <n v="48"/>
    <x v="2"/>
    <x v="1"/>
    <m/>
    <m/>
    <m/>
    <m/>
    <m/>
    <m/>
    <m/>
    <m/>
    <m/>
    <m/>
    <m/>
    <m/>
    <m/>
    <m/>
    <m/>
    <m/>
    <m/>
    <m/>
    <m/>
    <m/>
    <m/>
    <m/>
    <m/>
    <m/>
    <m/>
    <m/>
    <m/>
    <m/>
    <m/>
    <m/>
    <m/>
    <m/>
    <m/>
    <m/>
    <m/>
    <m/>
    <m/>
    <m/>
    <m/>
    <m/>
    <m/>
    <m/>
    <m/>
    <m/>
    <m/>
    <m/>
    <m/>
    <m/>
    <m/>
    <m/>
    <m/>
    <m/>
    <m/>
    <m/>
    <m/>
    <m/>
    <m/>
    <m/>
    <m/>
    <m/>
    <m/>
    <m/>
    <m/>
    <m/>
    <m/>
    <m/>
    <m/>
    <m/>
    <m/>
    <m/>
    <m/>
    <m/>
    <m/>
    <m/>
    <m/>
    <m/>
    <m/>
    <m/>
    <m/>
    <m/>
    <m/>
    <m/>
    <m/>
    <m/>
    <m/>
    <m/>
    <m/>
    <m/>
    <m/>
    <m/>
    <m/>
    <n v="1"/>
    <m/>
    <m/>
    <x v="0"/>
    <x v="0"/>
    <s v="ZBHT0009"/>
    <e v="#N/A"/>
    <s v="Allocated"/>
    <e v="#N/A"/>
    <e v="#N/A"/>
    <e v="#N/A"/>
    <m/>
    <m/>
    <m/>
    <m/>
    <m/>
    <n v="579"/>
    <n v="15544"/>
  </r>
  <r>
    <n v="467004899"/>
    <s v="SAGAR BHARAT GAIKAWAD"/>
    <m/>
    <x v="2"/>
    <m/>
    <m/>
    <m/>
    <m/>
    <n v="2444"/>
    <n v="14514"/>
    <n v="3268"/>
    <n v="16958"/>
    <x v="5"/>
    <x v="1"/>
    <x v="1"/>
    <x v="5"/>
    <n v="22002"/>
    <n v="974"/>
    <n v="0"/>
    <n v="3150"/>
    <s v="FLOW"/>
    <n v="0.36354923992068738"/>
    <n v="9.6171260059479072E-3"/>
    <x v="1"/>
    <s v="RTP"/>
    <s v="MPTP"/>
    <s v="RTP"/>
    <m/>
    <m/>
    <s v="CAVNA"/>
    <m/>
    <s v="ELG"/>
    <m/>
    <s v="CHAKAN"/>
    <m/>
    <m/>
    <m/>
    <n v="14514"/>
    <n v="22002"/>
    <n v="176"/>
    <n v="205"/>
    <s v="FLOW"/>
    <m/>
    <m/>
    <m/>
    <m/>
    <s v="NPA"/>
    <s v="MH14MB2217"/>
    <s v="SPLENDOR PLUS I3S BS6 FI DRUM SELF"/>
    <d v="2025-10-04T00:00:00"/>
    <n v="12"/>
    <x v="0"/>
    <x v="0"/>
    <m/>
    <m/>
    <m/>
    <m/>
    <m/>
    <m/>
    <m/>
    <m/>
    <m/>
    <m/>
    <m/>
    <m/>
    <m/>
    <m/>
    <m/>
    <m/>
    <m/>
    <m/>
    <m/>
    <m/>
    <m/>
    <m/>
    <m/>
    <m/>
    <m/>
    <m/>
    <m/>
    <m/>
    <m/>
    <m/>
    <m/>
    <m/>
    <m/>
    <m/>
    <m/>
    <m/>
    <m/>
    <m/>
    <m/>
    <m/>
    <m/>
    <m/>
    <m/>
    <m/>
    <m/>
    <m/>
    <m/>
    <m/>
    <m/>
    <m/>
    <m/>
    <m/>
    <m/>
    <m/>
    <m/>
    <m/>
    <m/>
    <m/>
    <m/>
    <m/>
    <m/>
    <m/>
    <m/>
    <m/>
    <m/>
    <m/>
    <m/>
    <m/>
    <m/>
    <m/>
    <m/>
    <m/>
    <m/>
    <m/>
    <m/>
    <m/>
    <m/>
    <m/>
    <m/>
    <m/>
    <m/>
    <m/>
    <m/>
    <m/>
    <m/>
    <m/>
    <m/>
    <m/>
    <m/>
    <m/>
    <m/>
    <n v="1"/>
    <m/>
    <m/>
    <x v="0"/>
    <x v="0"/>
    <s v="DUWT0017"/>
    <s v="k2VSC6vvpWz"/>
    <s v="Allocated"/>
    <e v="#N/A"/>
    <e v="#N/A"/>
    <e v="#N/A"/>
    <m/>
    <m/>
    <m/>
    <m/>
    <m/>
    <n v="3268"/>
    <n v="16958"/>
  </r>
  <r>
    <n v="464482380"/>
    <s v="MAHESH RAMESH KARDILE"/>
    <m/>
    <x v="2"/>
    <m/>
    <m/>
    <m/>
    <m/>
    <n v="2581"/>
    <n v="10224"/>
    <n v="2720"/>
    <n v="12805"/>
    <x v="2"/>
    <x v="1"/>
    <x v="1"/>
    <x v="13"/>
    <n v="21501"/>
    <n v="239"/>
    <n v="0"/>
    <n v="3650.23"/>
    <s v="-"/>
    <n v="0.11824516064315335"/>
    <n v="8.2833559428896943E-3"/>
    <x v="1"/>
    <s v="-"/>
    <s v="-"/>
    <s v="-"/>
    <m/>
    <m/>
    <m/>
    <m/>
    <s v="ELG"/>
    <m/>
    <s v="LONAVLA"/>
    <m/>
    <m/>
    <m/>
    <n v="10224"/>
    <n v="21501"/>
    <n v="118"/>
    <n v="147"/>
    <s v="FLOW"/>
    <m/>
    <m/>
    <m/>
    <m/>
    <s v="NPA"/>
    <s v="MH12XP1979"/>
    <s v="SPLENDOR PLUS BS6 I3S DRS CAST FI"/>
    <d v="2024-10-29T00:00:00"/>
    <n v="24"/>
    <x v="0"/>
    <x v="1"/>
    <m/>
    <m/>
    <m/>
    <m/>
    <m/>
    <m/>
    <m/>
    <m/>
    <m/>
    <m/>
    <n v="1"/>
    <m/>
    <m/>
    <m/>
    <m/>
    <m/>
    <m/>
    <m/>
    <m/>
    <m/>
    <m/>
    <m/>
    <m/>
    <m/>
    <m/>
    <m/>
    <m/>
    <m/>
    <m/>
    <m/>
    <m/>
    <m/>
    <m/>
    <m/>
    <m/>
    <m/>
    <m/>
    <m/>
    <m/>
    <m/>
    <m/>
    <m/>
    <m/>
    <m/>
    <m/>
    <m/>
    <m/>
    <m/>
    <m/>
    <m/>
    <m/>
    <m/>
    <m/>
    <m/>
    <m/>
    <m/>
    <m/>
    <m/>
    <m/>
    <m/>
    <m/>
    <m/>
    <m/>
    <m/>
    <m/>
    <m/>
    <m/>
    <m/>
    <m/>
    <m/>
    <m/>
    <m/>
    <m/>
    <m/>
    <m/>
    <m/>
    <m/>
    <m/>
    <m/>
    <m/>
    <m/>
    <m/>
    <m/>
    <m/>
    <m/>
    <m/>
    <m/>
    <m/>
    <m/>
    <m/>
    <m/>
    <m/>
    <m/>
    <m/>
    <x v="0"/>
    <x v="0"/>
    <s v="DUWT0031"/>
    <s v="G6__X_uWJ3m"/>
    <s v="Allocated"/>
    <s v="Left Message (LMCB)"/>
    <s v="Left message customer mother "/>
    <d v="2026-07-04T00:00:00"/>
    <m/>
    <m/>
    <m/>
    <m/>
    <m/>
    <n v="2720"/>
    <n v="12805"/>
  </r>
  <r>
    <n v="460561110"/>
    <s v="SAMADHAN RAMDAS DEVKAR"/>
    <m/>
    <x v="2"/>
    <m/>
    <m/>
    <m/>
    <m/>
    <n v="3257"/>
    <n v="6512"/>
    <n v="3397"/>
    <n v="9769"/>
    <x v="1"/>
    <x v="1"/>
    <x v="1"/>
    <x v="9"/>
    <n v="21457.34"/>
    <n v="142"/>
    <n v="0"/>
    <n v="1719"/>
    <s v="FLOW"/>
    <n v="3.256861468631974E-2"/>
    <n v="3.989568910529007E-3"/>
    <x v="0"/>
    <s v="MPTP"/>
    <s v="MPTP"/>
    <s v="MPTP"/>
    <s v="Cust atpune"/>
    <n v="26"/>
    <s v="CAVNA"/>
    <m/>
    <s v="-"/>
    <m/>
    <s v="KOREGAON BHIMA"/>
    <m/>
    <m/>
    <m/>
    <n v="6512"/>
    <n v="21457.34"/>
    <n v="57"/>
    <n v="86"/>
    <s v="FLOW"/>
    <m/>
    <m/>
    <m/>
    <m/>
    <s v="REGULAR"/>
    <s v="MH12WD6948"/>
    <s v="HONDA ACTIVA 6G H SMART"/>
    <d v="2023-11-09T00:00:00"/>
    <n v="36"/>
    <x v="0"/>
    <x v="0"/>
    <m/>
    <m/>
    <m/>
    <m/>
    <m/>
    <m/>
    <m/>
    <m/>
    <m/>
    <m/>
    <m/>
    <m/>
    <m/>
    <m/>
    <m/>
    <m/>
    <m/>
    <m/>
    <m/>
    <m/>
    <m/>
    <m/>
    <n v="1"/>
    <m/>
    <m/>
    <m/>
    <m/>
    <m/>
    <m/>
    <m/>
    <m/>
    <m/>
    <m/>
    <m/>
    <m/>
    <m/>
    <m/>
    <m/>
    <m/>
    <m/>
    <m/>
    <m/>
    <m/>
    <m/>
    <m/>
    <m/>
    <m/>
    <m/>
    <m/>
    <m/>
    <m/>
    <m/>
    <m/>
    <m/>
    <m/>
    <m/>
    <m/>
    <m/>
    <m/>
    <m/>
    <m/>
    <m/>
    <m/>
    <m/>
    <m/>
    <m/>
    <m/>
    <m/>
    <m/>
    <m/>
    <m/>
    <m/>
    <m/>
    <m/>
    <m/>
    <m/>
    <m/>
    <m/>
    <m/>
    <m/>
    <m/>
    <m/>
    <m/>
    <m/>
    <m/>
    <m/>
    <m/>
    <m/>
    <m/>
    <m/>
    <m/>
    <m/>
    <m/>
    <m/>
    <x v="0"/>
    <x v="0"/>
    <s v="ZBHT0024"/>
    <s v="APHAU92Kgrnz"/>
    <s v="Allocated"/>
    <s v="Left Message (LMCB)"/>
    <s v="Meet father "/>
    <d v="2026-07-08T00:00:00"/>
    <m/>
    <m/>
    <m/>
    <m/>
    <m/>
    <n v="3397"/>
    <n v="9769"/>
  </r>
  <r>
    <n v="460917148"/>
    <s v="SUVARNA YUVRAJ MAHULKAR"/>
    <s v="COLLECT"/>
    <x v="24"/>
    <n v="3320"/>
    <m/>
    <m/>
    <m/>
    <n v="3276"/>
    <n v="3276"/>
    <n v="3315"/>
    <n v="3232"/>
    <x v="0"/>
    <x v="2"/>
    <x v="0"/>
    <x v="9"/>
    <n v="21338"/>
    <n v="39"/>
    <n v="0"/>
    <n v="6731"/>
    <s v="-"/>
    <n v="1.3409887463593438E-2"/>
    <n v="1.1238662527781201E-3"/>
    <x v="2"/>
    <s v="PAID"/>
    <s v="-"/>
    <s v="PAID"/>
    <m/>
    <m/>
    <m/>
    <m/>
    <s v="-"/>
    <m/>
    <s v="SHIKRAPUR"/>
    <m/>
    <m/>
    <m/>
    <n v="3276"/>
    <n v="21338"/>
    <n v="26"/>
    <n v="0"/>
    <s v="RB"/>
    <m/>
    <m/>
    <m/>
    <m/>
    <s v="REGULAR"/>
    <s v="MH12WG3944"/>
    <s v="SPLENDORPLUS I3S DRS C FI BLACKACNT"/>
    <d v="2023-11-28T00:00:00"/>
    <n v="36"/>
    <x v="0"/>
    <x v="0"/>
    <m/>
    <m/>
    <m/>
    <m/>
    <m/>
    <m/>
    <m/>
    <m/>
    <m/>
    <m/>
    <n v="1"/>
    <m/>
    <m/>
    <m/>
    <m/>
    <m/>
    <m/>
    <m/>
    <m/>
    <m/>
    <m/>
    <m/>
    <m/>
    <m/>
    <m/>
    <m/>
    <m/>
    <m/>
    <m/>
    <m/>
    <m/>
    <m/>
    <m/>
    <m/>
    <m/>
    <m/>
    <m/>
    <m/>
    <m/>
    <m/>
    <m/>
    <m/>
    <m/>
    <m/>
    <m/>
    <m/>
    <m/>
    <m/>
    <m/>
    <m/>
    <m/>
    <m/>
    <m/>
    <m/>
    <m/>
    <m/>
    <m/>
    <m/>
    <m/>
    <m/>
    <m/>
    <m/>
    <m/>
    <m/>
    <m/>
    <m/>
    <m/>
    <m/>
    <m/>
    <m/>
    <m/>
    <m/>
    <m/>
    <m/>
    <m/>
    <m/>
    <m/>
    <m/>
    <m/>
    <m/>
    <m/>
    <m/>
    <m/>
    <m/>
    <m/>
    <m/>
    <m/>
    <m/>
    <m/>
    <m/>
    <m/>
    <m/>
    <m/>
    <m/>
    <x v="0"/>
    <x v="0"/>
    <s v="ZBHT0024"/>
    <s v="BP801jQYSk9"/>
    <s v="Allocated"/>
    <s v="Payment (PAID)"/>
    <s v="Payment (PAID)"/>
    <d v="2026-07-04T00:00:00"/>
    <m/>
    <m/>
    <m/>
    <m/>
    <m/>
    <n v="3315"/>
    <n v="6552"/>
  </r>
  <r>
    <n v="460718470"/>
    <s v="DOMINIC BENEDICT JOKIN"/>
    <s v="COLLECT"/>
    <x v="24"/>
    <n v="3800"/>
    <m/>
    <m/>
    <m/>
    <n v="3736"/>
    <n v="3728"/>
    <n v="3800"/>
    <n v="3664"/>
    <x v="0"/>
    <x v="0"/>
    <x v="0"/>
    <x v="15"/>
    <n v="21190.77"/>
    <n v="72"/>
    <n v="0"/>
    <n v="6480"/>
    <s v="04.06.26"/>
    <n v="2.5346103174650924E-2"/>
    <n v="1.1161116915073112E-3"/>
    <x v="0"/>
    <s v="PAID"/>
    <s v="PAID"/>
    <s v="PAID"/>
    <m/>
    <m/>
    <s v="CAVA"/>
    <m/>
    <s v="-"/>
    <m/>
    <s v="PIMPARI"/>
    <m/>
    <m/>
    <m/>
    <n v="3728"/>
    <n v="21190.77"/>
    <n v="26"/>
    <n v="25"/>
    <s v="STABLE"/>
    <m/>
    <m/>
    <m/>
    <m/>
    <s v="REGULAR"/>
    <s v="MH14LF1328"/>
    <s v="SUZUKI BURGMAN STREET"/>
    <d v="2023-11-15T00:00:00"/>
    <n v="36"/>
    <x v="0"/>
    <x v="0"/>
    <m/>
    <m/>
    <m/>
    <m/>
    <m/>
    <m/>
    <m/>
    <n v="1"/>
    <m/>
    <m/>
    <n v="2"/>
    <m/>
    <m/>
    <m/>
    <m/>
    <m/>
    <m/>
    <m/>
    <m/>
    <m/>
    <m/>
    <m/>
    <m/>
    <m/>
    <m/>
    <m/>
    <m/>
    <m/>
    <m/>
    <m/>
    <m/>
    <m/>
    <m/>
    <m/>
    <m/>
    <m/>
    <m/>
    <m/>
    <m/>
    <m/>
    <m/>
    <m/>
    <m/>
    <m/>
    <m/>
    <m/>
    <m/>
    <m/>
    <m/>
    <m/>
    <m/>
    <m/>
    <m/>
    <m/>
    <m/>
    <m/>
    <m/>
    <m/>
    <m/>
    <m/>
    <m/>
    <m/>
    <m/>
    <m/>
    <m/>
    <m/>
    <m/>
    <n v="1"/>
    <m/>
    <m/>
    <m/>
    <m/>
    <m/>
    <m/>
    <m/>
    <m/>
    <m/>
    <m/>
    <m/>
    <m/>
    <m/>
    <m/>
    <m/>
    <m/>
    <m/>
    <m/>
    <m/>
    <m/>
    <m/>
    <m/>
    <m/>
    <m/>
    <m/>
    <m/>
    <x v="4"/>
    <x v="0"/>
    <s v="ZBHT0015"/>
    <s v="k6AqCQ39Gum"/>
    <s v="Allocated"/>
    <s v="Payment (PAID)"/>
    <s v="Payment (PAID)"/>
    <d v="2026-07-04T00:00:00"/>
    <m/>
    <m/>
    <m/>
    <m/>
    <m/>
    <n v="3800"/>
    <n v="7464"/>
  </r>
  <r>
    <n v="459059044"/>
    <s v="IMTIYAZ RASHID SHAIKH"/>
    <m/>
    <x v="2"/>
    <m/>
    <m/>
    <m/>
    <m/>
    <n v="3911"/>
    <n v="18068"/>
    <n v="3222"/>
    <n v="21979"/>
    <x v="4"/>
    <x v="1"/>
    <x v="1"/>
    <x v="8"/>
    <n v="20969.25"/>
    <n v="798"/>
    <n v="0"/>
    <n v="6663"/>
    <s v="FLOW"/>
    <n v="0.16758480637947926"/>
    <n v="9.3733980671942968E-3"/>
    <x v="1"/>
    <s v="NC"/>
    <s v="RTP"/>
    <s v="NC"/>
    <s v="Add not found"/>
    <m/>
    <s v="CNAVNA"/>
    <m/>
    <s v="ELG"/>
    <m/>
    <s v="LONAVALA"/>
    <m/>
    <m/>
    <m/>
    <n v="18068"/>
    <n v="20969.25"/>
    <n v="146"/>
    <n v="175"/>
    <s v="FLOW"/>
    <m/>
    <m/>
    <m/>
    <m/>
    <s v="NPA"/>
    <s v="MH14KY1815"/>
    <s v="SUZUKI BURGMAN STREET BT BSVI"/>
    <d v="2023-07-20T00:00:00"/>
    <n v="36"/>
    <x v="0"/>
    <x v="1"/>
    <m/>
    <m/>
    <m/>
    <m/>
    <m/>
    <m/>
    <m/>
    <m/>
    <m/>
    <m/>
    <m/>
    <m/>
    <m/>
    <m/>
    <m/>
    <m/>
    <m/>
    <m/>
    <m/>
    <m/>
    <m/>
    <m/>
    <m/>
    <m/>
    <m/>
    <m/>
    <m/>
    <m/>
    <m/>
    <m/>
    <m/>
    <m/>
    <m/>
    <m/>
    <m/>
    <m/>
    <m/>
    <m/>
    <m/>
    <m/>
    <m/>
    <m/>
    <m/>
    <m/>
    <m/>
    <m/>
    <m/>
    <m/>
    <m/>
    <m/>
    <m/>
    <m/>
    <m/>
    <m/>
    <m/>
    <m/>
    <m/>
    <m/>
    <m/>
    <m/>
    <m/>
    <m/>
    <m/>
    <m/>
    <m/>
    <m/>
    <m/>
    <m/>
    <m/>
    <m/>
    <m/>
    <m/>
    <m/>
    <m/>
    <m/>
    <m/>
    <m/>
    <m/>
    <m/>
    <m/>
    <m/>
    <m/>
    <m/>
    <m/>
    <m/>
    <m/>
    <m/>
    <m/>
    <m/>
    <m/>
    <m/>
    <m/>
    <m/>
    <m/>
    <x v="5"/>
    <x v="1"/>
    <s v="ZBHT0013"/>
    <s v="A6lEjAhti7"/>
    <s v="Allocated"/>
    <e v="#N/A"/>
    <e v="#N/A"/>
    <e v="#N/A"/>
    <m/>
    <m/>
    <m/>
    <s v="VYMO"/>
    <m/>
    <n v="3222"/>
    <n v="21979"/>
  </r>
  <r>
    <n v="460384585"/>
    <s v="RAJU MOTILALJI AHIR"/>
    <s v="ONLINE"/>
    <x v="6"/>
    <n v="3281"/>
    <m/>
    <m/>
    <m/>
    <n v="3181"/>
    <n v="5910"/>
    <n v="2964"/>
    <n v="5810"/>
    <x v="1"/>
    <x v="0"/>
    <x v="0"/>
    <x v="6"/>
    <n v="20825"/>
    <n v="235"/>
    <n v="0"/>
    <n v="6251"/>
    <s v="25.06.26"/>
    <n v="3.1576155052340224E-2"/>
    <n v="3.8719977668139004E-3"/>
    <x v="0"/>
    <s v="PAID"/>
    <s v="NC"/>
    <s v="PAID"/>
    <m/>
    <m/>
    <m/>
    <m/>
    <s v="-"/>
    <m/>
    <s v="YERWADA"/>
    <m/>
    <m/>
    <m/>
    <n v="5910"/>
    <n v="20825"/>
    <n v="57"/>
    <n v="55"/>
    <s v="STABLE"/>
    <m/>
    <m/>
    <m/>
    <m/>
    <s v="NPA"/>
    <s v="MH12WN3926"/>
    <s v="SPLENDOR PLUS I3S BS6 FI DRUM SELF"/>
    <d v="2023-10-30T00:00:00"/>
    <n v="36"/>
    <x v="0"/>
    <x v="1"/>
    <m/>
    <m/>
    <m/>
    <m/>
    <m/>
    <m/>
    <m/>
    <n v="1"/>
    <m/>
    <m/>
    <m/>
    <m/>
    <m/>
    <m/>
    <m/>
    <m/>
    <m/>
    <m/>
    <m/>
    <m/>
    <m/>
    <m/>
    <m/>
    <m/>
    <m/>
    <m/>
    <m/>
    <m/>
    <m/>
    <m/>
    <m/>
    <m/>
    <m/>
    <m/>
    <m/>
    <m/>
    <m/>
    <m/>
    <m/>
    <m/>
    <m/>
    <m/>
    <m/>
    <m/>
    <m/>
    <m/>
    <m/>
    <m/>
    <m/>
    <m/>
    <m/>
    <m/>
    <m/>
    <m/>
    <m/>
    <m/>
    <m/>
    <m/>
    <m/>
    <m/>
    <m/>
    <m/>
    <m/>
    <m/>
    <m/>
    <m/>
    <m/>
    <m/>
    <m/>
    <m/>
    <m/>
    <m/>
    <m/>
    <m/>
    <m/>
    <m/>
    <m/>
    <m/>
    <m/>
    <m/>
    <m/>
    <m/>
    <m/>
    <m/>
    <m/>
    <m/>
    <m/>
    <m/>
    <m/>
    <m/>
    <m/>
    <m/>
    <m/>
    <m/>
    <x v="0"/>
    <x v="0"/>
    <s v="ZBHT0012"/>
    <s v="BoZQ9w0GZz"/>
    <s v="Allocated"/>
    <s v="Shifted (NC_SFTD)"/>
    <s v="Nc"/>
    <d v="2026-07-03T00:00:00"/>
    <m/>
    <m/>
    <m/>
    <m/>
    <m/>
    <n v="2964"/>
    <n v="9091"/>
  </r>
  <r>
    <n v="461125158"/>
    <s v="NAMRTA SHANTARAM KUDEKAR"/>
    <s v="ONLINE"/>
    <x v="20"/>
    <n v="3400"/>
    <m/>
    <m/>
    <m/>
    <n v="3228"/>
    <n v="2507"/>
    <n v="2589"/>
    <n v="2335"/>
    <x v="0"/>
    <x v="0"/>
    <x v="0"/>
    <x v="5"/>
    <n v="20778.38"/>
    <n v="82"/>
    <n v="0"/>
    <n v="0"/>
    <s v="26.06.26"/>
    <n v="2.5056250724432926E-2"/>
    <n v="1.0943912301715174E-3"/>
    <x v="0"/>
    <s v="PTP"/>
    <s v="PTP"/>
    <s v="PTP"/>
    <m/>
    <n v="28"/>
    <s v="CAVA"/>
    <m/>
    <s v="-"/>
    <m/>
    <s v="CHAKAN"/>
    <m/>
    <m/>
    <m/>
    <n v="2507"/>
    <n v="20778.38"/>
    <n v="26"/>
    <n v="25"/>
    <s v="STABLE"/>
    <m/>
    <m/>
    <m/>
    <m/>
    <s v="REGULAR"/>
    <s v="MH14LG3125"/>
    <s v="HONDA DIO DLX BS VI"/>
    <d v="2023-12-14T00:00:00"/>
    <n v="36"/>
    <x v="0"/>
    <x v="0"/>
    <m/>
    <m/>
    <m/>
    <m/>
    <m/>
    <m/>
    <m/>
    <m/>
    <m/>
    <m/>
    <n v="1"/>
    <m/>
    <m/>
    <m/>
    <m/>
    <m/>
    <m/>
    <m/>
    <m/>
    <m/>
    <m/>
    <m/>
    <m/>
    <m/>
    <m/>
    <m/>
    <m/>
    <m/>
    <m/>
    <m/>
    <m/>
    <m/>
    <m/>
    <m/>
    <m/>
    <m/>
    <m/>
    <m/>
    <m/>
    <m/>
    <m/>
    <m/>
    <m/>
    <m/>
    <m/>
    <m/>
    <m/>
    <m/>
    <m/>
    <m/>
    <m/>
    <m/>
    <m/>
    <m/>
    <m/>
    <m/>
    <m/>
    <m/>
    <m/>
    <m/>
    <m/>
    <m/>
    <m/>
    <m/>
    <m/>
    <m/>
    <m/>
    <m/>
    <m/>
    <m/>
    <m/>
    <m/>
    <m/>
    <m/>
    <m/>
    <m/>
    <m/>
    <m/>
    <m/>
    <m/>
    <m/>
    <m/>
    <m/>
    <m/>
    <m/>
    <m/>
    <m/>
    <m/>
    <m/>
    <m/>
    <m/>
    <m/>
    <m/>
    <m/>
    <x v="0"/>
    <x v="0"/>
    <s v="DUWT0017"/>
    <s v="GoNvA5Gr_EMc"/>
    <s v="Allocated"/>
    <s v="Door Locked (NC_DL)"/>
    <s v="Customer not meet house lock "/>
    <d v="2026-07-04T00:00:00"/>
    <m/>
    <m/>
    <m/>
    <m/>
    <m/>
    <n v="2589"/>
    <n v="5735"/>
  </r>
  <r>
    <n v="459762372"/>
    <s v="NIKITA AMIT MOHOL"/>
    <m/>
    <x v="2"/>
    <m/>
    <m/>
    <m/>
    <m/>
    <n v="3652"/>
    <n v="10578"/>
    <n v="3814"/>
    <n v="14230"/>
    <x v="3"/>
    <x v="1"/>
    <x v="1"/>
    <x v="8"/>
    <n v="20665.310000000001"/>
    <n v="540"/>
    <n v="0"/>
    <n v="6300"/>
    <s v="STABLE"/>
    <n v="8.0718488057006835E-2"/>
    <n v="6.6185403354780646E-3"/>
    <x v="1"/>
    <s v="NC"/>
    <s v="NC"/>
    <s v="NC"/>
    <s v="Shifted"/>
    <m/>
    <s v="CNAVNA"/>
    <m/>
    <s v="ELG"/>
    <m/>
    <s v="TIKONA PETH"/>
    <m/>
    <m/>
    <m/>
    <n v="10578"/>
    <n v="20665.310000000001"/>
    <n v="87"/>
    <n v="116"/>
    <s v="FLOW"/>
    <m/>
    <m/>
    <m/>
    <m/>
    <s v="NPA"/>
    <s v="MH12VY480"/>
    <s v="HONDA ACTIVA 6G DLX BS VI"/>
    <d v="2023-09-14T00:00:00"/>
    <n v="36"/>
    <x v="0"/>
    <x v="1"/>
    <m/>
    <m/>
    <m/>
    <m/>
    <m/>
    <m/>
    <m/>
    <m/>
    <m/>
    <m/>
    <m/>
    <m/>
    <m/>
    <m/>
    <m/>
    <m/>
    <m/>
    <m/>
    <m/>
    <n v="1"/>
    <m/>
    <m/>
    <n v="1"/>
    <m/>
    <m/>
    <m/>
    <m/>
    <m/>
    <m/>
    <m/>
    <m/>
    <m/>
    <m/>
    <m/>
    <m/>
    <m/>
    <m/>
    <m/>
    <m/>
    <m/>
    <m/>
    <m/>
    <m/>
    <m/>
    <m/>
    <m/>
    <m/>
    <m/>
    <m/>
    <m/>
    <m/>
    <m/>
    <m/>
    <m/>
    <m/>
    <m/>
    <m/>
    <m/>
    <m/>
    <m/>
    <m/>
    <m/>
    <m/>
    <m/>
    <m/>
    <m/>
    <m/>
    <m/>
    <m/>
    <m/>
    <m/>
    <m/>
    <m/>
    <m/>
    <m/>
    <m/>
    <m/>
    <m/>
    <m/>
    <m/>
    <m/>
    <m/>
    <m/>
    <m/>
    <m/>
    <m/>
    <m/>
    <m/>
    <m/>
    <m/>
    <m/>
    <m/>
    <m/>
    <m/>
    <x v="3"/>
    <x v="0"/>
    <s v="ZBHT0013"/>
    <s v="BPt4gL34DJ7"/>
    <s v="Allocated"/>
    <s v="Promise To Pay (PTP)"/>
    <s v="Ptp"/>
    <d v="2026-07-15T00:00:00"/>
    <m/>
    <m/>
    <m/>
    <m/>
    <m/>
    <n v="3814"/>
    <n v="14230"/>
  </r>
  <r>
    <n v="454116052"/>
    <s v="NARAYANI KEDAAR DEWALE"/>
    <m/>
    <x v="2"/>
    <m/>
    <m/>
    <m/>
    <m/>
    <n v="2837"/>
    <n v="16205.68"/>
    <n v="2875.6800000000003"/>
    <n v="19042.68"/>
    <x v="5"/>
    <x v="1"/>
    <x v="1"/>
    <x v="8"/>
    <n v="20629.68"/>
    <n v="855"/>
    <n v="0"/>
    <n v="6300"/>
    <s v="FLOW"/>
    <n v="9.2029842221020119E-2"/>
    <n v="9.0172817026808218E-3"/>
    <x v="1"/>
    <s v="RTP"/>
    <s v="RTP"/>
    <s v="RTP"/>
    <s v="Financail problem"/>
    <m/>
    <s v="CNAVNA"/>
    <m/>
    <s v="-"/>
    <m/>
    <s v="LONAVALA"/>
    <m/>
    <m/>
    <m/>
    <n v="16205.68"/>
    <n v="20629.68"/>
    <n v="177"/>
    <n v="206"/>
    <s v="FLOW"/>
    <m/>
    <m/>
    <m/>
    <m/>
    <s v="NPA"/>
    <s v="MH14KG7661"/>
    <s v="OKINAWA RIDGE PLUS"/>
    <d v="2022-07-21T00:00:00"/>
    <n v="48"/>
    <x v="0"/>
    <x v="1"/>
    <m/>
    <m/>
    <m/>
    <m/>
    <m/>
    <m/>
    <m/>
    <m/>
    <m/>
    <m/>
    <m/>
    <m/>
    <m/>
    <m/>
    <m/>
    <m/>
    <m/>
    <m/>
    <m/>
    <m/>
    <m/>
    <m/>
    <m/>
    <m/>
    <m/>
    <m/>
    <m/>
    <m/>
    <m/>
    <m/>
    <m/>
    <m/>
    <m/>
    <m/>
    <m/>
    <m/>
    <m/>
    <n v="1"/>
    <m/>
    <m/>
    <m/>
    <m/>
    <m/>
    <m/>
    <m/>
    <m/>
    <m/>
    <m/>
    <m/>
    <m/>
    <m/>
    <m/>
    <m/>
    <m/>
    <m/>
    <m/>
    <m/>
    <m/>
    <m/>
    <m/>
    <m/>
    <m/>
    <m/>
    <m/>
    <m/>
    <m/>
    <m/>
    <m/>
    <m/>
    <m/>
    <m/>
    <m/>
    <m/>
    <m/>
    <m/>
    <m/>
    <m/>
    <m/>
    <m/>
    <m/>
    <m/>
    <m/>
    <m/>
    <m/>
    <m/>
    <m/>
    <m/>
    <m/>
    <m/>
    <m/>
    <m/>
    <m/>
    <m/>
    <m/>
    <x v="0"/>
    <x v="0"/>
    <s v="ZBHT0013"/>
    <s v="Bo9ehRolNg7"/>
    <s v="Allocated"/>
    <e v="#N/A"/>
    <e v="#N/A"/>
    <e v="#N/A"/>
    <m/>
    <m/>
    <m/>
    <m/>
    <m/>
    <n v="2875.6800000000003"/>
    <n v="19042.68"/>
  </r>
  <r>
    <n v="461252668"/>
    <s v="VIJAYALAKSHMI SAMBHAJI GARJE"/>
    <m/>
    <x v="2"/>
    <m/>
    <m/>
    <m/>
    <m/>
    <n v="3628"/>
    <n v="18091"/>
    <n v="4210"/>
    <n v="21719"/>
    <x v="4"/>
    <x v="1"/>
    <x v="1"/>
    <x v="18"/>
    <n v="20580"/>
    <n v="631"/>
    <n v="0"/>
    <n v="6745"/>
    <s v="FLOW"/>
    <n v="0.34081836484357547"/>
    <n v="9.1994006568121723E-3"/>
    <x v="1"/>
    <s v="-"/>
    <s v="PTP"/>
    <s v="-"/>
    <m/>
    <m/>
    <m/>
    <m/>
    <s v="ELG"/>
    <m/>
    <s v="LOHEGAON"/>
    <m/>
    <m/>
    <m/>
    <n v="18091"/>
    <n v="20580"/>
    <n v="146"/>
    <n v="175"/>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m/>
    <m/>
    <m/>
    <x v="5"/>
    <x v="1"/>
    <s v="ZBHT0012"/>
    <s v="G6R1z2HStDc"/>
    <s v="Allocated"/>
    <e v="#N/A"/>
    <e v="#N/A"/>
    <e v="#N/A"/>
    <m/>
    <m/>
    <m/>
    <m/>
    <m/>
    <n v="4210"/>
    <n v="21719"/>
  </r>
  <r>
    <n v="462723868"/>
    <s v="AJAY KISHOR SHINDE"/>
    <m/>
    <x v="2"/>
    <m/>
    <m/>
    <m/>
    <m/>
    <n v="4284"/>
    <n v="21416"/>
    <n v="1247"/>
    <n v="25700"/>
    <x v="5"/>
    <x v="1"/>
    <x v="1"/>
    <x v="10"/>
    <n v="20402"/>
    <n v="1251"/>
    <n v="0"/>
    <n v="3600"/>
    <s v="FLOW"/>
    <n v="0.28783453958042354"/>
    <n v="8.9177622385850919E-3"/>
    <x v="1"/>
    <s v="BPTP"/>
    <s v="BPTP"/>
    <s v="BPTP"/>
    <s v="Financail problem"/>
    <m/>
    <s v="CAVNA"/>
    <m/>
    <s v="ELG"/>
    <m/>
    <s v="ALE PHATA"/>
    <m/>
    <m/>
    <m/>
    <n v="21416"/>
    <n v="20402"/>
    <n v="177"/>
    <n v="206"/>
    <s v="FLOW"/>
    <m/>
    <m/>
    <m/>
    <m/>
    <s v="NPA"/>
    <s v="MH14LN7864"/>
    <s v="PASSION PLUS I3S DRS CAST"/>
    <d v="2024-04-29T00:00:00"/>
    <n v="24"/>
    <x v="0"/>
    <x v="0"/>
    <m/>
    <m/>
    <m/>
    <m/>
    <m/>
    <m/>
    <m/>
    <n v="1"/>
    <m/>
    <m/>
    <m/>
    <m/>
    <m/>
    <m/>
    <m/>
    <m/>
    <m/>
    <m/>
    <m/>
    <m/>
    <m/>
    <m/>
    <m/>
    <m/>
    <m/>
    <m/>
    <m/>
    <m/>
    <m/>
    <m/>
    <m/>
    <m/>
    <m/>
    <m/>
    <m/>
    <m/>
    <m/>
    <m/>
    <m/>
    <m/>
    <m/>
    <m/>
    <m/>
    <m/>
    <m/>
    <m/>
    <m/>
    <m/>
    <m/>
    <m/>
    <m/>
    <m/>
    <m/>
    <m/>
    <m/>
    <m/>
    <m/>
    <m/>
    <m/>
    <m/>
    <m/>
    <m/>
    <m/>
    <m/>
    <m/>
    <m/>
    <m/>
    <m/>
    <m/>
    <m/>
    <m/>
    <m/>
    <m/>
    <m/>
    <m/>
    <m/>
    <m/>
    <m/>
    <m/>
    <m/>
    <m/>
    <m/>
    <m/>
    <m/>
    <m/>
    <m/>
    <m/>
    <m/>
    <m/>
    <m/>
    <m/>
    <m/>
    <m/>
    <m/>
    <x v="0"/>
    <x v="0"/>
    <s v="ZBHT0021"/>
    <s v="kPnGrsF7U8_7"/>
    <s v="Allocated"/>
    <s v="Door Locked (NC_DL)"/>
    <s v="Door locked "/>
    <d v="2026-07-03T00:00:00"/>
    <m/>
    <m/>
    <m/>
    <m/>
    <m/>
    <n v="1247"/>
    <n v="25700"/>
  </r>
  <r>
    <n v="460465980"/>
    <s v="BINAY KUMAR"/>
    <m/>
    <x v="2"/>
    <m/>
    <m/>
    <m/>
    <s v="BANK STABLE 08"/>
    <n v="2751"/>
    <n v="8036"/>
    <n v="3004"/>
    <n v="10787"/>
    <x v="3"/>
    <x v="0"/>
    <x v="1"/>
    <x v="2"/>
    <n v="20371"/>
    <n v="470"/>
    <n v="0"/>
    <n v="4500"/>
    <s v="STABLE"/>
    <n v="5.921022781622734E-2"/>
    <n v="6.5242807958856485E-3"/>
    <x v="0"/>
    <s v="PAID"/>
    <s v="PAID"/>
    <s v="PAID"/>
    <m/>
    <m/>
    <m/>
    <m/>
    <s v="ELG"/>
    <m/>
    <s v="DAPODI"/>
    <m/>
    <m/>
    <m/>
    <n v="8036"/>
    <n v="20371"/>
    <n v="87"/>
    <n v="86"/>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x v="0"/>
    <x v="0"/>
    <s v="ZBHT0009"/>
    <s v="B6kN_0-RX4m"/>
    <s v="Allocated"/>
    <s v="Entry Restricted (NC_ER)"/>
    <s v="Defance erea entry not allow "/>
    <d v="2026-07-04T00:00:00"/>
    <m/>
    <m/>
    <m/>
    <m/>
    <m/>
    <n v="3004"/>
    <n v="10787"/>
  </r>
  <r>
    <n v="460792082"/>
    <s v="SHANKAR DAS"/>
    <s v="COLLECT"/>
    <x v="5"/>
    <n v="3700"/>
    <m/>
    <m/>
    <m/>
    <n v="3565"/>
    <n v="3329"/>
    <n v="3373"/>
    <n v="3194"/>
    <x v="0"/>
    <x v="0"/>
    <x v="0"/>
    <x v="6"/>
    <n v="20370.2"/>
    <n v="44"/>
    <n v="0"/>
    <n v="5829.52"/>
    <s v="-"/>
    <n v="1.3893669930157886E-2"/>
    <n v="1.072892508311035E-3"/>
    <x v="0"/>
    <s v="NC"/>
    <s v="-"/>
    <s v="NC"/>
    <s v="Shifted"/>
    <m/>
    <s v="CNAVNA"/>
    <m/>
    <s v="-"/>
    <m/>
    <s v="KHARADI"/>
    <m/>
    <m/>
    <m/>
    <n v="9202.52"/>
    <n v="20370.2"/>
    <n v="26"/>
    <n v="55"/>
    <s v="FLOW"/>
    <m/>
    <m/>
    <m/>
    <m/>
    <s v="REGULAR"/>
    <s v="MH12WF3739"/>
    <s v="HONDA ACTIVA 6G DLX LTD ED"/>
    <d v="2023-11-20T00:00:00"/>
    <n v="36"/>
    <x v="1"/>
    <x v="1"/>
    <m/>
    <m/>
    <m/>
    <m/>
    <m/>
    <m/>
    <m/>
    <m/>
    <m/>
    <m/>
    <m/>
    <m/>
    <m/>
    <m/>
    <m/>
    <m/>
    <m/>
    <m/>
    <m/>
    <m/>
    <m/>
    <m/>
    <m/>
    <m/>
    <m/>
    <m/>
    <m/>
    <m/>
    <m/>
    <m/>
    <m/>
    <m/>
    <m/>
    <m/>
    <m/>
    <m/>
    <m/>
    <m/>
    <m/>
    <m/>
    <n v="1"/>
    <m/>
    <m/>
    <m/>
    <m/>
    <m/>
    <m/>
    <m/>
    <m/>
    <m/>
    <m/>
    <m/>
    <m/>
    <m/>
    <m/>
    <m/>
    <m/>
    <m/>
    <m/>
    <m/>
    <m/>
    <n v="3"/>
    <m/>
    <m/>
    <m/>
    <m/>
    <m/>
    <m/>
    <m/>
    <m/>
    <m/>
    <m/>
    <m/>
    <m/>
    <m/>
    <m/>
    <m/>
    <m/>
    <m/>
    <m/>
    <m/>
    <m/>
    <m/>
    <m/>
    <m/>
    <m/>
    <m/>
    <m/>
    <m/>
    <m/>
    <m/>
    <m/>
    <m/>
    <m/>
    <x v="4"/>
    <x v="0"/>
    <s v="ZBHT0012"/>
    <m/>
    <m/>
    <m/>
    <m/>
    <m/>
    <m/>
    <m/>
    <m/>
    <m/>
    <m/>
    <n v="3373"/>
    <n v="6894"/>
  </r>
  <r>
    <n v="460718163"/>
    <s v="VIKAS LAXMAN SHELAR"/>
    <m/>
    <x v="2"/>
    <m/>
    <m/>
    <m/>
    <m/>
    <n v="3434"/>
    <n v="4297.8900000000003"/>
    <n v="971.89000000000033"/>
    <n v="7731.89"/>
    <x v="1"/>
    <x v="1"/>
    <x v="1"/>
    <x v="9"/>
    <n v="20263.419999999998"/>
    <n v="108"/>
    <n v="0"/>
    <n v="5802"/>
    <s v="FLOW"/>
    <n v="3.0756445962410305E-2"/>
    <n v="3.7675830486440394E-3"/>
    <x v="0"/>
    <s v="PTP"/>
    <s v="BPTP"/>
    <s v="PTP"/>
    <s v="Medical problem"/>
    <m/>
    <s v="CAVNA"/>
    <m/>
    <s v="-"/>
    <m/>
    <s v="SHIRUR"/>
    <m/>
    <m/>
    <m/>
    <n v="4297.8900000000003"/>
    <n v="20263.419999999998"/>
    <n v="57"/>
    <n v="86"/>
    <s v="FLOW"/>
    <m/>
    <m/>
    <m/>
    <m/>
    <s v="REGULAR"/>
    <s v="MH12WF7602"/>
    <s v="SPLENDORPLUS I3S DRS C FI BLACKACNT"/>
    <d v="2023-11-15T00:00:00"/>
    <n v="36"/>
    <x v="0"/>
    <x v="0"/>
    <m/>
    <m/>
    <m/>
    <m/>
    <m/>
    <m/>
    <m/>
    <m/>
    <m/>
    <m/>
    <n v="1"/>
    <m/>
    <m/>
    <m/>
    <m/>
    <m/>
    <m/>
    <m/>
    <m/>
    <m/>
    <m/>
    <m/>
    <m/>
    <m/>
    <m/>
    <m/>
    <m/>
    <m/>
    <m/>
    <m/>
    <m/>
    <m/>
    <m/>
    <m/>
    <m/>
    <m/>
    <m/>
    <m/>
    <m/>
    <m/>
    <m/>
    <m/>
    <m/>
    <m/>
    <m/>
    <m/>
    <m/>
    <m/>
    <m/>
    <m/>
    <m/>
    <m/>
    <m/>
    <m/>
    <m/>
    <m/>
    <m/>
    <m/>
    <m/>
    <m/>
    <m/>
    <m/>
    <m/>
    <m/>
    <m/>
    <m/>
    <m/>
    <m/>
    <m/>
    <m/>
    <m/>
    <m/>
    <m/>
    <m/>
    <m/>
    <m/>
    <m/>
    <m/>
    <m/>
    <m/>
    <m/>
    <m/>
    <m/>
    <m/>
    <m/>
    <m/>
    <m/>
    <m/>
    <m/>
    <m/>
    <m/>
    <m/>
    <m/>
    <m/>
    <x v="0"/>
    <x v="0"/>
    <s v="ZBHT0024"/>
    <s v="AoA1bdBjhN7"/>
    <s v="Allocated"/>
    <s v="Left Message (LMCB)"/>
    <s v="Meet mother "/>
    <d v="2026-07-04T00:00:00"/>
    <m/>
    <m/>
    <m/>
    <m/>
    <m/>
    <n v="971.89000000000033"/>
    <n v="7731.89"/>
  </r>
  <r>
    <n v="459429144"/>
    <s v="ARCHNA LAXMAN PAWAL"/>
    <m/>
    <x v="2"/>
    <m/>
    <m/>
    <m/>
    <m/>
    <n v="3098"/>
    <n v="15490"/>
    <n v="3656"/>
    <n v="18588"/>
    <x v="4"/>
    <x v="1"/>
    <x v="1"/>
    <x v="3"/>
    <n v="20211.18"/>
    <n v="558"/>
    <n v="0"/>
    <n v="2250"/>
    <s v="-"/>
    <n v="0.21115078503597715"/>
    <n v="9.0345355960616634E-3"/>
    <x v="1"/>
    <s v="NC"/>
    <s v="-"/>
    <s v="NC"/>
    <s v="Shifted"/>
    <m/>
    <m/>
    <m/>
    <s v="ELG"/>
    <m/>
    <s v="BALEWADI"/>
    <m/>
    <m/>
    <m/>
    <n v="15490"/>
    <n v="20211.18"/>
    <n v="146"/>
    <n v="175"/>
    <s v="FLOW"/>
    <m/>
    <m/>
    <m/>
    <m/>
    <s v="NPA"/>
    <s v="MH12VU2339"/>
    <s v="HF DELUXE BS6 DRUM SELF CAST"/>
    <d v="2023-08-17T00:00:00"/>
    <n v="36"/>
    <x v="0"/>
    <x v="0"/>
    <m/>
    <m/>
    <m/>
    <m/>
    <m/>
    <m/>
    <m/>
    <m/>
    <m/>
    <m/>
    <n v="1"/>
    <m/>
    <m/>
    <m/>
    <m/>
    <m/>
    <m/>
    <m/>
    <m/>
    <m/>
    <m/>
    <m/>
    <m/>
    <m/>
    <m/>
    <m/>
    <m/>
    <m/>
    <m/>
    <m/>
    <m/>
    <m/>
    <m/>
    <m/>
    <m/>
    <m/>
    <m/>
    <m/>
    <m/>
    <m/>
    <m/>
    <m/>
    <m/>
    <m/>
    <m/>
    <m/>
    <m/>
    <m/>
    <m/>
    <m/>
    <m/>
    <m/>
    <m/>
    <m/>
    <m/>
    <m/>
    <m/>
    <m/>
    <m/>
    <m/>
    <m/>
    <m/>
    <m/>
    <m/>
    <m/>
    <m/>
    <m/>
    <m/>
    <m/>
    <m/>
    <m/>
    <m/>
    <m/>
    <m/>
    <m/>
    <m/>
    <m/>
    <m/>
    <m/>
    <m/>
    <m/>
    <m/>
    <m/>
    <m/>
    <m/>
    <m/>
    <m/>
    <m/>
    <m/>
    <m/>
    <m/>
    <m/>
    <m/>
    <m/>
    <x v="0"/>
    <x v="0"/>
    <s v="DUWT0023"/>
    <s v="GoVki0L8bvD7"/>
    <s v="Allocated"/>
    <s v="Shifted (NC_SFTD)"/>
    <s v="Customer shifted from the given residence address "/>
    <d v="2026-07-04T00:00:00"/>
    <m/>
    <m/>
    <m/>
    <m/>
    <m/>
    <n v="3656"/>
    <n v="18588"/>
  </r>
  <r>
    <n v="464634347"/>
    <s v="KAILASH"/>
    <m/>
    <x v="2"/>
    <m/>
    <m/>
    <m/>
    <m/>
    <n v="7367"/>
    <n v="20474"/>
    <n v="-444"/>
    <n v="27841"/>
    <x v="2"/>
    <x v="1"/>
    <x v="1"/>
    <x v="15"/>
    <n v="20182"/>
    <n v="1183"/>
    <n v="0"/>
    <n v="0"/>
    <s v="10.06.26"/>
    <n v="9.9853549446852305E-2"/>
    <n v="7.7752053225152223E-3"/>
    <x v="0"/>
    <s v="MPTP"/>
    <s v="PAID"/>
    <s v="MPTP"/>
    <s v="Shifted"/>
    <n v="21"/>
    <s v="CAVNA"/>
    <m/>
    <s v="ELG"/>
    <m/>
    <s v="PIMPLE GURAV"/>
    <m/>
    <m/>
    <m/>
    <n v="20474"/>
    <n v="20182"/>
    <n v="118"/>
    <n v="147"/>
    <s v="FLOW"/>
    <m/>
    <m/>
    <m/>
    <m/>
    <s v="NPA"/>
    <s v="UP90AE6144"/>
    <s v="APACHE RTR 160 2V RM DISC BT"/>
    <d v="2024-11-11T00:00:00"/>
    <n v="18"/>
    <x v="0"/>
    <x v="0"/>
    <m/>
    <m/>
    <m/>
    <m/>
    <m/>
    <m/>
    <m/>
    <m/>
    <m/>
    <m/>
    <m/>
    <m/>
    <m/>
    <m/>
    <m/>
    <m/>
    <m/>
    <m/>
    <m/>
    <m/>
    <m/>
    <m/>
    <n v="1"/>
    <m/>
    <m/>
    <m/>
    <m/>
    <m/>
    <m/>
    <m/>
    <m/>
    <m/>
    <m/>
    <m/>
    <m/>
    <m/>
    <m/>
    <n v="1"/>
    <m/>
    <m/>
    <m/>
    <m/>
    <m/>
    <m/>
    <m/>
    <m/>
    <n v="1"/>
    <m/>
    <m/>
    <m/>
    <m/>
    <m/>
    <n v="1"/>
    <m/>
    <m/>
    <m/>
    <m/>
    <m/>
    <m/>
    <m/>
    <m/>
    <m/>
    <m/>
    <m/>
    <m/>
    <m/>
    <m/>
    <m/>
    <m/>
    <m/>
    <m/>
    <m/>
    <m/>
    <m/>
    <m/>
    <m/>
    <m/>
    <m/>
    <m/>
    <m/>
    <m/>
    <m/>
    <m/>
    <m/>
    <m/>
    <m/>
    <m/>
    <m/>
    <m/>
    <m/>
    <m/>
    <m/>
    <m/>
    <m/>
    <x v="4"/>
    <x v="0"/>
    <s v="ZBHT0015"/>
    <s v="kosktmRR_OIc"/>
    <s v="Allocated"/>
    <s v="No Such Person (NC_NSP)"/>
    <s v="Visited at customer given address but no buddy know customer this areas. Vehicle with him."/>
    <d v="2026-07-08T00:00:00"/>
    <m/>
    <m/>
    <m/>
    <m/>
    <m/>
    <n v="-444"/>
    <n v="27841"/>
  </r>
  <r>
    <n v="466434465"/>
    <s v="SUBHASH VISHNU PATIL"/>
    <m/>
    <x v="2"/>
    <m/>
    <m/>
    <m/>
    <m/>
    <n v="4146"/>
    <n v="16471"/>
    <n v="4499"/>
    <n v="20617"/>
    <x v="2"/>
    <x v="1"/>
    <x v="1"/>
    <x v="8"/>
    <n v="19927"/>
    <n v="466"/>
    <n v="0"/>
    <n v="3600"/>
    <s v="FLOW"/>
    <n v="8.4094578400121633E-2"/>
    <n v="7.6769654376058292E-3"/>
    <x v="1"/>
    <s v="OS "/>
    <s v="NC"/>
    <s v="OS "/>
    <s v="Cust at village"/>
    <m/>
    <s v="CNAVNA"/>
    <m/>
    <s v="ELG"/>
    <m/>
    <s v="MAVAL"/>
    <m/>
    <m/>
    <m/>
    <n v="16471"/>
    <n v="19927"/>
    <n v="117"/>
    <n v="146"/>
    <s v="FLOW"/>
    <m/>
    <m/>
    <m/>
    <m/>
    <s v="NPA"/>
    <s v="MH14LW0799"/>
    <s v="CLASSIC 350 DARK STEALTH BLACK"/>
    <d v="2025-07-01T00:00:00"/>
    <n v="12"/>
    <x v="0"/>
    <x v="1"/>
    <m/>
    <m/>
    <m/>
    <m/>
    <m/>
    <m/>
    <m/>
    <m/>
    <m/>
    <m/>
    <m/>
    <m/>
    <m/>
    <m/>
    <m/>
    <m/>
    <m/>
    <m/>
    <m/>
    <m/>
    <m/>
    <m/>
    <m/>
    <m/>
    <m/>
    <n v="1"/>
    <m/>
    <m/>
    <m/>
    <m/>
    <m/>
    <m/>
    <m/>
    <m/>
    <m/>
    <m/>
    <m/>
    <m/>
    <m/>
    <m/>
    <m/>
    <m/>
    <m/>
    <m/>
    <m/>
    <m/>
    <m/>
    <m/>
    <m/>
    <m/>
    <m/>
    <m/>
    <m/>
    <m/>
    <m/>
    <m/>
    <m/>
    <m/>
    <m/>
    <m/>
    <m/>
    <m/>
    <m/>
    <m/>
    <m/>
    <m/>
    <m/>
    <m/>
    <m/>
    <m/>
    <m/>
    <m/>
    <m/>
    <m/>
    <m/>
    <m/>
    <m/>
    <m/>
    <m/>
    <m/>
    <m/>
    <m/>
    <m/>
    <m/>
    <m/>
    <m/>
    <m/>
    <m/>
    <m/>
    <m/>
    <m/>
    <m/>
    <m/>
    <m/>
    <x v="0"/>
    <x v="0"/>
    <s v="ZBHT0013"/>
    <s v="AovXFk1dmsz"/>
    <s v="Allocated"/>
    <e v="#N/A"/>
    <e v="#N/A"/>
    <e v="#N/A"/>
    <m/>
    <m/>
    <m/>
    <m/>
    <m/>
    <n v="4499"/>
    <n v="20617"/>
  </r>
  <r>
    <n v="460245734"/>
    <s v="VIKAS ARJUN PARAKHI"/>
    <m/>
    <x v="2"/>
    <m/>
    <m/>
    <m/>
    <m/>
    <n v="3495"/>
    <n v="3495"/>
    <n v="3495"/>
    <n v="6990"/>
    <x v="0"/>
    <x v="1"/>
    <x v="1"/>
    <x v="12"/>
    <n v="19882"/>
    <n v="0"/>
    <n v="0"/>
    <n v="450"/>
    <s v="-"/>
    <n v="2.8762572974612946E-2"/>
    <n v="1.0471791563283618E-3"/>
    <x v="1"/>
    <s v="EXP"/>
    <s v="-"/>
    <s v="EXP"/>
    <s v="Cust exp"/>
    <m/>
    <s v="CNAVNA"/>
    <m/>
    <s v="-"/>
    <m/>
    <s v="MAAN"/>
    <m/>
    <m/>
    <m/>
    <n v="3945"/>
    <n v="19882"/>
    <n v="26"/>
    <n v="55"/>
    <s v="FLOW"/>
    <m/>
    <m/>
    <m/>
    <m/>
    <s v="REGULAR"/>
    <s v="MH14LD3614"/>
    <s v="HONDA ACTIVA DLX"/>
    <d v="2023-10-21T00:00:00"/>
    <n v="36"/>
    <x v="1"/>
    <x v="0"/>
    <m/>
    <m/>
    <m/>
    <m/>
    <m/>
    <m/>
    <m/>
    <m/>
    <m/>
    <m/>
    <m/>
    <m/>
    <m/>
    <m/>
    <m/>
    <m/>
    <m/>
    <m/>
    <m/>
    <m/>
    <m/>
    <m/>
    <m/>
    <m/>
    <m/>
    <m/>
    <m/>
    <m/>
    <m/>
    <m/>
    <m/>
    <m/>
    <m/>
    <m/>
    <n v="1"/>
    <m/>
    <m/>
    <m/>
    <m/>
    <m/>
    <m/>
    <m/>
    <m/>
    <m/>
    <m/>
    <m/>
    <m/>
    <m/>
    <m/>
    <m/>
    <m/>
    <m/>
    <m/>
    <m/>
    <m/>
    <m/>
    <m/>
    <m/>
    <m/>
    <m/>
    <m/>
    <m/>
    <m/>
    <m/>
    <n v="1"/>
    <m/>
    <m/>
    <m/>
    <m/>
    <m/>
    <m/>
    <m/>
    <m/>
    <m/>
    <m/>
    <m/>
    <m/>
    <m/>
    <m/>
    <m/>
    <m/>
    <m/>
    <m/>
    <m/>
    <m/>
    <m/>
    <m/>
    <m/>
    <m/>
    <m/>
    <m/>
    <m/>
    <m/>
    <m/>
    <x v="3"/>
    <x v="0"/>
    <s v="DUWT0030"/>
    <m/>
    <m/>
    <m/>
    <m/>
    <m/>
    <m/>
    <m/>
    <m/>
    <m/>
    <m/>
    <n v="3495"/>
    <n v="6990"/>
  </r>
  <r>
    <n v="462726617"/>
    <s v="DNYANESHWAR HARIBHAU NAMDAS"/>
    <m/>
    <x v="2"/>
    <m/>
    <m/>
    <m/>
    <m/>
    <n v="4322"/>
    <n v="20703"/>
    <n v="801"/>
    <n v="25025"/>
    <x v="5"/>
    <x v="1"/>
    <x v="1"/>
    <x v="4"/>
    <n v="19854"/>
    <n v="1708"/>
    <n v="0"/>
    <n v="5834"/>
    <s v="FLOW"/>
    <n v="0.22984713324916953"/>
    <n v="8.678230148263329E-3"/>
    <x v="1"/>
    <s v="-"/>
    <s v="NC"/>
    <s v="-"/>
    <m/>
    <m/>
    <m/>
    <m/>
    <s v="-"/>
    <m/>
    <s v="BHOR"/>
    <m/>
    <m/>
    <m/>
    <n v="20703"/>
    <n v="19854"/>
    <n v="177"/>
    <n v="206"/>
    <s v="FLOW"/>
    <m/>
    <m/>
    <m/>
    <m/>
    <s v="NPA"/>
    <s v="MH12WV1302"/>
    <s v="SPLENDORPLUS I3S DRS C FI BLACKACNT"/>
    <d v="2024-04-29T00:00:00"/>
    <n v="24"/>
    <x v="0"/>
    <x v="1"/>
    <m/>
    <m/>
    <m/>
    <m/>
    <m/>
    <m/>
    <m/>
    <m/>
    <m/>
    <m/>
    <m/>
    <m/>
    <m/>
    <m/>
    <m/>
    <m/>
    <n v="1"/>
    <m/>
    <m/>
    <m/>
    <m/>
    <m/>
    <m/>
    <m/>
    <m/>
    <m/>
    <m/>
    <m/>
    <m/>
    <m/>
    <m/>
    <m/>
    <m/>
    <m/>
    <m/>
    <m/>
    <m/>
    <m/>
    <m/>
    <m/>
    <m/>
    <m/>
    <m/>
    <m/>
    <m/>
    <m/>
    <m/>
    <m/>
    <m/>
    <m/>
    <m/>
    <m/>
    <m/>
    <m/>
    <m/>
    <m/>
    <m/>
    <m/>
    <m/>
    <m/>
    <m/>
    <m/>
    <m/>
    <m/>
    <m/>
    <m/>
    <m/>
    <m/>
    <m/>
    <m/>
    <m/>
    <m/>
    <m/>
    <m/>
    <m/>
    <m/>
    <m/>
    <m/>
    <m/>
    <m/>
    <m/>
    <m/>
    <m/>
    <m/>
    <m/>
    <m/>
    <m/>
    <m/>
    <m/>
    <m/>
    <m/>
    <m/>
    <m/>
    <m/>
    <x v="0"/>
    <x v="0"/>
    <s v="DUWT0011"/>
    <s v="APBa5o2BRec"/>
    <s v="Allocated"/>
    <s v="Shifted (NC_SFTD)"/>
    <s v="Customer shifted on office address "/>
    <d v="2026-07-06T00:00:00"/>
    <m/>
    <m/>
    <m/>
    <m/>
    <m/>
    <n v="801"/>
    <n v="25025"/>
  </r>
  <r>
    <n v="461546516"/>
    <s v="MANIK ANNASO ANAP"/>
    <s v="ONLINE"/>
    <x v="32"/>
    <n v="2710"/>
    <m/>
    <m/>
    <m/>
    <n v="2660"/>
    <n v="2651"/>
    <n v="2699"/>
    <n v="2601"/>
    <x v="0"/>
    <x v="0"/>
    <x v="0"/>
    <x v="10"/>
    <n v="19786.64"/>
    <n v="48"/>
    <n v="0"/>
    <n v="3952"/>
    <s v="19.06.26"/>
    <n v="1.4056015038213562E-2"/>
    <n v="1.0421565728685755E-3"/>
    <x v="0"/>
    <s v="PAID"/>
    <s v="MPTP"/>
    <s v="PAID"/>
    <m/>
    <m/>
    <s v="CAVNA"/>
    <m/>
    <s v="-"/>
    <m/>
    <s v="JUNNAR"/>
    <m/>
    <m/>
    <m/>
    <n v="6651"/>
    <n v="19786.64"/>
    <n v="26"/>
    <n v="25"/>
    <s v="STABLE"/>
    <m/>
    <m/>
    <m/>
    <m/>
    <s v="REGULAR"/>
    <s v="MH14LH4796"/>
    <s v="SPLENDOR PLUS DRS CAST FI BLACK"/>
    <d v="2024-01-17T00:00:00"/>
    <n v="36"/>
    <x v="1"/>
    <x v="0"/>
    <m/>
    <m/>
    <m/>
    <m/>
    <m/>
    <m/>
    <m/>
    <m/>
    <m/>
    <m/>
    <m/>
    <m/>
    <m/>
    <m/>
    <m/>
    <m/>
    <m/>
    <m/>
    <m/>
    <m/>
    <m/>
    <m/>
    <m/>
    <m/>
    <m/>
    <m/>
    <m/>
    <m/>
    <m/>
    <m/>
    <m/>
    <m/>
    <m/>
    <m/>
    <n v="1"/>
    <m/>
    <m/>
    <m/>
    <m/>
    <m/>
    <m/>
    <m/>
    <m/>
    <m/>
    <m/>
    <m/>
    <m/>
    <m/>
    <m/>
    <m/>
    <m/>
    <m/>
    <m/>
    <m/>
    <m/>
    <m/>
    <m/>
    <m/>
    <m/>
    <m/>
    <m/>
    <m/>
    <m/>
    <m/>
    <m/>
    <m/>
    <m/>
    <m/>
    <m/>
    <m/>
    <m/>
    <m/>
    <m/>
    <m/>
    <m/>
    <m/>
    <m/>
    <m/>
    <m/>
    <m/>
    <m/>
    <m/>
    <m/>
    <m/>
    <m/>
    <m/>
    <m/>
    <m/>
    <m/>
    <m/>
    <m/>
    <m/>
    <m/>
    <m/>
    <x v="0"/>
    <x v="0"/>
    <s v="ZBHT0021"/>
    <m/>
    <m/>
    <m/>
    <m/>
    <m/>
    <m/>
    <m/>
    <m/>
    <m/>
    <m/>
    <n v="2699"/>
    <n v="5311"/>
  </r>
  <r>
    <n v="459935551"/>
    <s v="PRASHANT NAMDEORAO NAROLKAR"/>
    <s v="COLLECT"/>
    <x v="12"/>
    <n v="4250"/>
    <m/>
    <m/>
    <m/>
    <n v="4148"/>
    <n v="4148"/>
    <n v="4166"/>
    <n v="4046"/>
    <x v="0"/>
    <x v="0"/>
    <x v="0"/>
    <x v="7"/>
    <n v="19755"/>
    <n v="18"/>
    <n v="0"/>
    <n v="450"/>
    <s v="-"/>
    <n v="1.6583169923423277E-2"/>
    <n v="1.0404901032726481E-3"/>
    <x v="0"/>
    <s v="PTP"/>
    <s v="-"/>
    <s v="PTP"/>
    <s v="Financail problem"/>
    <n v="28"/>
    <s v="CAVNA"/>
    <m/>
    <s v="-"/>
    <m/>
    <s v="BHOSARI"/>
    <m/>
    <m/>
    <m/>
    <n v="4616"/>
    <n v="19755"/>
    <n v="26"/>
    <n v="25"/>
    <s v="STABLE"/>
    <m/>
    <m/>
    <m/>
    <m/>
    <s v="REGULAR"/>
    <s v="MH14LC2661"/>
    <s v="HONDA SP 125 BS VI DISC"/>
    <d v="2023-09-29T00:00:00"/>
    <n v="36"/>
    <x v="1"/>
    <x v="1"/>
    <m/>
    <m/>
    <m/>
    <m/>
    <m/>
    <m/>
    <m/>
    <m/>
    <m/>
    <m/>
    <m/>
    <m/>
    <m/>
    <m/>
    <m/>
    <m/>
    <m/>
    <m/>
    <m/>
    <m/>
    <m/>
    <m/>
    <m/>
    <m/>
    <m/>
    <m/>
    <m/>
    <m/>
    <m/>
    <m/>
    <m/>
    <m/>
    <m/>
    <m/>
    <m/>
    <m/>
    <m/>
    <m/>
    <m/>
    <m/>
    <n v="1"/>
    <m/>
    <m/>
    <m/>
    <m/>
    <m/>
    <m/>
    <m/>
    <m/>
    <n v="1"/>
    <m/>
    <m/>
    <m/>
    <m/>
    <m/>
    <m/>
    <m/>
    <m/>
    <m/>
    <m/>
    <m/>
    <m/>
    <m/>
    <m/>
    <m/>
    <m/>
    <m/>
    <m/>
    <m/>
    <m/>
    <m/>
    <m/>
    <m/>
    <n v="2"/>
    <m/>
    <m/>
    <m/>
    <m/>
    <m/>
    <m/>
    <m/>
    <m/>
    <m/>
    <m/>
    <m/>
    <m/>
    <m/>
    <m/>
    <m/>
    <m/>
    <m/>
    <m/>
    <m/>
    <m/>
    <x v="4"/>
    <x v="0"/>
    <s v="ZBHT0009"/>
    <m/>
    <m/>
    <m/>
    <m/>
    <m/>
    <m/>
    <m/>
    <m/>
    <m/>
    <m/>
    <n v="4166"/>
    <n v="8296"/>
  </r>
  <r>
    <n v="459335118"/>
    <s v="MEHABUB JAHANGIR SHAIKH"/>
    <s v="ONLINE"/>
    <x v="28"/>
    <n v="6900"/>
    <m/>
    <m/>
    <m/>
    <n v="6762"/>
    <n v="6639"/>
    <n v="6732"/>
    <n v="6501"/>
    <x v="0"/>
    <x v="0"/>
    <x v="0"/>
    <x v="3"/>
    <n v="19741.669999999998"/>
    <n v="93"/>
    <n v="0"/>
    <n v="1350"/>
    <s v="18.06.26"/>
    <n v="2.100668791468405E-2"/>
    <n v="1.0397880160503436E-3"/>
    <x v="0"/>
    <s v="PTP"/>
    <s v="NC"/>
    <s v="PTP"/>
    <m/>
    <n v="20"/>
    <s v="CAVA"/>
    <m/>
    <s v="-"/>
    <m/>
    <s v="PASHAN"/>
    <m/>
    <m/>
    <m/>
    <n v="8082"/>
    <n v="19741.669999999998"/>
    <n v="26"/>
    <n v="25"/>
    <s v="STABLE"/>
    <m/>
    <m/>
    <m/>
    <m/>
    <s v="REGULAR"/>
    <s v="MH12VS7560"/>
    <s v="RE CLASSIC 350 EFI CLASSIC BLACK"/>
    <d v="2023-08-10T00:00:00"/>
    <n v="36"/>
    <x v="1"/>
    <x v="0"/>
    <m/>
    <m/>
    <m/>
    <m/>
    <m/>
    <m/>
    <m/>
    <m/>
    <m/>
    <m/>
    <m/>
    <m/>
    <m/>
    <m/>
    <m/>
    <m/>
    <m/>
    <m/>
    <m/>
    <m/>
    <m/>
    <m/>
    <m/>
    <m/>
    <m/>
    <m/>
    <m/>
    <m/>
    <m/>
    <m/>
    <m/>
    <n v="1"/>
    <m/>
    <m/>
    <m/>
    <m/>
    <m/>
    <m/>
    <m/>
    <m/>
    <n v="1"/>
    <m/>
    <m/>
    <m/>
    <m/>
    <m/>
    <m/>
    <m/>
    <m/>
    <m/>
    <m/>
    <m/>
    <m/>
    <m/>
    <m/>
    <m/>
    <m/>
    <m/>
    <n v="1"/>
    <m/>
    <m/>
    <m/>
    <m/>
    <m/>
    <m/>
    <m/>
    <m/>
    <m/>
    <m/>
    <m/>
    <m/>
    <m/>
    <m/>
    <m/>
    <m/>
    <m/>
    <m/>
    <m/>
    <m/>
    <m/>
    <m/>
    <m/>
    <m/>
    <m/>
    <m/>
    <m/>
    <m/>
    <m/>
    <m/>
    <m/>
    <m/>
    <m/>
    <m/>
    <m/>
    <x v="1"/>
    <x v="0"/>
    <s v="DUWT0023"/>
    <m/>
    <m/>
    <m/>
    <m/>
    <m/>
    <m/>
    <m/>
    <m/>
    <m/>
    <m/>
    <n v="6732"/>
    <n v="13401"/>
  </r>
  <r>
    <n v="461649431"/>
    <s v="SHAILESH JADHAV"/>
    <m/>
    <x v="2"/>
    <m/>
    <m/>
    <m/>
    <m/>
    <n v="3468"/>
    <n v="13668"/>
    <n v="3773"/>
    <n v="17136"/>
    <x v="2"/>
    <x v="1"/>
    <x v="1"/>
    <x v="18"/>
    <n v="19659"/>
    <n v="509"/>
    <n v="0"/>
    <n v="5139"/>
    <s v="FLOW"/>
    <n v="0.99944077275038135"/>
    <n v="7.5737172448383091E-3"/>
    <x v="1"/>
    <s v="NC"/>
    <s v="NC"/>
    <s v="NC"/>
    <m/>
    <m/>
    <m/>
    <m/>
    <s v="ELG"/>
    <m/>
    <s v="WAGHOLI"/>
    <m/>
    <m/>
    <m/>
    <n v="13668"/>
    <n v="19659"/>
    <n v="118"/>
    <n v="147"/>
    <s v="FLOW"/>
    <m/>
    <m/>
    <m/>
    <m/>
    <s v="NPA"/>
    <s v="MH02GD8528"/>
    <s v="SPLENDOR PLUS I3S BS6 FI DRUM SELF"/>
    <d v="2024-01-25T00:00:00"/>
    <n v="30"/>
    <x v="0"/>
    <x v="1"/>
    <m/>
    <m/>
    <m/>
    <m/>
    <m/>
    <m/>
    <m/>
    <m/>
    <m/>
    <m/>
    <m/>
    <m/>
    <m/>
    <m/>
    <m/>
    <m/>
    <m/>
    <m/>
    <m/>
    <m/>
    <m/>
    <m/>
    <n v="1"/>
    <m/>
    <m/>
    <m/>
    <m/>
    <m/>
    <m/>
    <m/>
    <m/>
    <m/>
    <m/>
    <m/>
    <m/>
    <m/>
    <m/>
    <m/>
    <m/>
    <m/>
    <m/>
    <m/>
    <m/>
    <m/>
    <m/>
    <m/>
    <m/>
    <m/>
    <m/>
    <m/>
    <m/>
    <m/>
    <m/>
    <m/>
    <m/>
    <m/>
    <m/>
    <m/>
    <m/>
    <m/>
    <m/>
    <m/>
    <m/>
    <m/>
    <m/>
    <m/>
    <m/>
    <m/>
    <m/>
    <m/>
    <m/>
    <m/>
    <m/>
    <m/>
    <m/>
    <m/>
    <m/>
    <m/>
    <m/>
    <m/>
    <m/>
    <m/>
    <m/>
    <m/>
    <m/>
    <m/>
    <m/>
    <m/>
    <m/>
    <m/>
    <m/>
    <m/>
    <m/>
    <m/>
    <x v="0"/>
    <x v="0"/>
    <s v="DUWT0021"/>
    <s v="B6vAQcj_DJc"/>
    <s v="Allocated"/>
    <s v="Address Not Found (NC_ANF)"/>
    <s v="Customer residence address is not found "/>
    <d v="2026-07-08T00:00:00"/>
    <m/>
    <m/>
    <m/>
    <m/>
    <m/>
    <n v="3773"/>
    <n v="17136"/>
  </r>
  <r>
    <n v="464549996"/>
    <s v="SOHIT SINGH"/>
    <s v="ONLINE"/>
    <x v="11"/>
    <n v="3653"/>
    <m/>
    <m/>
    <s v="BANK STABLE 16"/>
    <n v="3500"/>
    <n v="3431"/>
    <n v="3500"/>
    <n v="3278"/>
    <x v="0"/>
    <x v="0"/>
    <x v="0"/>
    <x v="5"/>
    <n v="19632"/>
    <n v="69"/>
    <n v="0"/>
    <n v="6509"/>
    <s v="13.06.26"/>
    <n v="2.3673853025215016E-2"/>
    <n v="1.0340117290533347E-3"/>
    <x v="0"/>
    <s v="PAID"/>
    <s v="PAID"/>
    <s v="PAID"/>
    <m/>
    <m/>
    <m/>
    <m/>
    <s v="-"/>
    <m/>
    <s v="MAHALUNGE"/>
    <m/>
    <m/>
    <m/>
    <n v="10009"/>
    <n v="19632"/>
    <n v="26"/>
    <n v="25"/>
    <s v="STABLE"/>
    <m/>
    <m/>
    <m/>
    <m/>
    <s v="REGULAR"/>
    <s v="MH14MA1159"/>
    <s v="HONDA SHINE 100 OBD2"/>
    <d v="2024-11-04T00:00:00"/>
    <n v="24"/>
    <x v="1"/>
    <x v="0"/>
    <m/>
    <m/>
    <m/>
    <m/>
    <m/>
    <m/>
    <m/>
    <m/>
    <m/>
    <m/>
    <m/>
    <m/>
    <m/>
    <m/>
    <m/>
    <m/>
    <m/>
    <m/>
    <m/>
    <m/>
    <m/>
    <m/>
    <m/>
    <m/>
    <m/>
    <m/>
    <m/>
    <m/>
    <m/>
    <m/>
    <m/>
    <n v="1"/>
    <m/>
    <m/>
    <m/>
    <m/>
    <m/>
    <m/>
    <m/>
    <m/>
    <m/>
    <m/>
    <m/>
    <m/>
    <m/>
    <m/>
    <m/>
    <m/>
    <m/>
    <m/>
    <m/>
    <m/>
    <m/>
    <m/>
    <m/>
    <m/>
    <m/>
    <m/>
    <m/>
    <m/>
    <m/>
    <m/>
    <m/>
    <m/>
    <m/>
    <m/>
    <m/>
    <m/>
    <m/>
    <m/>
    <m/>
    <m/>
    <m/>
    <m/>
    <m/>
    <m/>
    <m/>
    <m/>
    <m/>
    <m/>
    <m/>
    <m/>
    <m/>
    <m/>
    <m/>
    <m/>
    <m/>
    <m/>
    <m/>
    <m/>
    <m/>
    <m/>
    <m/>
    <m/>
    <x v="0"/>
    <x v="0"/>
    <s v="DUWT0017"/>
    <m/>
    <m/>
    <m/>
    <m/>
    <m/>
    <m/>
    <m/>
    <m/>
    <m/>
    <m/>
    <n v="3500"/>
    <n v="6931"/>
  </r>
  <r>
    <n v="459472743"/>
    <s v="MOSIN AYUB MANIYAR"/>
    <s v="COLLECT"/>
    <x v="5"/>
    <n v="4928"/>
    <m/>
    <m/>
    <m/>
    <n v="3566"/>
    <n v="9700"/>
    <n v="2930"/>
    <n v="8338"/>
    <x v="3"/>
    <x v="0"/>
    <x v="0"/>
    <x v="13"/>
    <n v="19479"/>
    <n v="362"/>
    <n v="0"/>
    <n v="5850"/>
    <s v="-"/>
    <n v="0.15650441810228813"/>
    <n v="6.2385973012152839E-3"/>
    <x v="0"/>
    <s v="-"/>
    <s v="-"/>
    <s v="-"/>
    <m/>
    <m/>
    <m/>
    <m/>
    <s v="ELG"/>
    <m/>
    <s v="MARKET YARD"/>
    <m/>
    <m/>
    <m/>
    <n v="9700"/>
    <n v="19479"/>
    <n v="87"/>
    <n v="86"/>
    <s v="STABLE"/>
    <m/>
    <m/>
    <m/>
    <m/>
    <s v="NPA"/>
    <s v="MH12VU0613"/>
    <s v="ACCESS SPL ED DISC CBS BT BSVI"/>
    <d v="2023-08-21T00:00:00"/>
    <n v="36"/>
    <x v="0"/>
    <x v="1"/>
    <m/>
    <m/>
    <m/>
    <m/>
    <m/>
    <m/>
    <m/>
    <m/>
    <m/>
    <m/>
    <m/>
    <m/>
    <m/>
    <m/>
    <m/>
    <m/>
    <m/>
    <m/>
    <m/>
    <m/>
    <m/>
    <m/>
    <m/>
    <m/>
    <m/>
    <m/>
    <m/>
    <m/>
    <m/>
    <m/>
    <m/>
    <m/>
    <m/>
    <m/>
    <m/>
    <m/>
    <m/>
    <m/>
    <m/>
    <m/>
    <m/>
    <m/>
    <m/>
    <m/>
    <m/>
    <m/>
    <m/>
    <m/>
    <m/>
    <m/>
    <m/>
    <m/>
    <m/>
    <m/>
    <m/>
    <m/>
    <m/>
    <m/>
    <m/>
    <m/>
    <m/>
    <n v="1"/>
    <m/>
    <m/>
    <m/>
    <m/>
    <m/>
    <m/>
    <m/>
    <m/>
    <m/>
    <m/>
    <m/>
    <m/>
    <m/>
    <m/>
    <m/>
    <m/>
    <m/>
    <m/>
    <m/>
    <m/>
    <m/>
    <m/>
    <m/>
    <m/>
    <m/>
    <m/>
    <m/>
    <m/>
    <m/>
    <n v="1"/>
    <m/>
    <m/>
    <x v="3"/>
    <x v="0"/>
    <s v="DUWT0031"/>
    <s v="B24GClempNIm"/>
    <s v="Allocated"/>
    <e v="#N/A"/>
    <e v="#N/A"/>
    <e v="#N/A"/>
    <m/>
    <m/>
    <m/>
    <m/>
    <m/>
    <n v="2930"/>
    <n v="13266"/>
  </r>
  <r>
    <n v="460539281"/>
    <s v="KIRAN VILAS ASWALE"/>
    <s v="ONLINE"/>
    <x v="5"/>
    <n v="1900"/>
    <m/>
    <m/>
    <m/>
    <n v="3727"/>
    <n v="1607"/>
    <n v="1621"/>
    <n v="3434"/>
    <x v="0"/>
    <x v="0"/>
    <x v="0"/>
    <x v="8"/>
    <n v="19474.16"/>
    <n v="14"/>
    <n v="0"/>
    <n v="450"/>
    <s v="-"/>
    <n v="2.0088853401233939E-2"/>
    <n v="1.0256983421689735E-3"/>
    <x v="0"/>
    <s v="PTP"/>
    <s v="-"/>
    <s v="PTP"/>
    <m/>
    <n v="22"/>
    <s v="CAVA"/>
    <m/>
    <s v="-"/>
    <m/>
    <s v="TAKAVE"/>
    <m/>
    <m/>
    <m/>
    <n v="2071"/>
    <n v="19474.16"/>
    <n v="26"/>
    <n v="25"/>
    <s v="STABLE"/>
    <m/>
    <m/>
    <m/>
    <m/>
    <s v="REGULAR"/>
    <s v="MH14LF8920"/>
    <s v="HONDA SHINE DRUM BSVI"/>
    <d v="2023-11-08T00:00:00"/>
    <n v="36"/>
    <x v="1"/>
    <x v="1"/>
    <m/>
    <m/>
    <m/>
    <m/>
    <m/>
    <m/>
    <m/>
    <m/>
    <m/>
    <m/>
    <m/>
    <m/>
    <m/>
    <m/>
    <m/>
    <m/>
    <m/>
    <m/>
    <m/>
    <m/>
    <m/>
    <m/>
    <m/>
    <m/>
    <m/>
    <m/>
    <m/>
    <m/>
    <m/>
    <m/>
    <m/>
    <m/>
    <m/>
    <m/>
    <m/>
    <m/>
    <m/>
    <n v="1"/>
    <m/>
    <m/>
    <m/>
    <m/>
    <m/>
    <m/>
    <m/>
    <m/>
    <m/>
    <m/>
    <m/>
    <m/>
    <m/>
    <m/>
    <m/>
    <m/>
    <m/>
    <m/>
    <m/>
    <m/>
    <m/>
    <m/>
    <m/>
    <n v="1"/>
    <m/>
    <m/>
    <m/>
    <m/>
    <m/>
    <m/>
    <m/>
    <m/>
    <m/>
    <m/>
    <m/>
    <m/>
    <m/>
    <m/>
    <m/>
    <m/>
    <m/>
    <m/>
    <m/>
    <m/>
    <m/>
    <m/>
    <m/>
    <m/>
    <m/>
    <m/>
    <m/>
    <m/>
    <m/>
    <m/>
    <m/>
    <m/>
    <x v="3"/>
    <x v="0"/>
    <s v="ZBHT0013"/>
    <m/>
    <m/>
    <m/>
    <m/>
    <m/>
    <m/>
    <m/>
    <m/>
    <m/>
    <m/>
    <n v="1621"/>
    <n v="5334"/>
  </r>
  <r>
    <n v="459425260"/>
    <s v="SAMPADA GULAB TALAWADE"/>
    <m/>
    <x v="2"/>
    <m/>
    <m/>
    <m/>
    <m/>
    <n v="3418"/>
    <n v="13627"/>
    <n v="3792"/>
    <n v="17045"/>
    <x v="2"/>
    <x v="1"/>
    <x v="1"/>
    <x v="8"/>
    <n v="19377.32"/>
    <n v="419"/>
    <n v="0"/>
    <n v="4301"/>
    <s v="FLOW"/>
    <n v="8.1774856020687764E-2"/>
    <n v="7.4651987711862383E-3"/>
    <x v="1"/>
    <s v="BPTP"/>
    <s v="BPTP"/>
    <s v="BPTP"/>
    <s v="Financail problem"/>
    <m/>
    <s v="CAVNA"/>
    <m/>
    <s v="ELG"/>
    <m/>
    <s v="KONDIVADE"/>
    <m/>
    <m/>
    <m/>
    <n v="13627"/>
    <n v="19377.32"/>
    <n v="118"/>
    <n v="147"/>
    <s v="FLOW"/>
    <m/>
    <m/>
    <m/>
    <m/>
    <s v="NPA"/>
    <s v="MH14KY9802"/>
    <s v="HONDA ACTIVA 6G DLX BS VI"/>
    <d v="2023-08-17T00:00:00"/>
    <n v="36"/>
    <x v="0"/>
    <x v="1"/>
    <m/>
    <m/>
    <m/>
    <m/>
    <m/>
    <m/>
    <m/>
    <m/>
    <m/>
    <m/>
    <m/>
    <m/>
    <m/>
    <m/>
    <m/>
    <m/>
    <m/>
    <m/>
    <m/>
    <m/>
    <m/>
    <m/>
    <m/>
    <m/>
    <m/>
    <m/>
    <m/>
    <m/>
    <m/>
    <m/>
    <m/>
    <m/>
    <m/>
    <m/>
    <m/>
    <m/>
    <m/>
    <m/>
    <m/>
    <m/>
    <m/>
    <m/>
    <m/>
    <m/>
    <m/>
    <m/>
    <m/>
    <m/>
    <m/>
    <m/>
    <m/>
    <m/>
    <m/>
    <m/>
    <m/>
    <m/>
    <m/>
    <m/>
    <m/>
    <m/>
    <m/>
    <m/>
    <m/>
    <m/>
    <m/>
    <m/>
    <m/>
    <m/>
    <m/>
    <m/>
    <m/>
    <m/>
    <m/>
    <m/>
    <m/>
    <m/>
    <m/>
    <m/>
    <m/>
    <m/>
    <m/>
    <m/>
    <m/>
    <m/>
    <m/>
    <m/>
    <m/>
    <m/>
    <m/>
    <m/>
    <m/>
    <m/>
    <m/>
    <m/>
    <x v="5"/>
    <x v="1"/>
    <s v="ZBHT0013"/>
    <s v="AoDoEYnJ3Cz"/>
    <s v="Allocated"/>
    <e v="#N/A"/>
    <e v="#N/A"/>
    <e v="#N/A"/>
    <m/>
    <m/>
    <m/>
    <s v="VYMO"/>
    <m/>
    <n v="3792"/>
    <n v="17045"/>
  </r>
  <r>
    <n v="460260039"/>
    <s v="SNEHA SHRIDHAR PILLAY"/>
    <s v="ONLINE"/>
    <x v="26"/>
    <n v="3500"/>
    <m/>
    <m/>
    <m/>
    <n v="3434"/>
    <n v="2930"/>
    <n v="3004"/>
    <n v="2864"/>
    <x v="0"/>
    <x v="0"/>
    <x v="0"/>
    <x v="15"/>
    <n v="19233"/>
    <n v="74"/>
    <n v="0"/>
    <n v="3065"/>
    <s v="17.06.26"/>
    <n v="2.3004430813890257E-2"/>
    <n v="1.0129965151223913E-3"/>
    <x v="0"/>
    <s v="PAID"/>
    <s v="PAID"/>
    <s v="PAID"/>
    <s v="Shifted"/>
    <m/>
    <s v="CAVNA"/>
    <m/>
    <s v="-"/>
    <m/>
    <s v="SANGAVI"/>
    <m/>
    <m/>
    <m/>
    <n v="2930"/>
    <n v="19233"/>
    <n v="26"/>
    <n v="25"/>
    <s v="STABLE"/>
    <m/>
    <m/>
    <m/>
    <m/>
    <s v="REGULAR"/>
    <s v="MH14LD0112"/>
    <s v="HONDA ACTIVA 125 SMART"/>
    <d v="2023-10-23T00:00:00"/>
    <n v="36"/>
    <x v="0"/>
    <x v="0"/>
    <m/>
    <m/>
    <m/>
    <m/>
    <m/>
    <m/>
    <m/>
    <m/>
    <m/>
    <m/>
    <m/>
    <m/>
    <m/>
    <m/>
    <m/>
    <m/>
    <m/>
    <m/>
    <m/>
    <m/>
    <m/>
    <m/>
    <n v="1"/>
    <m/>
    <m/>
    <m/>
    <m/>
    <m/>
    <m/>
    <m/>
    <m/>
    <m/>
    <m/>
    <m/>
    <m/>
    <m/>
    <m/>
    <n v="1"/>
    <m/>
    <m/>
    <m/>
    <m/>
    <m/>
    <m/>
    <m/>
    <m/>
    <m/>
    <m/>
    <m/>
    <m/>
    <m/>
    <m/>
    <m/>
    <m/>
    <m/>
    <m/>
    <m/>
    <m/>
    <m/>
    <m/>
    <m/>
    <m/>
    <m/>
    <m/>
    <m/>
    <m/>
    <m/>
    <m/>
    <m/>
    <m/>
    <m/>
    <m/>
    <m/>
    <m/>
    <m/>
    <m/>
    <m/>
    <m/>
    <m/>
    <m/>
    <m/>
    <m/>
    <m/>
    <m/>
    <m/>
    <m/>
    <m/>
    <m/>
    <m/>
    <m/>
    <m/>
    <m/>
    <m/>
    <m/>
    <x v="3"/>
    <x v="0"/>
    <s v="ZBHT0015"/>
    <s v="kPJtmjsD1qmc"/>
    <s v="Allocated"/>
    <s v="Promise To Pay (PTP)"/>
    <s v="Visited at customer residence address. Customer got married last 2 month ago. So her mother is making the payment. Vehicle with him "/>
    <d v="2026-07-27T00:00:00"/>
    <m/>
    <m/>
    <m/>
    <m/>
    <m/>
    <n v="3004"/>
    <n v="6364"/>
  </r>
  <r>
    <n v="460051993"/>
    <s v="DHEERAJ KASHINATH PANSARE"/>
    <s v="COLLECT"/>
    <x v="22"/>
    <n v="3500"/>
    <m/>
    <m/>
    <m/>
    <n v="3380"/>
    <n v="6687"/>
    <n v="3607"/>
    <n v="6567"/>
    <x v="1"/>
    <x v="0"/>
    <x v="0"/>
    <x v="10"/>
    <n v="19177.64"/>
    <n v="300"/>
    <n v="0"/>
    <n v="6750"/>
    <s v="23.06.26"/>
    <n v="3.0906426868603187E-2"/>
    <n v="3.565703685606767E-3"/>
    <x v="0"/>
    <s v="PAID"/>
    <s v="PTP"/>
    <s v="PAID"/>
    <m/>
    <n v="25"/>
    <s v="CAVA "/>
    <m/>
    <s v="-"/>
    <m/>
    <s v="OTUR"/>
    <m/>
    <m/>
    <m/>
    <n v="6687"/>
    <n v="19177.64"/>
    <n v="57"/>
    <n v="55"/>
    <s v="STABLE"/>
    <m/>
    <m/>
    <m/>
    <m/>
    <s v="REGULAR"/>
    <s v="MH14LD1684"/>
    <s v="HONDA ACTIVA 6G DLX BS VI"/>
    <d v="2023-10-09T00:00:00"/>
    <n v="36"/>
    <x v="0"/>
    <x v="0"/>
    <m/>
    <m/>
    <m/>
    <m/>
    <m/>
    <m/>
    <m/>
    <m/>
    <m/>
    <m/>
    <m/>
    <m/>
    <m/>
    <m/>
    <m/>
    <m/>
    <m/>
    <m/>
    <m/>
    <m/>
    <m/>
    <m/>
    <m/>
    <m/>
    <m/>
    <m/>
    <m/>
    <m/>
    <m/>
    <m/>
    <m/>
    <m/>
    <m/>
    <m/>
    <m/>
    <m/>
    <m/>
    <m/>
    <m/>
    <m/>
    <m/>
    <m/>
    <m/>
    <m/>
    <m/>
    <m/>
    <m/>
    <m/>
    <m/>
    <m/>
    <m/>
    <m/>
    <m/>
    <m/>
    <m/>
    <m/>
    <m/>
    <m/>
    <m/>
    <m/>
    <m/>
    <m/>
    <m/>
    <m/>
    <m/>
    <m/>
    <m/>
    <m/>
    <m/>
    <m/>
    <m/>
    <m/>
    <m/>
    <m/>
    <m/>
    <m/>
    <m/>
    <m/>
    <m/>
    <m/>
    <m/>
    <m/>
    <m/>
    <m/>
    <m/>
    <n v="2"/>
    <m/>
    <m/>
    <m/>
    <m/>
    <m/>
    <n v="1"/>
    <m/>
    <m/>
    <x v="1"/>
    <x v="0"/>
    <s v="ZBHT0021"/>
    <e v="#N/A"/>
    <s v="Allocated"/>
    <s v="Promise To Pay (PTP)"/>
    <s v="Ptp"/>
    <d v="2026-07-25T00:00:00"/>
    <m/>
    <m/>
    <m/>
    <m/>
    <m/>
    <n v="3607"/>
    <n v="10067"/>
  </r>
  <r>
    <n v="460900024"/>
    <s v="DATTA BALU BARKADE"/>
    <m/>
    <x v="2"/>
    <m/>
    <m/>
    <m/>
    <m/>
    <n v="2908"/>
    <n v="2908"/>
    <n v="2946"/>
    <n v="5816"/>
    <x v="0"/>
    <x v="1"/>
    <x v="1"/>
    <x v="9"/>
    <n v="19095"/>
    <n v="38"/>
    <n v="0"/>
    <n v="0"/>
    <s v="-"/>
    <n v="1.2000271867903117E-2"/>
    <n v="1.0057280952665763E-3"/>
    <x v="1"/>
    <s v="PTP"/>
    <s v="-"/>
    <s v="PTP"/>
    <m/>
    <n v="31"/>
    <s v="CAVA "/>
    <m/>
    <s v="-"/>
    <m/>
    <s v="NHAVRA"/>
    <m/>
    <m/>
    <m/>
    <n v="2908"/>
    <n v="19095"/>
    <n v="26"/>
    <n v="55"/>
    <s v="FLOW"/>
    <m/>
    <m/>
    <m/>
    <m/>
    <s v="REGULAR"/>
    <s v="MH12YF8560"/>
    <s v="HF DELUXE DRUM SELF CAST ALL BLACK"/>
    <d v="2023-11-28T00:00:00"/>
    <n v="36"/>
    <x v="0"/>
    <x v="0"/>
    <m/>
    <m/>
    <m/>
    <m/>
    <m/>
    <m/>
    <m/>
    <m/>
    <m/>
    <m/>
    <m/>
    <m/>
    <m/>
    <m/>
    <m/>
    <m/>
    <m/>
    <m/>
    <m/>
    <m/>
    <m/>
    <m/>
    <m/>
    <m/>
    <m/>
    <m/>
    <m/>
    <m/>
    <m/>
    <m/>
    <m/>
    <m/>
    <m/>
    <m/>
    <m/>
    <m/>
    <m/>
    <m/>
    <m/>
    <m/>
    <m/>
    <m/>
    <m/>
    <m/>
    <m/>
    <m/>
    <m/>
    <m/>
    <m/>
    <m/>
    <m/>
    <m/>
    <m/>
    <m/>
    <m/>
    <m/>
    <m/>
    <m/>
    <m/>
    <m/>
    <m/>
    <m/>
    <m/>
    <m/>
    <m/>
    <m/>
    <m/>
    <m/>
    <m/>
    <m/>
    <m/>
    <m/>
    <m/>
    <m/>
    <m/>
    <m/>
    <m/>
    <m/>
    <m/>
    <m/>
    <m/>
    <m/>
    <m/>
    <m/>
    <m/>
    <m/>
    <m/>
    <m/>
    <m/>
    <m/>
    <m/>
    <n v="1"/>
    <m/>
    <m/>
    <x v="0"/>
    <x v="0"/>
    <s v="ZBHT0024"/>
    <e v="#N/A"/>
    <s v="Allocated"/>
    <s v="Left Message (LMCB)"/>
    <s v="Meet wife "/>
    <d v="2026-07-04T00:00:00"/>
    <m/>
    <m/>
    <m/>
    <m/>
    <m/>
    <n v="2946"/>
    <n v="5816"/>
  </r>
  <r>
    <n v="458640328"/>
    <s v="ASHISH PRAVIN SAMUDRE"/>
    <m/>
    <x v="2"/>
    <m/>
    <m/>
    <m/>
    <m/>
    <n v="4036"/>
    <n v="16144"/>
    <n v="4518"/>
    <n v="20180"/>
    <x v="2"/>
    <x v="1"/>
    <x v="1"/>
    <x v="15"/>
    <n v="19030"/>
    <n v="482"/>
    <n v="0"/>
    <n v="1800"/>
    <s v="-"/>
    <n v="9.4153852243266237E-2"/>
    <n v="7.3313921953951384E-3"/>
    <x v="1"/>
    <s v="NC"/>
    <s v="-"/>
    <s v="NC"/>
    <s v="Shifted"/>
    <m/>
    <s v="CNAVNA"/>
    <m/>
    <s v="ELG"/>
    <m/>
    <s v="RAHATANI"/>
    <m/>
    <m/>
    <m/>
    <n v="18426"/>
    <n v="19030"/>
    <n v="118"/>
    <n v="147"/>
    <s v="FLOW"/>
    <m/>
    <m/>
    <m/>
    <m/>
    <s v="-"/>
    <s v="MH14KX8926"/>
    <s v="HONDA SP 125 BS VI DISC"/>
    <d v="2023-06-21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m/>
    <m/>
    <n v="4518"/>
    <n v="20180"/>
  </r>
  <r>
    <n v="463788352"/>
    <s v="HUSEN YAKUB SHAIKH"/>
    <m/>
    <x v="2"/>
    <m/>
    <m/>
    <m/>
    <m/>
    <n v="4925"/>
    <n v="9850"/>
    <n v="5007"/>
    <n v="14775"/>
    <x v="1"/>
    <x v="1"/>
    <x v="1"/>
    <x v="12"/>
    <n v="18909"/>
    <n v="82"/>
    <n v="0"/>
    <n v="900"/>
    <s v="FLOW"/>
    <n v="4.9660653514135331E-2"/>
    <n v="3.5157553792405302E-3"/>
    <x v="1"/>
    <s v="NC"/>
    <s v="NC"/>
    <s v="NC"/>
    <s v="Shifted"/>
    <m/>
    <s v="CNAVNA"/>
    <m/>
    <s v="-"/>
    <m/>
    <s v="WAKAD"/>
    <m/>
    <m/>
    <m/>
    <n v="9850"/>
    <n v="18909"/>
    <n v="57"/>
    <n v="86"/>
    <s v="FLOW"/>
    <m/>
    <m/>
    <m/>
    <m/>
    <s v="REGULAR"/>
    <s v="MH14LT5162"/>
    <s v="HONDA ACTIVA 6G DLX BS VI"/>
    <d v="2024-08-17T00:00:00"/>
    <n v="24"/>
    <x v="0"/>
    <x v="0"/>
    <m/>
    <m/>
    <m/>
    <m/>
    <m/>
    <m/>
    <m/>
    <n v="1"/>
    <m/>
    <m/>
    <m/>
    <m/>
    <m/>
    <m/>
    <m/>
    <m/>
    <m/>
    <m/>
    <m/>
    <m/>
    <m/>
    <m/>
    <m/>
    <m/>
    <m/>
    <m/>
    <m/>
    <m/>
    <m/>
    <m/>
    <m/>
    <m/>
    <m/>
    <m/>
    <m/>
    <m/>
    <m/>
    <m/>
    <m/>
    <m/>
    <m/>
    <m/>
    <m/>
    <m/>
    <m/>
    <m/>
    <m/>
    <m/>
    <m/>
    <m/>
    <m/>
    <m/>
    <m/>
    <m/>
    <m/>
    <m/>
    <m/>
    <m/>
    <m/>
    <m/>
    <m/>
    <m/>
    <m/>
    <m/>
    <m/>
    <m/>
    <m/>
    <m/>
    <m/>
    <m/>
    <m/>
    <m/>
    <m/>
    <m/>
    <m/>
    <m/>
    <m/>
    <m/>
    <m/>
    <m/>
    <m/>
    <m/>
    <m/>
    <m/>
    <m/>
    <m/>
    <m/>
    <m/>
    <m/>
    <m/>
    <m/>
    <m/>
    <m/>
    <m/>
    <x v="0"/>
    <x v="0"/>
    <s v="DUWT0030"/>
    <s v="AoAmcZBuky1"/>
    <s v="Allocated"/>
    <s v="Shifted (NC_SFTD)"/>
    <s v="We had visited to customer but customer shifted "/>
    <d v="2026-07-03T00:00:00"/>
    <m/>
    <m/>
    <m/>
    <s v="DID"/>
    <m/>
    <n v="5007"/>
    <n v="14775"/>
  </r>
  <r>
    <n v="460863978"/>
    <s v="HANUMAN PANDURANG KATKE"/>
    <s v="COLLECT"/>
    <x v="22"/>
    <n v="3000"/>
    <m/>
    <m/>
    <m/>
    <n v="2862"/>
    <n v="2779"/>
    <n v="2850"/>
    <n v="2641"/>
    <x v="0"/>
    <x v="0"/>
    <x v="0"/>
    <x v="9"/>
    <n v="18851"/>
    <n v="71"/>
    <n v="0"/>
    <n v="1350"/>
    <s v="14.06.26"/>
    <n v="1.1846929823610457E-2"/>
    <n v="9.9287668624614971E-4"/>
    <x v="0"/>
    <s v="PTP"/>
    <s v="PAID"/>
    <s v="PTP"/>
    <m/>
    <n v="28"/>
    <s v="CAVA"/>
    <m/>
    <s v="-"/>
    <m/>
    <s v="SHIRUR"/>
    <m/>
    <m/>
    <m/>
    <n v="4200"/>
    <n v="18851"/>
    <n v="26"/>
    <n v="55"/>
    <s v="FLOW"/>
    <m/>
    <m/>
    <m/>
    <m/>
    <s v="REGULAR"/>
    <s v="MH12WL2558"/>
    <s v="SPLENDOR PLUS I3S XTEC"/>
    <d v="2023-11-24T00:00:00"/>
    <n v="36"/>
    <x v="1"/>
    <x v="0"/>
    <m/>
    <m/>
    <m/>
    <m/>
    <m/>
    <m/>
    <m/>
    <m/>
    <m/>
    <m/>
    <m/>
    <m/>
    <m/>
    <m/>
    <m/>
    <m/>
    <m/>
    <m/>
    <m/>
    <m/>
    <m/>
    <m/>
    <m/>
    <m/>
    <m/>
    <m/>
    <m/>
    <m/>
    <m/>
    <m/>
    <m/>
    <n v="1"/>
    <m/>
    <m/>
    <m/>
    <m/>
    <m/>
    <m/>
    <m/>
    <m/>
    <m/>
    <m/>
    <m/>
    <m/>
    <m/>
    <m/>
    <m/>
    <m/>
    <m/>
    <m/>
    <m/>
    <m/>
    <m/>
    <m/>
    <m/>
    <m/>
    <m/>
    <m/>
    <m/>
    <m/>
    <m/>
    <m/>
    <m/>
    <m/>
    <m/>
    <m/>
    <m/>
    <m/>
    <m/>
    <m/>
    <m/>
    <m/>
    <m/>
    <m/>
    <m/>
    <m/>
    <m/>
    <m/>
    <m/>
    <m/>
    <m/>
    <m/>
    <m/>
    <m/>
    <m/>
    <n v="2"/>
    <m/>
    <m/>
    <m/>
    <m/>
    <m/>
    <m/>
    <m/>
    <m/>
    <x v="1"/>
    <x v="0"/>
    <s v="ZBHT0024"/>
    <m/>
    <m/>
    <m/>
    <m/>
    <m/>
    <m/>
    <m/>
    <m/>
    <m/>
    <m/>
    <n v="2850"/>
    <n v="5641"/>
  </r>
  <r>
    <n v="136793784"/>
    <s v="PANKAJ ASHOK SHELAR"/>
    <s v="ONLINE"/>
    <x v="22"/>
    <n v="2750"/>
    <m/>
    <m/>
    <m/>
    <n v="2832"/>
    <n v="2683"/>
    <n v="2743"/>
    <n v="2765"/>
    <x v="0"/>
    <x v="0"/>
    <x v="0"/>
    <x v="10"/>
    <n v="18761.490000000002"/>
    <n v="60"/>
    <n v="0"/>
    <n v="4971"/>
    <s v="29.06.26"/>
    <n v="1.3327769928562576E-2"/>
    <n v="9.8816222058459909E-4"/>
    <x v="0"/>
    <s v="PTP"/>
    <s v="PTP"/>
    <s v="PTP"/>
    <m/>
    <n v="30"/>
    <s v="CAVA"/>
    <m/>
    <s v="-"/>
    <m/>
    <s v="JUNNAR"/>
    <m/>
    <m/>
    <m/>
    <n v="2683"/>
    <n v="18761.490000000002"/>
    <n v="26"/>
    <n v="25"/>
    <s v="STABLE"/>
    <m/>
    <m/>
    <m/>
    <m/>
    <s v="REGULAR"/>
    <s v="MH14KR3853"/>
    <s v="YAMAHA FZS SPECIAL"/>
    <d v="2022-12-15T00:00:00"/>
    <n v="48"/>
    <x v="0"/>
    <x v="0"/>
    <m/>
    <m/>
    <m/>
    <m/>
    <m/>
    <m/>
    <m/>
    <m/>
    <m/>
    <m/>
    <n v="2"/>
    <m/>
    <m/>
    <m/>
    <m/>
    <m/>
    <n v="1"/>
    <m/>
    <m/>
    <m/>
    <m/>
    <m/>
    <m/>
    <m/>
    <m/>
    <m/>
    <m/>
    <m/>
    <m/>
    <m/>
    <m/>
    <m/>
    <m/>
    <m/>
    <m/>
    <m/>
    <m/>
    <m/>
    <m/>
    <m/>
    <m/>
    <m/>
    <m/>
    <m/>
    <m/>
    <m/>
    <m/>
    <m/>
    <m/>
    <m/>
    <m/>
    <m/>
    <m/>
    <m/>
    <m/>
    <m/>
    <m/>
    <m/>
    <m/>
    <m/>
    <m/>
    <m/>
    <m/>
    <m/>
    <m/>
    <m/>
    <m/>
    <m/>
    <m/>
    <m/>
    <m/>
    <m/>
    <m/>
    <m/>
    <m/>
    <m/>
    <m/>
    <m/>
    <m/>
    <m/>
    <m/>
    <m/>
    <m/>
    <m/>
    <m/>
    <m/>
    <m/>
    <m/>
    <m/>
    <m/>
    <m/>
    <m/>
    <m/>
    <m/>
    <x v="1"/>
    <x v="0"/>
    <s v="ZBHT0021"/>
    <s v="G6G3s4FBITm"/>
    <s v="Allocated"/>
    <s v="Promise To Pay (PTP)"/>
    <s v="Ptp"/>
    <d v="2026-07-30T00:00:00"/>
    <m/>
    <m/>
    <m/>
    <m/>
    <m/>
    <n v="2743"/>
    <n v="5515"/>
  </r>
  <r>
    <n v="460405924"/>
    <s v="VITTHAL MASA MANE"/>
    <s v="ONLINE"/>
    <x v="26"/>
    <n v="3051"/>
    <m/>
    <m/>
    <m/>
    <n v="2843"/>
    <n v="5620"/>
    <n v="2898"/>
    <n v="5412"/>
    <x v="1"/>
    <x v="0"/>
    <x v="0"/>
    <x v="12"/>
    <n v="18727"/>
    <n v="121"/>
    <n v="0"/>
    <n v="2250"/>
    <s v="FLOW"/>
    <n v="4.9182667426051742E-2"/>
    <n v="3.4819160710263582E-3"/>
    <x v="0"/>
    <s v="PAID"/>
    <s v="MPTP"/>
    <s v="PAID"/>
    <s v="Add not found"/>
    <m/>
    <s v="CAVNA"/>
    <m/>
    <s v="-"/>
    <m/>
    <s v="WAKAD"/>
    <m/>
    <m/>
    <m/>
    <n v="5620"/>
    <n v="18727"/>
    <n v="57"/>
    <n v="55"/>
    <s v="STABLE"/>
    <m/>
    <m/>
    <m/>
    <m/>
    <s v="REGULAR"/>
    <s v="MH14LD1075"/>
    <s v="PASSION PLUS I3S DRS CAST"/>
    <d v="2023-10-31T00:00:00"/>
    <n v="36"/>
    <x v="0"/>
    <x v="0"/>
    <m/>
    <m/>
    <m/>
    <m/>
    <m/>
    <m/>
    <m/>
    <n v="1"/>
    <m/>
    <m/>
    <m/>
    <m/>
    <m/>
    <m/>
    <m/>
    <m/>
    <m/>
    <m/>
    <m/>
    <m/>
    <m/>
    <m/>
    <m/>
    <m/>
    <m/>
    <m/>
    <m/>
    <m/>
    <m/>
    <m/>
    <m/>
    <m/>
    <m/>
    <m/>
    <m/>
    <m/>
    <m/>
    <m/>
    <m/>
    <m/>
    <m/>
    <m/>
    <m/>
    <m/>
    <m/>
    <m/>
    <m/>
    <m/>
    <m/>
    <m/>
    <m/>
    <m/>
    <m/>
    <m/>
    <m/>
    <m/>
    <m/>
    <m/>
    <m/>
    <m/>
    <m/>
    <m/>
    <m/>
    <m/>
    <m/>
    <m/>
    <m/>
    <m/>
    <m/>
    <m/>
    <m/>
    <m/>
    <m/>
    <m/>
    <m/>
    <m/>
    <m/>
    <m/>
    <m/>
    <m/>
    <m/>
    <m/>
    <m/>
    <m/>
    <m/>
    <m/>
    <m/>
    <m/>
    <m/>
    <m/>
    <m/>
    <m/>
    <m/>
    <m/>
    <x v="0"/>
    <x v="0"/>
    <s v="DUWT0030"/>
    <s v="BoyIzr-XK3z"/>
    <s v="Allocated"/>
    <s v="Address Not Found (NC_ANF)"/>
    <s v="Address not found "/>
    <d v="2026-07-03T00:00:00"/>
    <m/>
    <m/>
    <m/>
    <m/>
    <m/>
    <n v="2898"/>
    <n v="8463"/>
  </r>
  <r>
    <n v="460268914"/>
    <s v="SURAJ VIJAY BADHE"/>
    <m/>
    <x v="2"/>
    <m/>
    <m/>
    <m/>
    <m/>
    <n v="3324"/>
    <n v="2671.31"/>
    <n v="2671.31"/>
    <n v="5995.3099999999995"/>
    <x v="0"/>
    <x v="1"/>
    <x v="1"/>
    <x v="11"/>
    <n v="18550.310000000001"/>
    <n v="0"/>
    <n v="0"/>
    <n v="450"/>
    <s v="-"/>
    <n v="1.4852773641066984E-2"/>
    <n v="9.7703943141683809E-4"/>
    <x v="0"/>
    <s v="PTP"/>
    <s v="-"/>
    <s v="PTP"/>
    <m/>
    <n v="31"/>
    <s v="CNAVNA"/>
    <m/>
    <s v="-"/>
    <m/>
    <s v="VADGAON GHENAD"/>
    <m/>
    <m/>
    <m/>
    <n v="3121.31"/>
    <n v="18550.310000000001"/>
    <n v="26"/>
    <n v="55"/>
    <s v="FLOW"/>
    <m/>
    <m/>
    <m/>
    <m/>
    <s v="REGULAR"/>
    <s v="MH14LC2382"/>
    <s v="HONDA ACTIVA 6G H SMART"/>
    <d v="2023-10-23T00:00:00"/>
    <n v="36"/>
    <x v="1"/>
    <x v="0"/>
    <m/>
    <m/>
    <m/>
    <m/>
    <m/>
    <m/>
    <m/>
    <m/>
    <m/>
    <m/>
    <m/>
    <m/>
    <m/>
    <m/>
    <m/>
    <m/>
    <m/>
    <m/>
    <m/>
    <m/>
    <m/>
    <m/>
    <m/>
    <m/>
    <m/>
    <m/>
    <m/>
    <m/>
    <m/>
    <m/>
    <m/>
    <m/>
    <m/>
    <m/>
    <m/>
    <m/>
    <m/>
    <m/>
    <m/>
    <m/>
    <m/>
    <m/>
    <m/>
    <m/>
    <m/>
    <m/>
    <m/>
    <m/>
    <m/>
    <m/>
    <m/>
    <m/>
    <m/>
    <m/>
    <m/>
    <m/>
    <m/>
    <m/>
    <m/>
    <m/>
    <m/>
    <m/>
    <m/>
    <m/>
    <m/>
    <m/>
    <m/>
    <m/>
    <m/>
    <m/>
    <m/>
    <m/>
    <m/>
    <m/>
    <m/>
    <m/>
    <m/>
    <m/>
    <m/>
    <m/>
    <m/>
    <m/>
    <m/>
    <m/>
    <m/>
    <m/>
    <m/>
    <m/>
    <m/>
    <m/>
    <m/>
    <m/>
    <m/>
    <m/>
    <x v="5"/>
    <x v="1"/>
    <s v="ZBHT0010"/>
    <m/>
    <m/>
    <m/>
    <m/>
    <m/>
    <m/>
    <m/>
    <m/>
    <m/>
    <m/>
    <n v="2671.31"/>
    <n v="5995.3099999999995"/>
  </r>
  <r>
    <n v="459021769"/>
    <s v="SHUBHAM GAJENDRA DONGARE"/>
    <m/>
    <x v="2"/>
    <m/>
    <m/>
    <m/>
    <m/>
    <n v="3867"/>
    <n v="15468"/>
    <n v="816"/>
    <n v="19335"/>
    <x v="4"/>
    <x v="1"/>
    <x v="1"/>
    <x v="17"/>
    <n v="18336.45"/>
    <n v="816"/>
    <n v="0"/>
    <n v="3600"/>
    <s v="FLOW"/>
    <n v="1"/>
    <n v="8.1965184729642145E-3"/>
    <x v="1"/>
    <s v="LMCB"/>
    <s v="NC"/>
    <s v="LMCB"/>
    <s v="Left msg with son"/>
    <m/>
    <m/>
    <m/>
    <s v="ELG"/>
    <m/>
    <s v="NARAYAN GAON"/>
    <m/>
    <m/>
    <m/>
    <n v="15468"/>
    <n v="18336.45"/>
    <n v="146"/>
    <n v="175"/>
    <s v="FLOW"/>
    <m/>
    <m/>
    <m/>
    <m/>
    <s v="NPA"/>
    <s v="MH14KY2106"/>
    <s v="HONDA ACTIVA 125 DISC BSVI"/>
    <d v="2023-07-17T00:00:00"/>
    <n v="36"/>
    <x v="0"/>
    <x v="0"/>
    <m/>
    <m/>
    <m/>
    <m/>
    <m/>
    <m/>
    <m/>
    <m/>
    <m/>
    <m/>
    <m/>
    <m/>
    <m/>
    <m/>
    <m/>
    <m/>
    <m/>
    <m/>
    <m/>
    <m/>
    <m/>
    <m/>
    <m/>
    <m/>
    <m/>
    <m/>
    <m/>
    <m/>
    <n v="1"/>
    <m/>
    <m/>
    <m/>
    <m/>
    <m/>
    <m/>
    <m/>
    <m/>
    <m/>
    <m/>
    <m/>
    <m/>
    <m/>
    <m/>
    <m/>
    <m/>
    <m/>
    <m/>
    <m/>
    <m/>
    <m/>
    <m/>
    <m/>
    <n v="1"/>
    <m/>
    <m/>
    <m/>
    <m/>
    <m/>
    <m/>
    <m/>
    <m/>
    <m/>
    <m/>
    <m/>
    <m/>
    <m/>
    <m/>
    <m/>
    <m/>
    <m/>
    <m/>
    <m/>
    <m/>
    <m/>
    <m/>
    <m/>
    <m/>
    <m/>
    <m/>
    <m/>
    <m/>
    <m/>
    <m/>
    <m/>
    <m/>
    <m/>
    <m/>
    <m/>
    <m/>
    <m/>
    <m/>
    <m/>
    <m/>
    <m/>
    <x v="3"/>
    <x v="0"/>
    <s v="DUWT0015"/>
    <s v="Bo-8OUT747"/>
    <s v="Allocated"/>
    <e v="#N/A"/>
    <e v="#N/A"/>
    <e v="#N/A"/>
    <m/>
    <m/>
    <m/>
    <m/>
    <m/>
    <n v="816"/>
    <n v="19335"/>
  </r>
  <r>
    <n v="460212955"/>
    <s v="RAJKUMAR MACHCHINDRANATH KAMBL"/>
    <m/>
    <x v="2"/>
    <m/>
    <m/>
    <m/>
    <m/>
    <n v="3784"/>
    <n v="3784"/>
    <n v="3836"/>
    <n v="7568"/>
    <x v="0"/>
    <x v="1"/>
    <x v="1"/>
    <x v="7"/>
    <n v="18141.25"/>
    <n v="52"/>
    <n v="0"/>
    <n v="5213"/>
    <s v="-"/>
    <n v="1.5228520950306379E-2"/>
    <n v="9.5549436021234756E-4"/>
    <x v="1"/>
    <s v="NC"/>
    <s v="-"/>
    <s v="NC"/>
    <s v="Shifted"/>
    <m/>
    <s v="CNAVNA"/>
    <m/>
    <s v="-"/>
    <m/>
    <s v="BHOSARI"/>
    <m/>
    <m/>
    <m/>
    <n v="3784"/>
    <n v="18141.25"/>
    <n v="26"/>
    <n v="55"/>
    <s v="FLOW"/>
    <m/>
    <m/>
    <m/>
    <m/>
    <m/>
    <s v="MH14LF4397"/>
    <s v="HONDA SHINE DISC BSVI"/>
    <d v="2023-10-20T00:00:00"/>
    <n v="36"/>
    <x v="1"/>
    <x v="1"/>
    <m/>
    <m/>
    <m/>
    <m/>
    <m/>
    <m/>
    <m/>
    <m/>
    <m/>
    <m/>
    <m/>
    <m/>
    <m/>
    <m/>
    <m/>
    <m/>
    <m/>
    <m/>
    <m/>
    <m/>
    <m/>
    <m/>
    <m/>
    <m/>
    <m/>
    <m/>
    <m/>
    <m/>
    <m/>
    <m/>
    <m/>
    <m/>
    <m/>
    <m/>
    <m/>
    <m/>
    <m/>
    <m/>
    <m/>
    <m/>
    <m/>
    <m/>
    <m/>
    <m/>
    <m/>
    <m/>
    <m/>
    <m/>
    <m/>
    <m/>
    <m/>
    <m/>
    <m/>
    <m/>
    <m/>
    <m/>
    <m/>
    <m/>
    <m/>
    <m/>
    <m/>
    <m/>
    <m/>
    <m/>
    <m/>
    <m/>
    <m/>
    <m/>
    <m/>
    <m/>
    <m/>
    <m/>
    <m/>
    <m/>
    <m/>
    <m/>
    <m/>
    <m/>
    <m/>
    <m/>
    <m/>
    <m/>
    <m/>
    <m/>
    <m/>
    <m/>
    <m/>
    <m/>
    <m/>
    <m/>
    <m/>
    <n v="1"/>
    <m/>
    <m/>
    <x v="0"/>
    <x v="0"/>
    <s v="DUWT0025"/>
    <m/>
    <m/>
    <m/>
    <m/>
    <m/>
    <m/>
    <m/>
    <m/>
    <m/>
    <m/>
    <n v="3836"/>
    <n v="7568"/>
  </r>
  <r>
    <n v="459782251"/>
    <s v="MRINMOY MITRA"/>
    <m/>
    <x v="2"/>
    <m/>
    <m/>
    <m/>
    <s v="BANK STABLE 08"/>
    <n v="3664"/>
    <n v="7968"/>
    <n v="1014"/>
    <n v="11632"/>
    <x v="3"/>
    <x v="0"/>
    <x v="1"/>
    <x v="13"/>
    <n v="18089.939999999999"/>
    <n v="374"/>
    <n v="0"/>
    <n v="5994"/>
    <s v="06.06.26"/>
    <n v="0.14534398753556679"/>
    <n v="5.7937189210506904E-3"/>
    <x v="0"/>
    <s v="PAID"/>
    <s v="PAID"/>
    <s v="PAID"/>
    <m/>
    <m/>
    <m/>
    <m/>
    <s v="ELG"/>
    <m/>
    <s v="DATTAWADI"/>
    <m/>
    <m/>
    <m/>
    <n v="7968"/>
    <n v="18089.939999999999"/>
    <n v="87"/>
    <n v="86"/>
    <s v="STABLE"/>
    <m/>
    <m/>
    <m/>
    <m/>
    <s v="REGULAR"/>
    <s v="MH12VY3090"/>
    <s v="HONDA ACTIVA DLX"/>
    <d v="2023-09-16T00:00:00"/>
    <n v="36"/>
    <x v="0"/>
    <x v="1"/>
    <m/>
    <m/>
    <m/>
    <m/>
    <m/>
    <m/>
    <m/>
    <m/>
    <m/>
    <m/>
    <m/>
    <m/>
    <m/>
    <m/>
    <m/>
    <m/>
    <m/>
    <m/>
    <m/>
    <m/>
    <m/>
    <m/>
    <m/>
    <m/>
    <m/>
    <n v="1"/>
    <m/>
    <m/>
    <m/>
    <m/>
    <m/>
    <m/>
    <m/>
    <m/>
    <m/>
    <m/>
    <m/>
    <m/>
    <m/>
    <m/>
    <m/>
    <m/>
    <m/>
    <m/>
    <m/>
    <m/>
    <m/>
    <m/>
    <m/>
    <m/>
    <m/>
    <m/>
    <m/>
    <m/>
    <m/>
    <m/>
    <m/>
    <m/>
    <m/>
    <m/>
    <m/>
    <m/>
    <m/>
    <m/>
    <m/>
    <m/>
    <m/>
    <m/>
    <m/>
    <m/>
    <m/>
    <m/>
    <m/>
    <m/>
    <m/>
    <m/>
    <m/>
    <m/>
    <m/>
    <m/>
    <m/>
    <m/>
    <m/>
    <m/>
    <m/>
    <m/>
    <m/>
    <m/>
    <m/>
    <m/>
    <m/>
    <m/>
    <m/>
    <m/>
    <x v="0"/>
    <x v="0"/>
    <s v="DUWT0031"/>
    <s v="BPv1Tm0kiz"/>
    <s v="Allocated"/>
    <e v="#N/A"/>
    <e v="#N/A"/>
    <e v="#N/A"/>
    <m/>
    <m/>
    <m/>
    <m/>
    <m/>
    <n v="1014"/>
    <n v="11632"/>
  </r>
  <r>
    <n v="465614683"/>
    <s v="AMAR BASWARAJ MURGE"/>
    <m/>
    <x v="2"/>
    <m/>
    <m/>
    <m/>
    <m/>
    <n v="2005"/>
    <n v="2005"/>
    <n v="2015"/>
    <n v="4010"/>
    <x v="0"/>
    <x v="1"/>
    <x v="1"/>
    <x v="13"/>
    <n v="18049"/>
    <n v="10"/>
    <n v="0"/>
    <n v="450"/>
    <s v="-"/>
    <n v="1.5554427167521577E-2"/>
    <n v="9.5063557954786252E-4"/>
    <x v="1"/>
    <s v="NC"/>
    <s v="-"/>
    <s v="NC"/>
    <s v="alwys door lock"/>
    <m/>
    <s v="CNAVNA"/>
    <m/>
    <s v="-"/>
    <m/>
    <s v="DHAYARI"/>
    <m/>
    <m/>
    <m/>
    <n v="2005"/>
    <n v="18049"/>
    <n v="25"/>
    <n v="54"/>
    <s v="FLOW"/>
    <m/>
    <m/>
    <m/>
    <m/>
    <s v="NPA"/>
    <s v="MH12WS4376"/>
    <s v="HONDA ACTIVA 6G H SMART"/>
    <d v="2025-03-03T00:00:00"/>
    <n v="24"/>
    <x v="0"/>
    <x v="1"/>
    <m/>
    <m/>
    <m/>
    <m/>
    <m/>
    <m/>
    <m/>
    <m/>
    <m/>
    <m/>
    <m/>
    <m/>
    <m/>
    <m/>
    <m/>
    <m/>
    <m/>
    <m/>
    <m/>
    <m/>
    <m/>
    <m/>
    <m/>
    <m/>
    <m/>
    <m/>
    <m/>
    <m/>
    <m/>
    <m/>
    <m/>
    <m/>
    <m/>
    <m/>
    <m/>
    <m/>
    <m/>
    <m/>
    <m/>
    <m/>
    <m/>
    <m/>
    <m/>
    <m/>
    <m/>
    <m/>
    <m/>
    <m/>
    <m/>
    <m/>
    <m/>
    <m/>
    <m/>
    <m/>
    <m/>
    <m/>
    <m/>
    <m/>
    <m/>
    <m/>
    <m/>
    <m/>
    <m/>
    <m/>
    <m/>
    <m/>
    <m/>
    <m/>
    <m/>
    <m/>
    <m/>
    <m/>
    <m/>
    <m/>
    <m/>
    <m/>
    <m/>
    <m/>
    <m/>
    <m/>
    <m/>
    <m/>
    <m/>
    <m/>
    <m/>
    <m/>
    <m/>
    <m/>
    <m/>
    <m/>
    <m/>
    <m/>
    <m/>
    <m/>
    <x v="5"/>
    <x v="1"/>
    <s v="DUWT0031"/>
    <s v="A2BUbRQMV8S"/>
    <s v="Allocated"/>
    <e v="#N/A"/>
    <e v="#N/A"/>
    <e v="#N/A"/>
    <m/>
    <m/>
    <m/>
    <m/>
    <m/>
    <n v="2015"/>
    <n v="4010"/>
  </r>
  <r>
    <n v="458787050"/>
    <s v="PRANJAL DIPAK RAUT"/>
    <s v="ONLINE"/>
    <x v="8"/>
    <n v="3668"/>
    <m/>
    <m/>
    <m/>
    <n v="3668"/>
    <n v="15156"/>
    <n v="1786"/>
    <n v="15156"/>
    <x v="4"/>
    <x v="1"/>
    <x v="0"/>
    <x v="11"/>
    <n v="17856"/>
    <n v="1302"/>
    <n v="0"/>
    <n v="6750"/>
    <s v="09.06.26"/>
    <n v="0.11194352669755311"/>
    <n v="7.9817540392632721E-3"/>
    <x v="1"/>
    <s v="PAID"/>
    <s v="PAID"/>
    <s v="PAID"/>
    <m/>
    <m/>
    <m/>
    <m/>
    <s v="ELG"/>
    <m/>
    <s v="MAHALUNGE"/>
    <m/>
    <m/>
    <m/>
    <n v="15156"/>
    <n v="17856"/>
    <n v="146"/>
    <n v="147"/>
    <s v="FLOW"/>
    <m/>
    <m/>
    <m/>
    <m/>
    <s v="NPA"/>
    <s v="MH14KX8617"/>
    <s v="HONDA ACTIVA 6G H SMART"/>
    <d v="2023-07-01T00:00:00"/>
    <n v="36"/>
    <x v="0"/>
    <x v="0"/>
    <m/>
    <m/>
    <m/>
    <m/>
    <m/>
    <m/>
    <m/>
    <m/>
    <m/>
    <m/>
    <m/>
    <m/>
    <m/>
    <m/>
    <m/>
    <m/>
    <m/>
    <m/>
    <m/>
    <m/>
    <m/>
    <m/>
    <m/>
    <m/>
    <m/>
    <m/>
    <m/>
    <m/>
    <m/>
    <m/>
    <m/>
    <m/>
    <m/>
    <m/>
    <m/>
    <m/>
    <m/>
    <m/>
    <m/>
    <m/>
    <m/>
    <m/>
    <m/>
    <m/>
    <m/>
    <m/>
    <m/>
    <m/>
    <m/>
    <m/>
    <m/>
    <m/>
    <m/>
    <m/>
    <m/>
    <m/>
    <m/>
    <m/>
    <m/>
    <m/>
    <m/>
    <m/>
    <m/>
    <m/>
    <m/>
    <m/>
    <m/>
    <m/>
    <m/>
    <m/>
    <m/>
    <m/>
    <m/>
    <m/>
    <m/>
    <m/>
    <m/>
    <m/>
    <m/>
    <m/>
    <m/>
    <m/>
    <m/>
    <m/>
    <m/>
    <m/>
    <m/>
    <m/>
    <m/>
    <m/>
    <m/>
    <m/>
    <m/>
    <m/>
    <x v="5"/>
    <x v="1"/>
    <s v="ZBHT0010"/>
    <e v="#N/A"/>
    <s v="Allocated"/>
    <e v="#N/A"/>
    <e v="#N/A"/>
    <e v="#N/A"/>
    <m/>
    <m/>
    <m/>
    <m/>
    <m/>
    <n v="1786"/>
    <n v="18824"/>
  </r>
  <r>
    <n v="454987694"/>
    <s v="KAILAS SURESH SANAP"/>
    <s v="ONLINE"/>
    <x v="18"/>
    <n v="3053"/>
    <m/>
    <m/>
    <m/>
    <n v="2813"/>
    <n v="7474"/>
    <n v="2205"/>
    <n v="7234"/>
    <x v="3"/>
    <x v="0"/>
    <x v="0"/>
    <x v="4"/>
    <n v="17791.71"/>
    <n v="357"/>
    <n v="0"/>
    <n v="6720.2"/>
    <s v="02.06.26"/>
    <n v="0.18420072076746857"/>
    <n v="5.6982039113920102E-3"/>
    <x v="0"/>
    <s v="PAID"/>
    <s v="PAID"/>
    <s v="PAID"/>
    <m/>
    <m/>
    <m/>
    <m/>
    <s v="ELG"/>
    <m/>
    <s v="KHED SHIVAPUR"/>
    <m/>
    <m/>
    <m/>
    <n v="7474"/>
    <n v="17791.71"/>
    <n v="87"/>
    <n v="86"/>
    <s v="STABLE"/>
    <m/>
    <m/>
    <m/>
    <m/>
    <s v="REGULAR"/>
    <s v="MH12UV3228"/>
    <s v="HONDA ACTIVA 6G STD BS VI"/>
    <d v="2022-10-07T00:00:00"/>
    <n v="48"/>
    <x v="0"/>
    <x v="1"/>
    <m/>
    <m/>
    <m/>
    <m/>
    <n v="1"/>
    <m/>
    <m/>
    <m/>
    <m/>
    <m/>
    <m/>
    <m/>
    <m/>
    <m/>
    <m/>
    <m/>
    <m/>
    <m/>
    <m/>
    <m/>
    <m/>
    <m/>
    <m/>
    <m/>
    <m/>
    <m/>
    <m/>
    <m/>
    <m/>
    <m/>
    <m/>
    <m/>
    <m/>
    <m/>
    <m/>
    <m/>
    <m/>
    <m/>
    <m/>
    <m/>
    <m/>
    <m/>
    <m/>
    <m/>
    <m/>
    <m/>
    <m/>
    <m/>
    <m/>
    <m/>
    <m/>
    <m/>
    <m/>
    <m/>
    <m/>
    <m/>
    <m/>
    <m/>
    <m/>
    <m/>
    <m/>
    <m/>
    <m/>
    <m/>
    <m/>
    <m/>
    <m/>
    <m/>
    <m/>
    <m/>
    <m/>
    <m/>
    <m/>
    <m/>
    <m/>
    <m/>
    <m/>
    <m/>
    <m/>
    <m/>
    <m/>
    <m/>
    <m/>
    <m/>
    <m/>
    <m/>
    <m/>
    <m/>
    <m/>
    <m/>
    <m/>
    <m/>
    <m/>
    <m/>
    <x v="0"/>
    <x v="0"/>
    <s v="DUWT0011"/>
    <s v="ko0GlpqoFDJc"/>
    <s v="Allocated"/>
    <s v="Promise To Pay (PTP)"/>
    <s v="Customer home visit promise to pay amt. 3050 ptp date 03.07.2026"/>
    <d v="2026-07-03T00:00:00"/>
    <m/>
    <m/>
    <m/>
    <m/>
    <m/>
    <n v="2205"/>
    <n v="10287"/>
  </r>
  <r>
    <n v="460005853"/>
    <s v="SHRUTIKA RAVINDRA OHAL"/>
    <s v="ONLINE"/>
    <x v="22"/>
    <n v="3830"/>
    <m/>
    <m/>
    <m/>
    <n v="3731"/>
    <n v="3668"/>
    <n v="3813"/>
    <n v="3569"/>
    <x v="0"/>
    <x v="0"/>
    <x v="0"/>
    <x v="13"/>
    <n v="17777"/>
    <n v="145"/>
    <n v="0"/>
    <n v="0"/>
    <s v="30.06.26"/>
    <n v="1.5320020597098513E-2"/>
    <n v="9.3630941867263299E-4"/>
    <x v="0"/>
    <s v="PTP"/>
    <s v="PTP"/>
    <s v="PTP"/>
    <m/>
    <n v="28"/>
    <s v="CAVA"/>
    <m/>
    <s v="-"/>
    <m/>
    <s v="GULTEKADI"/>
    <m/>
    <m/>
    <m/>
    <n v="3668"/>
    <n v="17777"/>
    <n v="26"/>
    <n v="25"/>
    <s v="STABLE"/>
    <m/>
    <m/>
    <m/>
    <m/>
    <s v="REGULAR"/>
    <s v="MH12VY3093"/>
    <s v="SUZUKI BURGMAN STREET"/>
    <d v="2023-10-05T00:00:00"/>
    <n v="36"/>
    <x v="0"/>
    <x v="1"/>
    <m/>
    <m/>
    <m/>
    <m/>
    <m/>
    <m/>
    <m/>
    <m/>
    <m/>
    <m/>
    <m/>
    <m/>
    <m/>
    <m/>
    <m/>
    <m/>
    <m/>
    <m/>
    <m/>
    <m/>
    <m/>
    <m/>
    <m/>
    <m/>
    <m/>
    <n v="1"/>
    <m/>
    <m/>
    <m/>
    <m/>
    <m/>
    <m/>
    <m/>
    <m/>
    <m/>
    <m/>
    <m/>
    <m/>
    <m/>
    <m/>
    <m/>
    <m/>
    <m/>
    <m/>
    <m/>
    <m/>
    <m/>
    <m/>
    <m/>
    <m/>
    <m/>
    <m/>
    <m/>
    <m/>
    <m/>
    <m/>
    <m/>
    <m/>
    <m/>
    <m/>
    <m/>
    <m/>
    <m/>
    <m/>
    <m/>
    <m/>
    <m/>
    <m/>
    <m/>
    <m/>
    <m/>
    <m/>
    <m/>
    <m/>
    <m/>
    <m/>
    <m/>
    <m/>
    <m/>
    <m/>
    <m/>
    <m/>
    <m/>
    <m/>
    <m/>
    <m/>
    <m/>
    <m/>
    <m/>
    <m/>
    <m/>
    <m/>
    <m/>
    <m/>
    <x v="0"/>
    <x v="0"/>
    <s v="DUWT0031"/>
    <s v="G6nAG-L_NIm"/>
    <s v="Allocated"/>
    <e v="#N/A"/>
    <e v="#N/A"/>
    <e v="#N/A"/>
    <m/>
    <m/>
    <m/>
    <m/>
    <m/>
    <n v="3813"/>
    <n v="7399"/>
  </r>
  <r>
    <n v="460881683"/>
    <s v="AMIR ASIF TAMBOLI"/>
    <m/>
    <x v="2"/>
    <m/>
    <m/>
    <m/>
    <m/>
    <n v="2986"/>
    <n v="714"/>
    <n v="725"/>
    <n v="3700"/>
    <x v="0"/>
    <x v="1"/>
    <x v="1"/>
    <x v="2"/>
    <n v="17702"/>
    <n v="11"/>
    <n v="0"/>
    <n v="2778"/>
    <s v="-"/>
    <n v="1.9126717431091036E-2"/>
    <n v="9.3235919049012477E-4"/>
    <x v="0"/>
    <s v="MPTP"/>
    <s v="-"/>
    <s v="MPTP"/>
    <s v="Shifted"/>
    <n v="31"/>
    <s v="CAVNA"/>
    <m/>
    <s v="-"/>
    <m/>
    <s v="MOSHI "/>
    <m/>
    <m/>
    <m/>
    <n v="3503"/>
    <n v="17702"/>
    <n v="26"/>
    <n v="55"/>
    <s v="FLOW"/>
    <m/>
    <m/>
    <m/>
    <m/>
    <s v="NPA"/>
    <s v="MH14LF6697"/>
    <s v="HONDA SHINE DRUM BSVI"/>
    <d v="2023-11-24T00:00:00"/>
    <n v="36"/>
    <x v="1"/>
    <x v="1"/>
    <m/>
    <m/>
    <m/>
    <m/>
    <m/>
    <m/>
    <m/>
    <m/>
    <m/>
    <m/>
    <m/>
    <m/>
    <m/>
    <m/>
    <m/>
    <m/>
    <m/>
    <m/>
    <m/>
    <m/>
    <m/>
    <m/>
    <m/>
    <m/>
    <m/>
    <m/>
    <m/>
    <m/>
    <m/>
    <m/>
    <m/>
    <n v="1"/>
    <m/>
    <m/>
    <m/>
    <m/>
    <m/>
    <m/>
    <m/>
    <m/>
    <m/>
    <m/>
    <m/>
    <m/>
    <m/>
    <m/>
    <m/>
    <m/>
    <m/>
    <m/>
    <m/>
    <m/>
    <m/>
    <m/>
    <m/>
    <m/>
    <m/>
    <m/>
    <m/>
    <m/>
    <m/>
    <m/>
    <m/>
    <m/>
    <m/>
    <m/>
    <m/>
    <m/>
    <m/>
    <m/>
    <m/>
    <m/>
    <m/>
    <m/>
    <m/>
    <m/>
    <m/>
    <m/>
    <m/>
    <m/>
    <m/>
    <m/>
    <m/>
    <m/>
    <m/>
    <m/>
    <m/>
    <m/>
    <m/>
    <m/>
    <m/>
    <m/>
    <m/>
    <m/>
    <x v="0"/>
    <x v="0"/>
    <s v="ZBHT0009"/>
    <m/>
    <m/>
    <m/>
    <m/>
    <m/>
    <m/>
    <m/>
    <m/>
    <m/>
    <m/>
    <n v="725"/>
    <n v="3700"/>
  </r>
  <r>
    <n v="460122210"/>
    <s v="ABHIJIT BHAGWAN ELBHAR"/>
    <s v="ONLINE"/>
    <x v="9"/>
    <n v="4640"/>
    <m/>
    <m/>
    <s v="BANK STABLE 27"/>
    <n v="3674"/>
    <n v="3592"/>
    <n v="3680"/>
    <n v="2626"/>
    <x v="0"/>
    <x v="0"/>
    <x v="0"/>
    <x v="1"/>
    <n v="17614.400000000001"/>
    <n v="88"/>
    <n v="0"/>
    <n v="4939"/>
    <s v="26.06.26"/>
    <n v="3.9214883061532174E-2"/>
    <n v="9.2774532397295534E-4"/>
    <x v="0"/>
    <s v="PTP"/>
    <s v="PTP"/>
    <s v="PTP"/>
    <m/>
    <n v="20"/>
    <s v="CAVA"/>
    <m/>
    <s v="-"/>
    <m/>
    <s v="AWASARI BK"/>
    <m/>
    <m/>
    <m/>
    <n v="3592"/>
    <n v="17614.400000000001"/>
    <n v="26"/>
    <n v="25"/>
    <s v="STABLE"/>
    <m/>
    <m/>
    <m/>
    <m/>
    <s v="REGULAR"/>
    <s v="MH14LF6590"/>
    <s v="DESTINI 125 XTEC"/>
    <d v="2023-10-14T00:00:00"/>
    <n v="36"/>
    <x v="0"/>
    <x v="1"/>
    <m/>
    <m/>
    <m/>
    <m/>
    <m/>
    <m/>
    <m/>
    <m/>
    <m/>
    <m/>
    <m/>
    <m/>
    <m/>
    <m/>
    <m/>
    <m/>
    <m/>
    <m/>
    <m/>
    <n v="1"/>
    <m/>
    <m/>
    <n v="1"/>
    <m/>
    <m/>
    <m/>
    <m/>
    <m/>
    <m/>
    <m/>
    <m/>
    <m/>
    <m/>
    <m/>
    <m/>
    <m/>
    <m/>
    <m/>
    <m/>
    <m/>
    <m/>
    <m/>
    <m/>
    <m/>
    <m/>
    <m/>
    <m/>
    <m/>
    <m/>
    <m/>
    <m/>
    <m/>
    <m/>
    <m/>
    <m/>
    <m/>
    <m/>
    <m/>
    <m/>
    <m/>
    <m/>
    <m/>
    <m/>
    <m/>
    <m/>
    <m/>
    <m/>
    <m/>
    <m/>
    <m/>
    <m/>
    <m/>
    <m/>
    <m/>
    <m/>
    <m/>
    <m/>
    <m/>
    <m/>
    <m/>
    <m/>
    <m/>
    <m/>
    <m/>
    <m/>
    <m/>
    <m/>
    <m/>
    <m/>
    <m/>
    <m/>
    <m/>
    <m/>
    <m/>
    <x v="3"/>
    <x v="0"/>
    <s v="DUWT0029"/>
    <s v="G2BLIhbJKIc"/>
    <s v="Allocated"/>
    <s v="Promise To Pay (PTP)"/>
    <s v="Promise to pay 20 jul"/>
    <d v="2026-07-20T00:00:00"/>
    <m/>
    <m/>
    <m/>
    <s v="VYMO"/>
    <m/>
    <n v="3680"/>
    <n v="7266"/>
  </r>
  <r>
    <n v="461528342"/>
    <s v="NABIALAM NOORALAM SAYYAD"/>
    <m/>
    <x v="2"/>
    <m/>
    <m/>
    <m/>
    <m/>
    <n v="4569"/>
    <n v="13703"/>
    <n v="4868"/>
    <n v="18272"/>
    <x v="3"/>
    <x v="1"/>
    <x v="1"/>
    <x v="16"/>
    <n v="17590.02"/>
    <n v="303"/>
    <n v="0"/>
    <n v="2250"/>
    <s v="FLOW"/>
    <n v="0.23039261528982677"/>
    <n v="5.6336080548448518E-3"/>
    <x v="1"/>
    <s v="NC"/>
    <s v="NC"/>
    <s v="NC"/>
    <s v="Add not found"/>
    <m/>
    <s v="CNAVNA"/>
    <m/>
    <s v="ELG"/>
    <m/>
    <s v="MANAGWALWAR PETH"/>
    <m/>
    <m/>
    <m/>
    <n v="13703"/>
    <n v="17590.02"/>
    <n v="87"/>
    <e v="#N/A"/>
    <e v="#N/A"/>
    <m/>
    <m/>
    <m/>
    <m/>
    <s v="REGULAR"/>
    <s v="MH12WH8335"/>
    <s v="SUZUKI BURGMAN STREET BT BSVI"/>
    <d v="2024-01-16T00:00:00"/>
    <n v="30"/>
    <x v="0"/>
    <x v="1"/>
    <m/>
    <m/>
    <m/>
    <m/>
    <n v="1"/>
    <m/>
    <m/>
    <m/>
    <m/>
    <m/>
    <m/>
    <m/>
    <m/>
    <m/>
    <m/>
    <m/>
    <m/>
    <m/>
    <m/>
    <m/>
    <m/>
    <m/>
    <m/>
    <m/>
    <m/>
    <m/>
    <m/>
    <m/>
    <m/>
    <m/>
    <m/>
    <m/>
    <m/>
    <m/>
    <m/>
    <m/>
    <m/>
    <m/>
    <m/>
    <m/>
    <m/>
    <m/>
    <m/>
    <m/>
    <m/>
    <m/>
    <m/>
    <m/>
    <m/>
    <m/>
    <m/>
    <m/>
    <m/>
    <m/>
    <m/>
    <m/>
    <m/>
    <m/>
    <m/>
    <m/>
    <m/>
    <m/>
    <m/>
    <m/>
    <m/>
    <m/>
    <m/>
    <m/>
    <m/>
    <m/>
    <m/>
    <m/>
    <m/>
    <m/>
    <m/>
    <m/>
    <m/>
    <m/>
    <m/>
    <m/>
    <m/>
    <m/>
    <m/>
    <m/>
    <m/>
    <m/>
    <m/>
    <m/>
    <m/>
    <m/>
    <m/>
    <m/>
    <m/>
    <m/>
    <x v="0"/>
    <x v="0"/>
    <s v="DUWT0014"/>
    <s v="APiP2DMLKz"/>
    <s v="Allocated"/>
    <s v="Address Not Found (NC_ANF)"/>
    <s v="Short address "/>
    <d v="2026-07-02T00:00:00"/>
    <m/>
    <m/>
    <m/>
    <m/>
    <m/>
    <n v="4868"/>
    <n v="18272"/>
  </r>
  <r>
    <n v="458427914"/>
    <s v="PRAVIN TUKARAM BHONDAVE"/>
    <m/>
    <x v="2"/>
    <m/>
    <m/>
    <m/>
    <m/>
    <n v="4505"/>
    <n v="17769"/>
    <n v="5176"/>
    <n v="22274"/>
    <x v="2"/>
    <x v="1"/>
    <x v="1"/>
    <x v="13"/>
    <n v="17398.080000000002"/>
    <n v="922"/>
    <n v="0"/>
    <n v="6300"/>
    <s v="09.06.26"/>
    <n v="9.5681073646920314E-2"/>
    <n v="6.7026877523310695E-3"/>
    <x v="1"/>
    <s v="-"/>
    <s v="PAID"/>
    <s v="-"/>
    <m/>
    <m/>
    <m/>
    <m/>
    <s v="ELG"/>
    <m/>
    <s v="BIBVEWADI"/>
    <m/>
    <m/>
    <m/>
    <n v="17769"/>
    <n v="17398.080000000002"/>
    <n v="118"/>
    <n v="147"/>
    <s v="FLOW"/>
    <m/>
    <m/>
    <m/>
    <m/>
    <s v="NPA"/>
    <s v="MH12VM7890"/>
    <s v="BAJAJ CHETAK PREMIUM"/>
    <d v="2023-06-06T00:00:00"/>
    <n v="36"/>
    <x v="0"/>
    <x v="1"/>
    <m/>
    <m/>
    <m/>
    <m/>
    <m/>
    <m/>
    <m/>
    <m/>
    <m/>
    <m/>
    <m/>
    <m/>
    <m/>
    <m/>
    <m/>
    <m/>
    <m/>
    <m/>
    <m/>
    <m/>
    <m/>
    <m/>
    <m/>
    <m/>
    <m/>
    <m/>
    <m/>
    <m/>
    <m/>
    <m/>
    <m/>
    <m/>
    <m/>
    <m/>
    <m/>
    <m/>
    <m/>
    <m/>
    <m/>
    <m/>
    <n v="1"/>
    <m/>
    <m/>
    <m/>
    <m/>
    <m/>
    <m/>
    <m/>
    <m/>
    <m/>
    <m/>
    <m/>
    <m/>
    <m/>
    <m/>
    <m/>
    <m/>
    <m/>
    <m/>
    <m/>
    <m/>
    <m/>
    <m/>
    <m/>
    <m/>
    <m/>
    <m/>
    <m/>
    <m/>
    <m/>
    <m/>
    <m/>
    <m/>
    <m/>
    <m/>
    <m/>
    <m/>
    <m/>
    <m/>
    <m/>
    <m/>
    <m/>
    <m/>
    <m/>
    <m/>
    <m/>
    <m/>
    <m/>
    <m/>
    <m/>
    <m/>
    <m/>
    <m/>
    <m/>
    <x v="0"/>
    <x v="0"/>
    <s v="DUWT0031"/>
    <s v="G6VsHQS_Egc"/>
    <s v="Allocated"/>
    <e v="#N/A"/>
    <e v="#N/A"/>
    <e v="#N/A"/>
    <m/>
    <m/>
    <m/>
    <m/>
    <m/>
    <n v="5176"/>
    <n v="22274"/>
  </r>
  <r>
    <n v="460639769"/>
    <s v="MANGESH MARUTI GEDGULE"/>
    <s v="COLLECT"/>
    <x v="16"/>
    <n v="3150"/>
    <m/>
    <m/>
    <m/>
    <n v="3040"/>
    <n v="3025"/>
    <n v="3087"/>
    <n v="2915"/>
    <x v="0"/>
    <x v="0"/>
    <x v="0"/>
    <x v="10"/>
    <n v="17297.03"/>
    <n v="62"/>
    <n v="0"/>
    <n v="0"/>
    <s v="15.06.26"/>
    <n v="1.2287448187081339E-2"/>
    <n v="9.1102953839585377E-4"/>
    <x v="0"/>
    <s v="PAID"/>
    <s v="PTP"/>
    <s v="PAID"/>
    <m/>
    <m/>
    <s v="CAVA"/>
    <m/>
    <s v="-"/>
    <m/>
    <s v="JUNNAR"/>
    <m/>
    <m/>
    <m/>
    <n v="3025"/>
    <n v="17297.03"/>
    <n v="26"/>
    <n v="25"/>
    <s v="STABLE"/>
    <m/>
    <m/>
    <m/>
    <m/>
    <s v="REGULAR"/>
    <s v="MH14LF6518"/>
    <s v="SPLENDOR PLUS DRS CAST FI BLACK"/>
    <d v="2023-11-13T00:00:00"/>
    <n v="36"/>
    <x v="0"/>
    <x v="0"/>
    <m/>
    <m/>
    <m/>
    <m/>
    <m/>
    <m/>
    <m/>
    <n v="1"/>
    <m/>
    <m/>
    <m/>
    <m/>
    <m/>
    <m/>
    <m/>
    <m/>
    <m/>
    <m/>
    <m/>
    <m/>
    <m/>
    <m/>
    <m/>
    <m/>
    <m/>
    <m/>
    <m/>
    <m/>
    <m/>
    <m/>
    <m/>
    <m/>
    <m/>
    <m/>
    <m/>
    <m/>
    <m/>
    <m/>
    <m/>
    <m/>
    <n v="2"/>
    <m/>
    <m/>
    <m/>
    <m/>
    <m/>
    <m/>
    <m/>
    <m/>
    <m/>
    <m/>
    <m/>
    <m/>
    <m/>
    <m/>
    <m/>
    <m/>
    <m/>
    <m/>
    <m/>
    <m/>
    <m/>
    <m/>
    <m/>
    <m/>
    <m/>
    <m/>
    <m/>
    <m/>
    <m/>
    <m/>
    <m/>
    <m/>
    <m/>
    <m/>
    <m/>
    <m/>
    <m/>
    <m/>
    <m/>
    <m/>
    <m/>
    <m/>
    <m/>
    <m/>
    <m/>
    <m/>
    <m/>
    <m/>
    <m/>
    <m/>
    <m/>
    <m/>
    <m/>
    <x v="1"/>
    <x v="0"/>
    <s v="ZBHT0021"/>
    <s v="G6JHnjdAim"/>
    <s v="Allocated"/>
    <s v="Promise To Pay (PTP)"/>
    <s v="Ptp"/>
    <d v="2026-07-17T00:00:00"/>
    <m/>
    <m/>
    <m/>
    <m/>
    <m/>
    <n v="3087"/>
    <n v="6065"/>
  </r>
  <r>
    <n v="454823699"/>
    <s v="GANESH DEVIDAS GHOLAP"/>
    <m/>
    <x v="2"/>
    <m/>
    <m/>
    <m/>
    <m/>
    <n v="3033"/>
    <n v="6055"/>
    <n v="3150"/>
    <n v="9088"/>
    <x v="1"/>
    <x v="1"/>
    <x v="1"/>
    <x v="10"/>
    <n v="17194"/>
    <n v="128"/>
    <n v="0"/>
    <n v="4855.99"/>
    <s v="FLOW"/>
    <n v="2.7709619305543498E-2"/>
    <n v="3.1968849749146795E-3"/>
    <x v="1"/>
    <s v="RTP"/>
    <s v="MPTP"/>
    <s v="RTP"/>
    <s v="Financail problem"/>
    <n v="25"/>
    <s v="CAVA"/>
    <m/>
    <s v="-"/>
    <m/>
    <s v="OTUR"/>
    <m/>
    <m/>
    <m/>
    <n v="6055"/>
    <n v="17194"/>
    <n v="57"/>
    <n v="86"/>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x v="0"/>
    <x v="0"/>
    <s v="ZBHT0021"/>
    <s v="GPe6Ltmwwm7"/>
    <s v="Allocated"/>
    <s v="Door Locked (NC_DL)"/>
    <s v="Door locked "/>
    <d v="2026-07-06T00:00:00"/>
    <m/>
    <m/>
    <m/>
    <s v="VYMO"/>
    <m/>
    <n v="3150"/>
    <n v="9088"/>
  </r>
  <r>
    <n v="459691612"/>
    <s v="ANAND RAMESH PARDESHI"/>
    <m/>
    <x v="2"/>
    <m/>
    <m/>
    <m/>
    <m/>
    <n v="3813"/>
    <n v="6014.24"/>
    <n v="2254.2399999999998"/>
    <n v="9827.24"/>
    <x v="1"/>
    <x v="1"/>
    <x v="1"/>
    <x v="2"/>
    <n v="16938.310000000001"/>
    <n v="53"/>
    <n v="0"/>
    <n v="900"/>
    <s v="FLOW"/>
    <n v="9.2754560143725878E-2"/>
    <n v="3.1493444654790664E-3"/>
    <x v="1"/>
    <s v="EXP"/>
    <s v="LMCB"/>
    <s v="EXP"/>
    <s v="Customer expire"/>
    <m/>
    <s v="CNAVNA"/>
    <m/>
    <s v="-"/>
    <m/>
    <s v="BOPODI"/>
    <m/>
    <m/>
    <m/>
    <n v="6014.24"/>
    <n v="16938.310000000001"/>
    <n v="57"/>
    <n v="86"/>
    <s v="FLOW"/>
    <m/>
    <m/>
    <m/>
    <m/>
    <s v="REGULAR"/>
    <s v="MH12VX0719"/>
    <s v="FZS V4"/>
    <d v="2023-09-08T00:00:00"/>
    <n v="36"/>
    <x v="0"/>
    <x v="1"/>
    <m/>
    <m/>
    <m/>
    <m/>
    <m/>
    <m/>
    <m/>
    <m/>
    <m/>
    <m/>
    <n v="1"/>
    <m/>
    <m/>
    <m/>
    <m/>
    <m/>
    <m/>
    <m/>
    <m/>
    <m/>
    <m/>
    <m/>
    <m/>
    <m/>
    <m/>
    <m/>
    <m/>
    <m/>
    <m/>
    <m/>
    <m/>
    <m/>
    <m/>
    <m/>
    <m/>
    <m/>
    <m/>
    <m/>
    <m/>
    <m/>
    <m/>
    <m/>
    <m/>
    <m/>
    <m/>
    <m/>
    <m/>
    <m/>
    <m/>
    <m/>
    <m/>
    <m/>
    <m/>
    <m/>
    <m/>
    <m/>
    <m/>
    <m/>
    <m/>
    <m/>
    <m/>
    <m/>
    <m/>
    <m/>
    <m/>
    <m/>
    <m/>
    <n v="1"/>
    <m/>
    <m/>
    <m/>
    <m/>
    <m/>
    <m/>
    <m/>
    <m/>
    <m/>
    <m/>
    <m/>
    <m/>
    <m/>
    <m/>
    <m/>
    <m/>
    <m/>
    <m/>
    <m/>
    <m/>
    <m/>
    <m/>
    <m/>
    <m/>
    <m/>
    <m/>
    <x v="3"/>
    <x v="0"/>
    <s v="ZBHT0009"/>
    <s v="A6cy6k3ZMwz"/>
    <s v="Allocated"/>
    <s v="Left Message (LMCB)"/>
    <s v="Msg to son"/>
    <d v="2026-07-04T00:00:00"/>
    <m/>
    <m/>
    <m/>
    <m/>
    <m/>
    <n v="2254.2399999999998"/>
    <n v="9827.24"/>
  </r>
  <r>
    <n v="458111295"/>
    <s v="ARATI RAVINDRAKUMAR SAKHARE"/>
    <m/>
    <x v="2"/>
    <m/>
    <m/>
    <m/>
    <m/>
    <n v="5795"/>
    <n v="17385"/>
    <n v="-4693"/>
    <n v="23180"/>
    <x v="4"/>
    <x v="1"/>
    <x v="1"/>
    <x v="6"/>
    <n v="16914.650000000001"/>
    <n v="1102"/>
    <n v="0"/>
    <n v="6300"/>
    <s v="FLOW"/>
    <n v="8.2779561760874934E-2"/>
    <n v="7.5609641554785232E-3"/>
    <x v="1"/>
    <s v="PTP"/>
    <s v="LMCB"/>
    <s v="PTP"/>
    <m/>
    <n v="30"/>
    <s v="CAVNA"/>
    <m/>
    <s v="ELG"/>
    <m/>
    <s v="DIGHI"/>
    <m/>
    <m/>
    <m/>
    <n v="17385"/>
    <n v="16914.650000000001"/>
    <n v="146"/>
    <n v="175"/>
    <s v="FLOW"/>
    <m/>
    <m/>
    <m/>
    <m/>
    <s v="NPA"/>
    <s v="MH14KV4441"/>
    <s v="RE BULLET 350 EFI BLACK"/>
    <d v="2023-05-15T00:00:00"/>
    <n v="36"/>
    <x v="0"/>
    <x v="1"/>
    <m/>
    <m/>
    <m/>
    <m/>
    <m/>
    <m/>
    <m/>
    <m/>
    <m/>
    <m/>
    <n v="1"/>
    <m/>
    <m/>
    <m/>
    <m/>
    <m/>
    <m/>
    <m/>
    <m/>
    <m/>
    <m/>
    <m/>
    <m/>
    <m/>
    <m/>
    <m/>
    <m/>
    <m/>
    <m/>
    <m/>
    <m/>
    <m/>
    <m/>
    <m/>
    <m/>
    <m/>
    <m/>
    <m/>
    <m/>
    <m/>
    <m/>
    <m/>
    <m/>
    <m/>
    <m/>
    <m/>
    <m/>
    <m/>
    <m/>
    <m/>
    <m/>
    <m/>
    <m/>
    <m/>
    <m/>
    <m/>
    <m/>
    <m/>
    <m/>
    <m/>
    <m/>
    <m/>
    <m/>
    <m/>
    <m/>
    <m/>
    <m/>
    <m/>
    <m/>
    <m/>
    <m/>
    <m/>
    <m/>
    <m/>
    <m/>
    <m/>
    <m/>
    <m/>
    <m/>
    <m/>
    <m/>
    <m/>
    <m/>
    <m/>
    <m/>
    <m/>
    <m/>
    <m/>
    <m/>
    <m/>
    <m/>
    <m/>
    <m/>
    <m/>
    <x v="0"/>
    <x v="0"/>
    <s v="ZBHT0012"/>
    <s v="Bou6ZFRFpz"/>
    <s v="Allocated"/>
    <s v="Door Locked (NC_DL)"/>
    <s v="Nc"/>
    <d v="2026-07-04T00:00:00"/>
    <m/>
    <m/>
    <m/>
    <m/>
    <m/>
    <n v="-4693"/>
    <n v="23180"/>
  </r>
  <r>
    <n v="460370800"/>
    <s v="SANTOSH PUNJAJI NAIKWADE"/>
    <s v="ONLINE"/>
    <x v="13"/>
    <n v="3003"/>
    <m/>
    <m/>
    <m/>
    <n v="2950"/>
    <n v="2950"/>
    <n v="3003"/>
    <n v="2897"/>
    <x v="0"/>
    <x v="0"/>
    <x v="0"/>
    <x v="5"/>
    <n v="16856"/>
    <n v="53"/>
    <n v="0"/>
    <n v="4096.57"/>
    <s v="-"/>
    <n v="2.0326327760443373E-2"/>
    <n v="8.8780061659143286E-4"/>
    <x v="0"/>
    <s v="PTP"/>
    <s v="-"/>
    <s v="PTP"/>
    <m/>
    <n v="31"/>
    <s v="CAVA"/>
    <m/>
    <s v="-"/>
    <m/>
    <s v="CHIMBALI"/>
    <m/>
    <m/>
    <m/>
    <n v="2950"/>
    <n v="16856"/>
    <n v="26"/>
    <n v="55"/>
    <s v="FLOW"/>
    <m/>
    <m/>
    <m/>
    <m/>
    <s v="REGULAR"/>
    <s v="MH38AF7686"/>
    <s v="SPLENDOR PLUS XTEC"/>
    <d v="2023-10-29T00:00:00"/>
    <n v="36"/>
    <x v="0"/>
    <x v="0"/>
    <m/>
    <m/>
    <m/>
    <m/>
    <m/>
    <m/>
    <m/>
    <m/>
    <m/>
    <m/>
    <m/>
    <m/>
    <m/>
    <m/>
    <m/>
    <m/>
    <m/>
    <m/>
    <m/>
    <m/>
    <m/>
    <m/>
    <m/>
    <m/>
    <m/>
    <m/>
    <m/>
    <m/>
    <m/>
    <m/>
    <m/>
    <m/>
    <m/>
    <m/>
    <m/>
    <m/>
    <m/>
    <m/>
    <m/>
    <m/>
    <m/>
    <m/>
    <m/>
    <m/>
    <m/>
    <m/>
    <m/>
    <m/>
    <m/>
    <m/>
    <m/>
    <m/>
    <m/>
    <m/>
    <m/>
    <m/>
    <m/>
    <m/>
    <m/>
    <m/>
    <m/>
    <m/>
    <m/>
    <m/>
    <m/>
    <m/>
    <m/>
    <m/>
    <m/>
    <m/>
    <m/>
    <m/>
    <m/>
    <m/>
    <m/>
    <m/>
    <m/>
    <m/>
    <m/>
    <m/>
    <m/>
    <m/>
    <m/>
    <m/>
    <m/>
    <m/>
    <m/>
    <m/>
    <m/>
    <m/>
    <m/>
    <n v="1"/>
    <m/>
    <m/>
    <x v="0"/>
    <x v="0"/>
    <s v="DUWT0017"/>
    <s v="kotlUsLYB5c"/>
    <s v="Allocated"/>
    <e v="#N/A"/>
    <e v="#N/A"/>
    <e v="#N/A"/>
    <m/>
    <m/>
    <m/>
    <m/>
    <m/>
    <n v="3003"/>
    <n v="5900"/>
  </r>
  <r>
    <n v="465334990"/>
    <s v="SAHIL RAOKHANDE"/>
    <s v="ONLINE"/>
    <x v="5"/>
    <n v="6000"/>
    <m/>
    <m/>
    <m/>
    <n v="5848"/>
    <n v="5732"/>
    <n v="5912"/>
    <n v="5580"/>
    <x v="0"/>
    <x v="0"/>
    <x v="0"/>
    <x v="6"/>
    <n v="16851"/>
    <n v="180"/>
    <n v="0"/>
    <n v="5844"/>
    <s v="15.06.26"/>
    <n v="1.1493369333295231E-2"/>
    <n v="8.8753726804593233E-4"/>
    <x v="0"/>
    <s v="PTP"/>
    <s v="PAID"/>
    <s v="PTP"/>
    <m/>
    <n v="28"/>
    <s v="CAVA"/>
    <m/>
    <s v="-"/>
    <m/>
    <s v="KHARADI"/>
    <m/>
    <m/>
    <m/>
    <n v="5732"/>
    <n v="16851"/>
    <n v="26"/>
    <n v="25"/>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x v="0"/>
    <x v="0"/>
    <s v="ZBHT0012"/>
    <s v="G6SB9qUOsEJc"/>
    <s v="Allocated"/>
    <e v="#N/A"/>
    <e v="#N/A"/>
    <e v="#N/A"/>
    <m/>
    <m/>
    <m/>
    <m/>
    <m/>
    <n v="5912"/>
    <n v="11580"/>
  </r>
  <r>
    <n v="460112492"/>
    <s v="AXYE MANOHR BHOIR"/>
    <s v="ONLINE"/>
    <x v="7"/>
    <n v="3303"/>
    <m/>
    <m/>
    <m/>
    <n v="3292"/>
    <n v="4096"/>
    <n v="931"/>
    <n v="4085"/>
    <x v="1"/>
    <x v="0"/>
    <x v="0"/>
    <x v="11"/>
    <n v="16587.990000000002"/>
    <n v="127"/>
    <n v="0"/>
    <n v="6750"/>
    <s v="08.06.26"/>
    <n v="5.3341191956408379E-2"/>
    <n v="3.0842093750747331E-3"/>
    <x v="0"/>
    <s v="PAID"/>
    <s v="-"/>
    <s v="PAID"/>
    <m/>
    <m/>
    <m/>
    <m/>
    <s v="-"/>
    <m/>
    <s v="AMBOLI "/>
    <m/>
    <m/>
    <m/>
    <n v="10973"/>
    <n v="16587.990000000002"/>
    <n v="57"/>
    <n v="55"/>
    <s v="STABLE"/>
    <m/>
    <m/>
    <m/>
    <m/>
    <s v="NPA"/>
    <s v="MH14LC6073"/>
    <s v="HF DELUXE BS6 I3S DRUM SELF CAST"/>
    <d v="2023-10-13T00:00:00"/>
    <n v="36"/>
    <x v="1"/>
    <x v="0"/>
    <m/>
    <m/>
    <m/>
    <m/>
    <m/>
    <m/>
    <m/>
    <m/>
    <m/>
    <m/>
    <m/>
    <m/>
    <m/>
    <m/>
    <m/>
    <m/>
    <m/>
    <m/>
    <m/>
    <m/>
    <m/>
    <m/>
    <m/>
    <m/>
    <m/>
    <m/>
    <m/>
    <m/>
    <m/>
    <m/>
    <m/>
    <m/>
    <m/>
    <m/>
    <m/>
    <m/>
    <m/>
    <m/>
    <m/>
    <m/>
    <m/>
    <m/>
    <m/>
    <m/>
    <m/>
    <m/>
    <m/>
    <m/>
    <m/>
    <m/>
    <m/>
    <m/>
    <m/>
    <m/>
    <m/>
    <m/>
    <m/>
    <m/>
    <m/>
    <m/>
    <m/>
    <m/>
    <m/>
    <m/>
    <m/>
    <m/>
    <m/>
    <m/>
    <m/>
    <m/>
    <m/>
    <m/>
    <m/>
    <m/>
    <m/>
    <m/>
    <m/>
    <m/>
    <m/>
    <m/>
    <m/>
    <m/>
    <m/>
    <m/>
    <m/>
    <m/>
    <m/>
    <m/>
    <m/>
    <m/>
    <m/>
    <m/>
    <m/>
    <m/>
    <x v="5"/>
    <x v="1"/>
    <s v="ZBHT0010"/>
    <m/>
    <m/>
    <m/>
    <m/>
    <m/>
    <m/>
    <m/>
    <m/>
    <m/>
    <m/>
    <n v="931"/>
    <n v="7388"/>
  </r>
  <r>
    <n v="464230553"/>
    <s v="SAKSHI SANJAY SHIRSAT"/>
    <s v="ONLINE"/>
    <x v="6"/>
    <n v="6705"/>
    <m/>
    <m/>
    <m/>
    <n v="3438"/>
    <n v="3150"/>
    <n v="3214"/>
    <n v="-117"/>
    <x v="0"/>
    <x v="2"/>
    <x v="0"/>
    <x v="17"/>
    <n v="16367"/>
    <n v="64"/>
    <n v="0"/>
    <n v="4950"/>
    <s v="06.06.26"/>
    <n v="6.3766542843913004E-2"/>
    <n v="8.6204512884147967E-4"/>
    <x v="2"/>
    <s v="PAID"/>
    <s v="PAID"/>
    <s v="PAID"/>
    <m/>
    <m/>
    <s v="CAVA"/>
    <m/>
    <s v="-"/>
    <m/>
    <s v="NARAYAN GAON"/>
    <m/>
    <m/>
    <m/>
    <n v="8164"/>
    <n v="16367"/>
    <n v="26"/>
    <n v="0"/>
    <s v="RB"/>
    <m/>
    <m/>
    <m/>
    <m/>
    <s v="REGULAR"/>
    <s v="MH14LW2528"/>
    <s v="BAJAJ PLATINA 100 ES ALLOY DRUM CBS"/>
    <d v="2024-10-07T00:00:00"/>
    <n v="24"/>
    <x v="1"/>
    <x v="0"/>
    <m/>
    <m/>
    <m/>
    <m/>
    <m/>
    <m/>
    <m/>
    <m/>
    <m/>
    <m/>
    <m/>
    <m/>
    <m/>
    <m/>
    <m/>
    <m/>
    <m/>
    <m/>
    <m/>
    <m/>
    <m/>
    <m/>
    <m/>
    <m/>
    <m/>
    <m/>
    <m/>
    <m/>
    <m/>
    <m/>
    <m/>
    <m/>
    <m/>
    <m/>
    <m/>
    <m/>
    <m/>
    <m/>
    <m/>
    <m/>
    <m/>
    <m/>
    <m/>
    <m/>
    <m/>
    <m/>
    <m/>
    <m/>
    <m/>
    <m/>
    <m/>
    <m/>
    <m/>
    <m/>
    <m/>
    <m/>
    <m/>
    <m/>
    <m/>
    <m/>
    <m/>
    <m/>
    <m/>
    <m/>
    <m/>
    <m/>
    <m/>
    <m/>
    <m/>
    <m/>
    <m/>
    <m/>
    <m/>
    <m/>
    <m/>
    <m/>
    <m/>
    <m/>
    <m/>
    <m/>
    <m/>
    <m/>
    <m/>
    <m/>
    <m/>
    <m/>
    <m/>
    <m/>
    <m/>
    <m/>
    <m/>
    <m/>
    <m/>
    <m/>
    <x v="5"/>
    <x v="1"/>
    <s v="DUWT0015"/>
    <m/>
    <m/>
    <m/>
    <m/>
    <m/>
    <m/>
    <m/>
    <m/>
    <m/>
    <m/>
    <n v="3214"/>
    <n v="6588"/>
  </r>
  <r>
    <n v="460273888"/>
    <s v="SAMIR KISAN BHUJBAL"/>
    <s v="ONLINE"/>
    <x v="19"/>
    <n v="3000"/>
    <m/>
    <m/>
    <m/>
    <n v="2843"/>
    <n v="2843"/>
    <n v="2909"/>
    <n v="2686"/>
    <x v="0"/>
    <x v="0"/>
    <x v="0"/>
    <x v="10"/>
    <n v="16172"/>
    <n v="66"/>
    <n v="0"/>
    <n v="4612"/>
    <s v="-"/>
    <n v="1.1488250415330229E-2"/>
    <n v="8.5177453556695842E-4"/>
    <x v="0"/>
    <s v="PTP"/>
    <s v="-"/>
    <s v="PTP"/>
    <m/>
    <m/>
    <s v="CAVNA"/>
    <m/>
    <s v="-"/>
    <m/>
    <s v="JUNNAR"/>
    <m/>
    <m/>
    <m/>
    <n v="2843"/>
    <n v="16172"/>
    <n v="26"/>
    <n v="25"/>
    <s v="STABLE"/>
    <m/>
    <m/>
    <m/>
    <m/>
    <s v="REGULAR"/>
    <s v="MH14LC9025"/>
    <s v="SPLENDOR PLUS I3S DRS C FI OTHERS"/>
    <d v="2023-10-23T00:00:00"/>
    <n v="36"/>
    <x v="0"/>
    <x v="0"/>
    <m/>
    <m/>
    <m/>
    <m/>
    <m/>
    <m/>
    <m/>
    <m/>
    <m/>
    <m/>
    <m/>
    <m/>
    <m/>
    <m/>
    <m/>
    <m/>
    <n v="1"/>
    <m/>
    <m/>
    <m/>
    <m/>
    <m/>
    <m/>
    <m/>
    <m/>
    <m/>
    <m/>
    <m/>
    <m/>
    <m/>
    <m/>
    <m/>
    <m/>
    <m/>
    <m/>
    <m/>
    <m/>
    <m/>
    <m/>
    <m/>
    <m/>
    <m/>
    <m/>
    <m/>
    <m/>
    <m/>
    <m/>
    <m/>
    <m/>
    <m/>
    <m/>
    <m/>
    <m/>
    <m/>
    <m/>
    <m/>
    <m/>
    <m/>
    <m/>
    <m/>
    <m/>
    <m/>
    <m/>
    <m/>
    <m/>
    <m/>
    <m/>
    <m/>
    <m/>
    <m/>
    <m/>
    <m/>
    <m/>
    <m/>
    <m/>
    <m/>
    <m/>
    <m/>
    <m/>
    <m/>
    <m/>
    <m/>
    <m/>
    <m/>
    <m/>
    <m/>
    <m/>
    <m/>
    <m/>
    <m/>
    <m/>
    <m/>
    <m/>
    <m/>
    <x v="0"/>
    <x v="0"/>
    <s v="ZBHT0021"/>
    <s v="k6AAuj1Kt68S"/>
    <e v="#N/A"/>
    <s v="Promise To Pay (PTP)"/>
    <s v="Ptp"/>
    <d v="2026-07-17T00:00:00"/>
    <m/>
    <m/>
    <m/>
    <m/>
    <m/>
    <n v="2909"/>
    <n v="5686"/>
  </r>
  <r>
    <n v="466394730"/>
    <s v="RAJESH RAMESH BARELA"/>
    <m/>
    <x v="2"/>
    <m/>
    <m/>
    <m/>
    <m/>
    <n v="5558"/>
    <n v="11116"/>
    <n v="5654"/>
    <n v="16674"/>
    <x v="1"/>
    <x v="1"/>
    <x v="1"/>
    <x v="9"/>
    <n v="16134"/>
    <n v="96"/>
    <n v="0"/>
    <n v="973"/>
    <s v="FLOW"/>
    <n v="2.4488684494400646E-2"/>
    <n v="2.9997988941068651E-3"/>
    <x v="1"/>
    <s v="NC"/>
    <s v="NC"/>
    <s v="NC"/>
    <s v="Shifted"/>
    <m/>
    <s v="CNAVNA"/>
    <m/>
    <s v="-"/>
    <m/>
    <s v="SHIRUR"/>
    <m/>
    <m/>
    <m/>
    <n v="11116"/>
    <n v="16134"/>
    <n v="56"/>
    <n v="85"/>
    <s v="FLOW"/>
    <m/>
    <m/>
    <m/>
    <m/>
    <s v="REGULAR"/>
    <s v="MH19EM0386"/>
    <s v="BAJAJ PULSAR N160 UG"/>
    <d v="2025-06-25T00:00:00"/>
    <n v="12"/>
    <x v="0"/>
    <x v="0"/>
    <m/>
    <m/>
    <m/>
    <m/>
    <m/>
    <m/>
    <m/>
    <m/>
    <m/>
    <m/>
    <m/>
    <m/>
    <m/>
    <m/>
    <m/>
    <m/>
    <m/>
    <m/>
    <m/>
    <m/>
    <m/>
    <m/>
    <m/>
    <m/>
    <m/>
    <m/>
    <m/>
    <m/>
    <m/>
    <m/>
    <m/>
    <n v="1"/>
    <m/>
    <m/>
    <m/>
    <m/>
    <m/>
    <m/>
    <m/>
    <m/>
    <m/>
    <m/>
    <m/>
    <m/>
    <m/>
    <m/>
    <m/>
    <m/>
    <m/>
    <m/>
    <m/>
    <m/>
    <m/>
    <m/>
    <m/>
    <m/>
    <m/>
    <m/>
    <m/>
    <m/>
    <m/>
    <m/>
    <m/>
    <m/>
    <m/>
    <m/>
    <m/>
    <m/>
    <m/>
    <m/>
    <m/>
    <m/>
    <m/>
    <m/>
    <m/>
    <m/>
    <m/>
    <m/>
    <m/>
    <m/>
    <m/>
    <m/>
    <m/>
    <m/>
    <m/>
    <m/>
    <m/>
    <m/>
    <m/>
    <m/>
    <m/>
    <m/>
    <m/>
    <m/>
    <x v="0"/>
    <x v="0"/>
    <s v="ZBHT0024"/>
    <s v="B2Lup72uhDm"/>
    <s v="Allocated"/>
    <e v="#N/A"/>
    <e v="#N/A"/>
    <e v="#N/A"/>
    <m/>
    <m/>
    <m/>
    <m/>
    <m/>
    <n v="5654"/>
    <n v="16674"/>
  </r>
  <r>
    <n v="460109573"/>
    <s v="JAYSHREE HEMRAJ BHUJBAL"/>
    <m/>
    <x v="2"/>
    <m/>
    <m/>
    <m/>
    <s v="BANK STABLE 13"/>
    <n v="2845"/>
    <n v="5406.65"/>
    <n v="2618.6499999999996"/>
    <n v="8251.65"/>
    <x v="1"/>
    <x v="0"/>
    <x v="1"/>
    <x v="9"/>
    <n v="16120.14"/>
    <n v="57"/>
    <n v="0"/>
    <n v="2250"/>
    <s v="FLOW"/>
    <n v="2.4467647357479087E-2"/>
    <n v="2.9972219006351706E-3"/>
    <x v="0"/>
    <s v="PAID"/>
    <s v="PTP"/>
    <s v="PAID"/>
    <m/>
    <m/>
    <m/>
    <m/>
    <s v="-"/>
    <m/>
    <s v="SHIRUR"/>
    <m/>
    <m/>
    <m/>
    <n v="5406.65"/>
    <n v="16120.14"/>
    <n v="57"/>
    <n v="55"/>
    <s v="STABLE"/>
    <m/>
    <m/>
    <m/>
    <m/>
    <s v="REGULAR"/>
    <s v="MH12WN2689"/>
    <s v="HF DELUXE DRUM SELF CAST ALL BLACK"/>
    <d v="2023-10-12T00:00:00"/>
    <n v="36"/>
    <x v="0"/>
    <x v="0"/>
    <m/>
    <m/>
    <m/>
    <m/>
    <m/>
    <m/>
    <m/>
    <m/>
    <m/>
    <m/>
    <n v="1"/>
    <m/>
    <m/>
    <m/>
    <m/>
    <m/>
    <m/>
    <m/>
    <m/>
    <m/>
    <m/>
    <m/>
    <m/>
    <m/>
    <m/>
    <m/>
    <m/>
    <m/>
    <m/>
    <m/>
    <m/>
    <m/>
    <m/>
    <m/>
    <m/>
    <m/>
    <m/>
    <m/>
    <m/>
    <m/>
    <m/>
    <m/>
    <m/>
    <m/>
    <m/>
    <m/>
    <m/>
    <m/>
    <m/>
    <m/>
    <m/>
    <m/>
    <m/>
    <m/>
    <m/>
    <m/>
    <m/>
    <m/>
    <m/>
    <m/>
    <m/>
    <m/>
    <m/>
    <m/>
    <m/>
    <m/>
    <m/>
    <m/>
    <m/>
    <m/>
    <m/>
    <m/>
    <m/>
    <m/>
    <m/>
    <m/>
    <m/>
    <m/>
    <m/>
    <m/>
    <m/>
    <m/>
    <m/>
    <m/>
    <m/>
    <m/>
    <m/>
    <m/>
    <m/>
    <m/>
    <m/>
    <m/>
    <m/>
    <m/>
    <x v="0"/>
    <x v="0"/>
    <s v="ZBHT0024"/>
    <s v="A6M1QoNm7m"/>
    <s v="Allocated"/>
    <s v="Left Message (LMCB)"/>
    <s v="Meet husband "/>
    <d v="2026-07-04T00:00:00"/>
    <m/>
    <m/>
    <m/>
    <m/>
    <m/>
    <n v="2618.6499999999996"/>
    <n v="8251.65"/>
  </r>
  <r>
    <n v="463563414"/>
    <s v="ZAFAR ALI AZGAR ALI"/>
    <m/>
    <x v="2"/>
    <m/>
    <m/>
    <m/>
    <s v="BANK RB 13"/>
    <n v="5648"/>
    <n v="5046.16"/>
    <n v="5056.16"/>
    <n v="10694.16"/>
    <x v="0"/>
    <x v="2"/>
    <x v="1"/>
    <x v="6"/>
    <n v="16097.16"/>
    <n v="10"/>
    <n v="0"/>
    <n v="450"/>
    <s v="-"/>
    <n v="1.0979206284324174E-2"/>
    <n v="8.4783273453790627E-4"/>
    <x v="2"/>
    <s v="PAID"/>
    <s v="-"/>
    <s v="PAID"/>
    <m/>
    <m/>
    <m/>
    <m/>
    <s v="-"/>
    <m/>
    <s v="VIMAN NAGAR"/>
    <m/>
    <m/>
    <m/>
    <n v="5506.16"/>
    <n v="16097.16"/>
    <n v="26"/>
    <n v="0"/>
    <s v="RB"/>
    <m/>
    <m/>
    <m/>
    <m/>
    <s v="REGULAR"/>
    <s v="MH12XB4193"/>
    <s v="SUZUKI BURGMAN STREET"/>
    <d v="2024-07-24T00:00:00"/>
    <n v="24"/>
    <x v="1"/>
    <x v="1"/>
    <m/>
    <m/>
    <m/>
    <m/>
    <m/>
    <m/>
    <m/>
    <m/>
    <m/>
    <m/>
    <m/>
    <m/>
    <m/>
    <m/>
    <m/>
    <m/>
    <m/>
    <m/>
    <m/>
    <m/>
    <m/>
    <m/>
    <m/>
    <m/>
    <m/>
    <m/>
    <m/>
    <m/>
    <m/>
    <m/>
    <m/>
    <m/>
    <m/>
    <m/>
    <m/>
    <m/>
    <m/>
    <m/>
    <m/>
    <m/>
    <m/>
    <m/>
    <m/>
    <m/>
    <m/>
    <m/>
    <m/>
    <m/>
    <m/>
    <m/>
    <m/>
    <m/>
    <m/>
    <m/>
    <m/>
    <m/>
    <m/>
    <m/>
    <m/>
    <m/>
    <m/>
    <m/>
    <m/>
    <m/>
    <m/>
    <m/>
    <m/>
    <m/>
    <m/>
    <m/>
    <m/>
    <m/>
    <m/>
    <m/>
    <m/>
    <m/>
    <m/>
    <m/>
    <m/>
    <m/>
    <m/>
    <m/>
    <m/>
    <m/>
    <m/>
    <m/>
    <m/>
    <m/>
    <m/>
    <m/>
    <m/>
    <n v="1"/>
    <m/>
    <m/>
    <x v="0"/>
    <x v="0"/>
    <s v="ZBHT0012"/>
    <m/>
    <m/>
    <m/>
    <m/>
    <m/>
    <m/>
    <m/>
    <m/>
    <m/>
    <m/>
    <n v="5056.16"/>
    <n v="10694.16"/>
  </r>
  <r>
    <n v="460591015"/>
    <s v="RANGNATH BABAN BICHARE"/>
    <s v="COLLECT"/>
    <x v="23"/>
    <n v="4000"/>
    <m/>
    <m/>
    <m/>
    <n v="2951"/>
    <n v="1901"/>
    <n v="1975"/>
    <n v="852"/>
    <x v="0"/>
    <x v="0"/>
    <x v="0"/>
    <x v="10"/>
    <n v="15997.44"/>
    <n v="74"/>
    <n v="0"/>
    <n v="1800"/>
    <s v="11.06.26"/>
    <n v="1.136424664384247E-2"/>
    <n v="8.4258051114644353E-4"/>
    <x v="0"/>
    <s v="PAID"/>
    <s v="PAID"/>
    <s v="PAID"/>
    <m/>
    <m/>
    <s v="CAVA"/>
    <m/>
    <s v="-"/>
    <m/>
    <s v="JUNNAR"/>
    <m/>
    <m/>
    <m/>
    <n v="1901"/>
    <n v="15997.44"/>
    <n v="26"/>
    <n v="25"/>
    <s v="STABLE"/>
    <m/>
    <m/>
    <m/>
    <m/>
    <s v="REGULAR"/>
    <s v="MH14LF6602"/>
    <s v="SPLENDOR PLUS BS6 DRK CAST FI"/>
    <d v="2023-11-10T00:00:00"/>
    <n v="36"/>
    <x v="0"/>
    <x v="0"/>
    <m/>
    <m/>
    <m/>
    <m/>
    <m/>
    <m/>
    <m/>
    <n v="2"/>
    <m/>
    <m/>
    <m/>
    <m/>
    <m/>
    <m/>
    <m/>
    <m/>
    <m/>
    <m/>
    <m/>
    <m/>
    <m/>
    <m/>
    <m/>
    <m/>
    <m/>
    <m/>
    <m/>
    <m/>
    <m/>
    <m/>
    <m/>
    <m/>
    <m/>
    <m/>
    <m/>
    <m/>
    <m/>
    <m/>
    <m/>
    <m/>
    <m/>
    <m/>
    <m/>
    <m/>
    <m/>
    <m/>
    <m/>
    <m/>
    <m/>
    <m/>
    <m/>
    <m/>
    <m/>
    <m/>
    <m/>
    <m/>
    <m/>
    <m/>
    <m/>
    <m/>
    <m/>
    <m/>
    <m/>
    <m/>
    <m/>
    <m/>
    <m/>
    <m/>
    <m/>
    <m/>
    <m/>
    <m/>
    <m/>
    <m/>
    <m/>
    <m/>
    <m/>
    <m/>
    <m/>
    <m/>
    <m/>
    <m/>
    <m/>
    <m/>
    <m/>
    <m/>
    <m/>
    <m/>
    <m/>
    <m/>
    <m/>
    <m/>
    <m/>
    <m/>
    <x v="3"/>
    <x v="0"/>
    <s v="ZBHT0021"/>
    <s v="GPTltnfX3c"/>
    <s v="Allocated"/>
    <s v="Payment (PAID)"/>
    <s v="Payment (PAID)"/>
    <d v="2026-07-03T00:00:00"/>
    <m/>
    <m/>
    <m/>
    <m/>
    <m/>
    <n v="1975"/>
    <n v="4852"/>
  </r>
  <r>
    <n v="460189221"/>
    <s v="ROSHAN RAMESH DEOKAR"/>
    <s v="ONLINE"/>
    <x v="6"/>
    <n v="7061"/>
    <m/>
    <m/>
    <m/>
    <n v="3311"/>
    <n v="3311"/>
    <n v="3336"/>
    <n v="-439"/>
    <x v="0"/>
    <x v="2"/>
    <x v="0"/>
    <x v="10"/>
    <n v="15874.1"/>
    <n v="25"/>
    <n v="0"/>
    <n v="450"/>
    <s v="-"/>
    <n v="1.1276628488621914E-2"/>
    <n v="8.3608422922603612E-4"/>
    <x v="2"/>
    <s v="PAID"/>
    <s v="-"/>
    <s v="PAID"/>
    <m/>
    <m/>
    <s v="CAVA"/>
    <m/>
    <s v="-"/>
    <m/>
    <s v="JUNNAR"/>
    <m/>
    <m/>
    <m/>
    <n v="3311"/>
    <n v="15874.1"/>
    <n v="26"/>
    <n v="0"/>
    <s v="RB"/>
    <m/>
    <m/>
    <m/>
    <m/>
    <s v="REGULAR"/>
    <s v="MH14LC9432"/>
    <s v="BS 6 ACCESS DRUM CAST SPL ED"/>
    <d v="2023-10-18T00:00:00"/>
    <n v="36"/>
    <x v="0"/>
    <x v="0"/>
    <m/>
    <m/>
    <m/>
    <m/>
    <m/>
    <m/>
    <m/>
    <m/>
    <m/>
    <m/>
    <m/>
    <m/>
    <m/>
    <m/>
    <m/>
    <m/>
    <m/>
    <m/>
    <m/>
    <n v="1"/>
    <m/>
    <m/>
    <n v="1"/>
    <m/>
    <m/>
    <m/>
    <m/>
    <m/>
    <m/>
    <m/>
    <m/>
    <n v="1"/>
    <m/>
    <m/>
    <m/>
    <m/>
    <m/>
    <m/>
    <m/>
    <m/>
    <m/>
    <m/>
    <m/>
    <m/>
    <m/>
    <m/>
    <m/>
    <m/>
    <m/>
    <m/>
    <m/>
    <m/>
    <m/>
    <m/>
    <m/>
    <m/>
    <m/>
    <m/>
    <m/>
    <m/>
    <m/>
    <m/>
    <m/>
    <m/>
    <m/>
    <m/>
    <m/>
    <m/>
    <m/>
    <m/>
    <m/>
    <m/>
    <m/>
    <m/>
    <m/>
    <m/>
    <m/>
    <m/>
    <m/>
    <m/>
    <m/>
    <m/>
    <m/>
    <m/>
    <m/>
    <m/>
    <m/>
    <m/>
    <m/>
    <m/>
    <m/>
    <m/>
    <m/>
    <m/>
    <x v="1"/>
    <x v="0"/>
    <s v="ZBHT0021"/>
    <s v="koSrHaIVtS"/>
    <s v="Allocated"/>
    <s v="Promise To Pay (PTP)"/>
    <s v="Ptp"/>
    <d v="2026-07-25T00:00:00"/>
    <m/>
    <m/>
    <m/>
    <m/>
    <m/>
    <n v="3336"/>
    <n v="6622"/>
  </r>
  <r>
    <n v="461099948"/>
    <s v="DILIP SHIVAJI GIRHE"/>
    <s v="ONLINE"/>
    <x v="4"/>
    <n v="2500"/>
    <m/>
    <m/>
    <m/>
    <n v="2409"/>
    <n v="2245"/>
    <n v="2304"/>
    <n v="2154"/>
    <x v="0"/>
    <x v="0"/>
    <x v="0"/>
    <x v="9"/>
    <n v="15775.87"/>
    <n v="59"/>
    <n v="0"/>
    <n v="6749"/>
    <s v="20.06.26"/>
    <n v="9.9143612962920534E-3"/>
    <n v="8.3091048370113245E-4"/>
    <x v="0"/>
    <s v="PTP"/>
    <s v="PTP"/>
    <s v="PTP"/>
    <m/>
    <n v="23"/>
    <s v="CAVA"/>
    <m/>
    <s v="-"/>
    <m/>
    <s v="ANDHAL GAON"/>
    <m/>
    <m/>
    <m/>
    <n v="2245"/>
    <n v="15775.87"/>
    <n v="26"/>
    <n v="25"/>
    <s v="STABLE"/>
    <m/>
    <m/>
    <m/>
    <m/>
    <s v="NPA"/>
    <m/>
    <s v="PLEASURE PLUS XTEC DRUM CAST"/>
    <d v="2023-12-12T00:00:00"/>
    <n v="36"/>
    <x v="0"/>
    <x v="0"/>
    <m/>
    <m/>
    <m/>
    <m/>
    <m/>
    <m/>
    <m/>
    <m/>
    <m/>
    <m/>
    <n v="1"/>
    <m/>
    <m/>
    <m/>
    <m/>
    <m/>
    <m/>
    <m/>
    <m/>
    <m/>
    <m/>
    <m/>
    <m/>
    <m/>
    <m/>
    <m/>
    <m/>
    <m/>
    <m/>
    <m/>
    <m/>
    <m/>
    <m/>
    <m/>
    <m/>
    <m/>
    <m/>
    <m/>
    <m/>
    <m/>
    <m/>
    <m/>
    <m/>
    <m/>
    <m/>
    <m/>
    <m/>
    <m/>
    <m/>
    <m/>
    <m/>
    <m/>
    <m/>
    <m/>
    <m/>
    <m/>
    <m/>
    <m/>
    <m/>
    <m/>
    <m/>
    <m/>
    <m/>
    <m/>
    <m/>
    <m/>
    <m/>
    <m/>
    <m/>
    <m/>
    <m/>
    <m/>
    <m/>
    <m/>
    <m/>
    <m/>
    <m/>
    <m/>
    <m/>
    <m/>
    <m/>
    <m/>
    <m/>
    <m/>
    <m/>
    <m/>
    <m/>
    <m/>
    <m/>
    <m/>
    <m/>
    <m/>
    <m/>
    <m/>
    <x v="0"/>
    <x v="0"/>
    <s v="ZBHT0024"/>
    <s v="ko9yVfWw4OM7"/>
    <s v="Allocated"/>
    <s v="Left Message (LMCB)"/>
    <s v="Meet father "/>
    <d v="2026-07-04T00:00:00"/>
    <m/>
    <m/>
    <m/>
    <m/>
    <m/>
    <n v="2304"/>
    <n v="4654"/>
  </r>
  <r>
    <n v="461881614"/>
    <s v="USHA SUNIL FASAGE"/>
    <m/>
    <x v="2"/>
    <m/>
    <m/>
    <m/>
    <m/>
    <n v="4121"/>
    <n v="8242"/>
    <n v="4260"/>
    <n v="12363"/>
    <x v="1"/>
    <x v="1"/>
    <x v="1"/>
    <x v="16"/>
    <n v="15737.79"/>
    <n v="139"/>
    <n v="0"/>
    <n v="1792"/>
    <s v="-"/>
    <n v="0.12101822764295286"/>
    <n v="2.926131463845673E-3"/>
    <x v="1"/>
    <s v="NC"/>
    <s v="-"/>
    <s v="NC"/>
    <s v="Add not found"/>
    <m/>
    <s v="CNAVNA"/>
    <m/>
    <s v="-"/>
    <m/>
    <s v="GANJ PETH"/>
    <m/>
    <m/>
    <m/>
    <n v="8242"/>
    <n v="15737.79"/>
    <n v="57"/>
    <n v="86"/>
    <s v="FLOW"/>
    <m/>
    <m/>
    <m/>
    <m/>
    <s v="REGULAR"/>
    <s v="MH12WL9951"/>
    <s v="ACCESS SPL ED DISC CBS BT BSVI"/>
    <d v="2024-02-12T00:00:00"/>
    <n v="30"/>
    <x v="0"/>
    <x v="1"/>
    <m/>
    <m/>
    <m/>
    <m/>
    <m/>
    <m/>
    <m/>
    <m/>
    <m/>
    <m/>
    <m/>
    <m/>
    <m/>
    <m/>
    <m/>
    <m/>
    <n v="1"/>
    <m/>
    <m/>
    <m/>
    <m/>
    <m/>
    <m/>
    <m/>
    <m/>
    <m/>
    <m/>
    <m/>
    <m/>
    <m/>
    <m/>
    <m/>
    <m/>
    <m/>
    <m/>
    <m/>
    <m/>
    <m/>
    <m/>
    <m/>
    <m/>
    <m/>
    <m/>
    <m/>
    <m/>
    <m/>
    <m/>
    <m/>
    <m/>
    <m/>
    <m/>
    <m/>
    <m/>
    <m/>
    <m/>
    <m/>
    <m/>
    <m/>
    <m/>
    <m/>
    <m/>
    <m/>
    <m/>
    <m/>
    <m/>
    <m/>
    <m/>
    <m/>
    <m/>
    <m/>
    <m/>
    <m/>
    <m/>
    <m/>
    <m/>
    <m/>
    <m/>
    <m/>
    <m/>
    <m/>
    <m/>
    <m/>
    <m/>
    <m/>
    <m/>
    <m/>
    <m/>
    <m/>
    <m/>
    <m/>
    <m/>
    <m/>
    <m/>
    <m/>
    <x v="0"/>
    <x v="0"/>
    <s v="DUWT0014"/>
    <s v="AoZtMvyJLKm"/>
    <s v="Allocated"/>
    <s v="Address Not Found (NC_ANF)"/>
    <s v="Short address "/>
    <d v="2026-07-06T00:00:00"/>
    <m/>
    <m/>
    <m/>
    <m/>
    <m/>
    <n v="4260"/>
    <n v="12363"/>
  </r>
  <r>
    <n v="460557225"/>
    <s v="ASHWINI UTTAM BAHIRAT"/>
    <s v="ONLINE"/>
    <x v="28"/>
    <n v="3100"/>
    <m/>
    <m/>
    <m/>
    <n v="2924"/>
    <n v="1730"/>
    <n v="1778"/>
    <n v="1554"/>
    <x v="0"/>
    <x v="0"/>
    <x v="0"/>
    <x v="9"/>
    <n v="15692.25"/>
    <n v="48"/>
    <n v="0"/>
    <n v="6750"/>
    <s v="16.06.26"/>
    <n v="9.861810223571757E-3"/>
    <n v="8.2650624262618126E-4"/>
    <x v="0"/>
    <s v="PTP"/>
    <s v="PTP"/>
    <s v="PTP"/>
    <m/>
    <n v="21"/>
    <s v="CAVA"/>
    <m/>
    <s v="-"/>
    <m/>
    <s v="SHIRUR"/>
    <m/>
    <m/>
    <m/>
    <n v="1730"/>
    <n v="15692.25"/>
    <n v="26"/>
    <n v="25"/>
    <s v="STABLE"/>
    <m/>
    <m/>
    <m/>
    <m/>
    <s v="REGULAR"/>
    <s v="MH12YP5246"/>
    <s v="SPLENDOR PLUS DRS CAST FI BLACK"/>
    <d v="2023-11-08T00:00:00"/>
    <n v="36"/>
    <x v="0"/>
    <x v="0"/>
    <m/>
    <m/>
    <m/>
    <m/>
    <m/>
    <m/>
    <m/>
    <m/>
    <m/>
    <m/>
    <m/>
    <m/>
    <m/>
    <m/>
    <m/>
    <m/>
    <m/>
    <m/>
    <m/>
    <m/>
    <m/>
    <m/>
    <m/>
    <m/>
    <m/>
    <m/>
    <m/>
    <m/>
    <m/>
    <m/>
    <m/>
    <m/>
    <m/>
    <m/>
    <m/>
    <m/>
    <m/>
    <m/>
    <m/>
    <m/>
    <m/>
    <m/>
    <m/>
    <m/>
    <m/>
    <m/>
    <m/>
    <m/>
    <m/>
    <m/>
    <m/>
    <m/>
    <m/>
    <m/>
    <m/>
    <m/>
    <m/>
    <m/>
    <m/>
    <m/>
    <m/>
    <m/>
    <m/>
    <m/>
    <m/>
    <m/>
    <m/>
    <m/>
    <m/>
    <m/>
    <m/>
    <m/>
    <m/>
    <m/>
    <m/>
    <m/>
    <m/>
    <m/>
    <m/>
    <m/>
    <m/>
    <m/>
    <m/>
    <m/>
    <m/>
    <m/>
    <m/>
    <m/>
    <m/>
    <m/>
    <m/>
    <n v="1"/>
    <m/>
    <m/>
    <x v="0"/>
    <x v="0"/>
    <s v="ZBHT0024"/>
    <e v="#N/A"/>
    <s v="Allocated"/>
    <s v="Left Message (LMCB)"/>
    <s v="Meet son"/>
    <d v="2026-07-04T00:00:00"/>
    <m/>
    <m/>
    <m/>
    <m/>
    <m/>
    <n v="1778"/>
    <n v="4654"/>
  </r>
  <r>
    <n v="464934804"/>
    <s v="MAYA RAGHUVEER PUJARI"/>
    <m/>
    <x v="2"/>
    <m/>
    <m/>
    <m/>
    <s v="BANK STABLE 20"/>
    <n v="5870"/>
    <n v="16023"/>
    <n v="4961"/>
    <n v="21893"/>
    <x v="3"/>
    <x v="0"/>
    <x v="1"/>
    <x v="18"/>
    <n v="15679"/>
    <n v="678"/>
    <n v="0"/>
    <n v="1800"/>
    <s v="-"/>
    <n v="1"/>
    <n v="5.0215599920814431E-3"/>
    <x v="0"/>
    <s v="NC"/>
    <s v="-"/>
    <s v="NC"/>
    <s v="Entry restricted"/>
    <m/>
    <s v="CNAVNA"/>
    <m/>
    <s v="ELG"/>
    <m/>
    <s v="WAGHOLI"/>
    <m/>
    <m/>
    <m/>
    <n v="16023"/>
    <n v="15679"/>
    <n v="87"/>
    <n v="86"/>
    <s v="STABLE"/>
    <m/>
    <m/>
    <m/>
    <m/>
    <s v="REGULAR"/>
    <s v="MH12XP7849"/>
    <s v="HONDA ACTIVA DLX"/>
    <d v="2024-12-12T00:00:00"/>
    <n v="18"/>
    <x v="0"/>
    <x v="1"/>
    <m/>
    <m/>
    <m/>
    <m/>
    <m/>
    <m/>
    <m/>
    <m/>
    <m/>
    <m/>
    <m/>
    <m/>
    <m/>
    <m/>
    <m/>
    <m/>
    <m/>
    <m/>
    <m/>
    <m/>
    <m/>
    <m/>
    <m/>
    <m/>
    <m/>
    <m/>
    <m/>
    <m/>
    <m/>
    <m/>
    <m/>
    <m/>
    <m/>
    <m/>
    <m/>
    <m/>
    <m/>
    <m/>
    <m/>
    <m/>
    <m/>
    <m/>
    <m/>
    <m/>
    <m/>
    <m/>
    <m/>
    <m/>
    <m/>
    <m/>
    <m/>
    <m/>
    <m/>
    <m/>
    <m/>
    <m/>
    <m/>
    <m/>
    <m/>
    <m/>
    <m/>
    <m/>
    <m/>
    <m/>
    <m/>
    <m/>
    <m/>
    <m/>
    <m/>
    <m/>
    <m/>
    <m/>
    <m/>
    <m/>
    <m/>
    <m/>
    <m/>
    <m/>
    <m/>
    <m/>
    <m/>
    <m/>
    <m/>
    <m/>
    <m/>
    <m/>
    <m/>
    <m/>
    <m/>
    <m/>
    <m/>
    <n v="1"/>
    <m/>
    <m/>
    <x v="0"/>
    <x v="0"/>
    <s v="DUWT0021"/>
    <e v="#N/A"/>
    <s v="Allocated"/>
    <e v="#N/A"/>
    <e v="#N/A"/>
    <e v="#N/A"/>
    <m/>
    <m/>
    <m/>
    <m/>
    <m/>
    <n v="4961"/>
    <n v="21893"/>
  </r>
  <r>
    <n v="464713036"/>
    <s v="DIVYA ASHISH NEHARKAR"/>
    <s v="ONLINE"/>
    <x v="7"/>
    <n v="5500"/>
    <m/>
    <m/>
    <m/>
    <n v="2731"/>
    <n v="2731"/>
    <n v="2750"/>
    <n v="-38"/>
    <x v="0"/>
    <x v="0"/>
    <x v="0"/>
    <x v="10"/>
    <n v="15513"/>
    <n v="19"/>
    <n v="0"/>
    <n v="1441"/>
    <s v="-"/>
    <n v="1.1020110604317205E-2"/>
    <n v="8.1706519726998676E-4"/>
    <x v="0"/>
    <s v="PAID"/>
    <s v="-"/>
    <s v="PAID"/>
    <m/>
    <m/>
    <s v="CAVA"/>
    <m/>
    <s v="-"/>
    <m/>
    <s v="JUNNAR"/>
    <m/>
    <m/>
    <m/>
    <n v="4191"/>
    <n v="15513"/>
    <n v="26"/>
    <n v="25"/>
    <s v="STABLE"/>
    <m/>
    <m/>
    <m/>
    <m/>
    <s v="REGULAR"/>
    <s v="MH14LZ2373"/>
    <s v="OLA S1 X 4KWH"/>
    <d v="2024-11-18T00:00:00"/>
    <n v="24"/>
    <x v="1"/>
    <x v="0"/>
    <m/>
    <m/>
    <m/>
    <m/>
    <m/>
    <m/>
    <m/>
    <m/>
    <m/>
    <m/>
    <m/>
    <m/>
    <m/>
    <m/>
    <m/>
    <m/>
    <m/>
    <m/>
    <m/>
    <m/>
    <m/>
    <m/>
    <m/>
    <m/>
    <m/>
    <m/>
    <m/>
    <m/>
    <m/>
    <m/>
    <m/>
    <m/>
    <m/>
    <m/>
    <n v="1"/>
    <m/>
    <m/>
    <n v="1"/>
    <m/>
    <m/>
    <m/>
    <m/>
    <m/>
    <m/>
    <m/>
    <m/>
    <m/>
    <m/>
    <m/>
    <m/>
    <m/>
    <m/>
    <m/>
    <m/>
    <m/>
    <m/>
    <m/>
    <m/>
    <m/>
    <m/>
    <m/>
    <m/>
    <m/>
    <m/>
    <m/>
    <m/>
    <m/>
    <m/>
    <m/>
    <m/>
    <m/>
    <m/>
    <m/>
    <m/>
    <m/>
    <m/>
    <m/>
    <m/>
    <m/>
    <m/>
    <m/>
    <m/>
    <m/>
    <m/>
    <m/>
    <m/>
    <m/>
    <m/>
    <m/>
    <m/>
    <m/>
    <m/>
    <m/>
    <m/>
    <x v="3"/>
    <x v="0"/>
    <s v="ZBHT0021"/>
    <m/>
    <m/>
    <m/>
    <m/>
    <m/>
    <m/>
    <m/>
    <m/>
    <m/>
    <m/>
    <n v="2750"/>
    <n v="5462"/>
  </r>
  <r>
    <n v="457900568"/>
    <s v="SAHIL MOHAN SHINDE"/>
    <m/>
    <x v="2"/>
    <m/>
    <m/>
    <m/>
    <m/>
    <n v="4053"/>
    <n v="16188"/>
    <n v="845"/>
    <n v="20241"/>
    <x v="4"/>
    <x v="1"/>
    <x v="1"/>
    <x v="16"/>
    <n v="15411"/>
    <n v="869"/>
    <n v="0"/>
    <n v="1800"/>
    <s v="FLOW"/>
    <n v="0.64295602065669877"/>
    <n v="6.8888223285778613E-3"/>
    <x v="1"/>
    <s v="OS "/>
    <s v="OS"/>
    <s v="OS "/>
    <s v="Cust at village"/>
    <m/>
    <s v="CNAVNA"/>
    <m/>
    <s v="ELG"/>
    <m/>
    <s v="SANGAMWADI"/>
    <m/>
    <m/>
    <m/>
    <n v="16188"/>
    <n v="15411"/>
    <n v="146"/>
    <n v="175"/>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x v="0"/>
    <x v="0"/>
    <s v="DUWT0014"/>
    <s v="koPkdjuXg3Cc"/>
    <s v="Allocated"/>
    <s v="Left Message (LMCB)"/>
    <s v="Left message to mother "/>
    <d v="2026-07-04T00:00:00"/>
    <m/>
    <m/>
    <m/>
    <m/>
    <m/>
    <n v="845"/>
    <n v="20241"/>
  </r>
  <r>
    <n v="461914236"/>
    <s v="SHIVAJI VISHNU CHANDANSHIV"/>
    <s v="ONLINE"/>
    <x v="23"/>
    <n v="10000"/>
    <m/>
    <m/>
    <m/>
    <n v="3993"/>
    <n v="7981"/>
    <n v="4177"/>
    <n v="1974"/>
    <x v="1"/>
    <x v="2"/>
    <x v="0"/>
    <x v="15"/>
    <n v="15338"/>
    <n v="189"/>
    <n v="0"/>
    <n v="1855.9"/>
    <s v="FLOW"/>
    <n v="0.13914214125403918"/>
    <n v="2.8517984032360917E-3"/>
    <x v="2"/>
    <s v="PAID"/>
    <s v="NC"/>
    <s v="PAID"/>
    <m/>
    <m/>
    <m/>
    <m/>
    <s v="-"/>
    <m/>
    <s v="KALEWADI"/>
    <m/>
    <m/>
    <m/>
    <n v="7981"/>
    <n v="15338"/>
    <n v="57"/>
    <n v="25"/>
    <s v="STABLE"/>
    <m/>
    <m/>
    <m/>
    <m/>
    <s v="REGULAR"/>
    <s v="MH14LK0587"/>
    <s v="SPLENDOR PLUS DRS CAST FI BLACK"/>
    <d v="2024-02-14T00:00:00"/>
    <n v="30"/>
    <x v="0"/>
    <x v="0"/>
    <m/>
    <m/>
    <m/>
    <m/>
    <m/>
    <m/>
    <m/>
    <n v="1"/>
    <m/>
    <m/>
    <m/>
    <m/>
    <m/>
    <m/>
    <m/>
    <m/>
    <m/>
    <m/>
    <m/>
    <m/>
    <m/>
    <m/>
    <m/>
    <m/>
    <m/>
    <m/>
    <m/>
    <m/>
    <m/>
    <m/>
    <m/>
    <m/>
    <m/>
    <m/>
    <m/>
    <m/>
    <m/>
    <m/>
    <m/>
    <m/>
    <m/>
    <m/>
    <m/>
    <m/>
    <m/>
    <m/>
    <m/>
    <m/>
    <m/>
    <m/>
    <m/>
    <m/>
    <m/>
    <m/>
    <m/>
    <m/>
    <m/>
    <m/>
    <m/>
    <m/>
    <m/>
    <m/>
    <m/>
    <m/>
    <m/>
    <m/>
    <m/>
    <m/>
    <m/>
    <m/>
    <m/>
    <m/>
    <m/>
    <m/>
    <m/>
    <m/>
    <m/>
    <m/>
    <m/>
    <m/>
    <m/>
    <m/>
    <m/>
    <m/>
    <m/>
    <m/>
    <m/>
    <m/>
    <m/>
    <m/>
    <m/>
    <m/>
    <m/>
    <m/>
    <x v="0"/>
    <x v="0"/>
    <s v="ZBHT0015"/>
    <s v="k6jjmvoNb7"/>
    <s v="Allocated"/>
    <s v="No Such Person (NC_NSP)"/>
    <s v="Visited at customer given address but no buddy know customer this areas. "/>
    <d v="2026-07-03T00:00:00"/>
    <m/>
    <m/>
    <m/>
    <m/>
    <m/>
    <n v="4177"/>
    <n v="11974"/>
  </r>
  <r>
    <n v="467004508"/>
    <s v="KOMAL ANIL CHAVAN"/>
    <m/>
    <x v="2"/>
    <m/>
    <m/>
    <m/>
    <m/>
    <n v="1000"/>
    <n v="2000"/>
    <n v="1020"/>
    <n v="3000"/>
    <x v="1"/>
    <x v="1"/>
    <x v="1"/>
    <x v="6"/>
    <n v="15045"/>
    <n v="20"/>
    <n v="0"/>
    <n v="900"/>
    <s v="FLOW"/>
    <n v="2.2812160996996816E-2"/>
    <n v="2.7973208356165727E-3"/>
    <x v="1"/>
    <s v="LMCB"/>
    <s v="NC"/>
    <s v="LMCB"/>
    <m/>
    <m/>
    <s v="CNAVNA"/>
    <m/>
    <s v="-"/>
    <m/>
    <s v="YERWADA"/>
    <m/>
    <m/>
    <m/>
    <n v="2000"/>
    <n v="15045"/>
    <n v="56"/>
    <n v="85"/>
    <s v="FLOW"/>
    <m/>
    <m/>
    <m/>
    <m/>
    <s v="REGULAR"/>
    <s v="MH12WV0377"/>
    <s v="TVS JUPITER 125 DISC SXC"/>
    <d v="2025-10-04T00:00:00"/>
    <n v="24"/>
    <x v="0"/>
    <x v="1"/>
    <m/>
    <m/>
    <m/>
    <m/>
    <m/>
    <m/>
    <m/>
    <n v="1"/>
    <m/>
    <m/>
    <m/>
    <m/>
    <m/>
    <m/>
    <m/>
    <m/>
    <m/>
    <m/>
    <m/>
    <m/>
    <m/>
    <m/>
    <m/>
    <m/>
    <m/>
    <m/>
    <m/>
    <m/>
    <m/>
    <m/>
    <m/>
    <m/>
    <m/>
    <m/>
    <m/>
    <m/>
    <m/>
    <m/>
    <m/>
    <m/>
    <m/>
    <m/>
    <m/>
    <m/>
    <m/>
    <m/>
    <m/>
    <m/>
    <m/>
    <m/>
    <m/>
    <m/>
    <m/>
    <m/>
    <m/>
    <m/>
    <m/>
    <m/>
    <m/>
    <m/>
    <m/>
    <m/>
    <m/>
    <m/>
    <m/>
    <m/>
    <m/>
    <m/>
    <m/>
    <m/>
    <m/>
    <m/>
    <m/>
    <m/>
    <m/>
    <m/>
    <m/>
    <m/>
    <m/>
    <m/>
    <m/>
    <m/>
    <m/>
    <m/>
    <m/>
    <m/>
    <m/>
    <m/>
    <m/>
    <m/>
    <m/>
    <m/>
    <m/>
    <m/>
    <x v="0"/>
    <x v="0"/>
    <s v="ZBHT0012"/>
    <s v="GPybghBjkyb"/>
    <s v="Allocated"/>
    <s v="Left Message (LMCB)"/>
    <s v="Lm"/>
    <d v="2026-07-03T00:00:00"/>
    <m/>
    <m/>
    <m/>
    <m/>
    <m/>
    <n v="1020"/>
    <n v="3000"/>
  </r>
  <r>
    <n v="466120357"/>
    <s v="BHUJANG VIKRAM MUNDHE"/>
    <s v="ONLINE"/>
    <x v="14"/>
    <n v="2743"/>
    <m/>
    <m/>
    <m/>
    <n v="2652"/>
    <n v="2652"/>
    <n v="2695"/>
    <n v="2561"/>
    <x v="0"/>
    <x v="2"/>
    <x v="0"/>
    <x v="2"/>
    <n v="14875"/>
    <n v="43"/>
    <n v="0"/>
    <n v="450"/>
    <s v="-"/>
    <n v="1.6072190813889907E-2"/>
    <n v="7.8346192286411743E-4"/>
    <x v="2"/>
    <s v="PAID"/>
    <s v="-"/>
    <s v="NC"/>
    <s v="Add not found"/>
    <m/>
    <s v="CNAVNA"/>
    <m/>
    <s v="-"/>
    <m/>
    <s v="MOSHI"/>
    <m/>
    <m/>
    <m/>
    <n v="2652"/>
    <n v="14875"/>
    <n v="25"/>
    <n v="0"/>
    <s v="RB"/>
    <m/>
    <m/>
    <m/>
    <m/>
    <s v="REGULAR"/>
    <s v="MH37AE9049"/>
    <s v="SPLENDOR PLUS BS6 I3S DRS CAST FI"/>
    <d v="2025-05-14T00:00:00"/>
    <n v="18"/>
    <x v="0"/>
    <x v="1"/>
    <m/>
    <m/>
    <m/>
    <m/>
    <m/>
    <m/>
    <m/>
    <m/>
    <m/>
    <m/>
    <m/>
    <m/>
    <m/>
    <m/>
    <m/>
    <m/>
    <m/>
    <m/>
    <m/>
    <m/>
    <m/>
    <m/>
    <m/>
    <m/>
    <m/>
    <m/>
    <m/>
    <m/>
    <m/>
    <m/>
    <m/>
    <n v="1"/>
    <m/>
    <m/>
    <m/>
    <m/>
    <m/>
    <m/>
    <m/>
    <m/>
    <m/>
    <m/>
    <m/>
    <n v="1"/>
    <m/>
    <m/>
    <m/>
    <m/>
    <m/>
    <m/>
    <m/>
    <m/>
    <m/>
    <m/>
    <m/>
    <m/>
    <m/>
    <m/>
    <m/>
    <m/>
    <m/>
    <m/>
    <m/>
    <m/>
    <m/>
    <m/>
    <m/>
    <m/>
    <m/>
    <m/>
    <m/>
    <m/>
    <m/>
    <m/>
    <m/>
    <m/>
    <m/>
    <m/>
    <m/>
    <m/>
    <m/>
    <m/>
    <m/>
    <m/>
    <m/>
    <m/>
    <m/>
    <m/>
    <m/>
    <m/>
    <m/>
    <m/>
    <m/>
    <m/>
    <x v="3"/>
    <x v="0"/>
    <s v="ZBHT0009"/>
    <s v="B6cbD7mwrmc"/>
    <s v="Allocated"/>
    <e v="#N/A"/>
    <e v="#N/A"/>
    <e v="#N/A"/>
    <m/>
    <m/>
    <m/>
    <m/>
    <m/>
    <n v="2695"/>
    <n v="5304"/>
  </r>
  <r>
    <n v="461898596"/>
    <s v="KAMBLE DATTATREYA BANSHI"/>
    <m/>
    <x v="2"/>
    <m/>
    <m/>
    <m/>
    <m/>
    <n v="3953"/>
    <n v="7278"/>
    <n v="3574"/>
    <n v="11231"/>
    <x v="1"/>
    <x v="1"/>
    <x v="1"/>
    <x v="0"/>
    <n v="14804.28"/>
    <n v="249"/>
    <n v="0"/>
    <n v="4758.91"/>
    <s v="24.06.26"/>
    <n v="2.6893241880116686E-2"/>
    <n v="2.7525637022467078E-3"/>
    <x v="0"/>
    <s v="MPTP"/>
    <s v="NC"/>
    <s v="MPTP"/>
    <s v="Add not found"/>
    <n v="25"/>
    <s v="CAVNA"/>
    <m/>
    <s v="-"/>
    <m/>
    <s v="CHIKHALI"/>
    <m/>
    <m/>
    <m/>
    <n v="7278"/>
    <n v="14804.28"/>
    <n v="57"/>
    <n v="86"/>
    <s v="FLOW"/>
    <m/>
    <m/>
    <m/>
    <m/>
    <s v="REGULAR"/>
    <s v="MH24BV6637"/>
    <s v="SPLENDOR PLUS BS6 I3S DRS CAST FI"/>
    <d v="2024-02-13T00:00:00"/>
    <n v="30"/>
    <x v="0"/>
    <x v="0"/>
    <m/>
    <m/>
    <m/>
    <m/>
    <m/>
    <m/>
    <m/>
    <m/>
    <m/>
    <m/>
    <m/>
    <m/>
    <m/>
    <m/>
    <m/>
    <m/>
    <m/>
    <m/>
    <m/>
    <n v="2"/>
    <m/>
    <m/>
    <n v="2"/>
    <m/>
    <m/>
    <m/>
    <m/>
    <m/>
    <m/>
    <m/>
    <m/>
    <m/>
    <m/>
    <m/>
    <m/>
    <m/>
    <m/>
    <m/>
    <m/>
    <m/>
    <m/>
    <m/>
    <m/>
    <m/>
    <m/>
    <m/>
    <m/>
    <m/>
    <m/>
    <m/>
    <m/>
    <m/>
    <m/>
    <m/>
    <m/>
    <m/>
    <m/>
    <m/>
    <m/>
    <m/>
    <m/>
    <m/>
    <m/>
    <m/>
    <m/>
    <m/>
    <m/>
    <m/>
    <m/>
    <m/>
    <m/>
    <m/>
    <m/>
    <m/>
    <m/>
    <m/>
    <m/>
    <m/>
    <m/>
    <m/>
    <m/>
    <m/>
    <m/>
    <m/>
    <m/>
    <m/>
    <m/>
    <m/>
    <m/>
    <m/>
    <m/>
    <m/>
    <m/>
    <m/>
    <x v="4"/>
    <x v="0"/>
    <s v="ZBHT0011"/>
    <s v="AoVkkotABKez"/>
    <s v="Allocated"/>
    <s v="No Such Person (NC_NSP)"/>
    <s v="Visit cm residence address nobody knows cm in this colony no such person "/>
    <d v="2026-07-07T00:00:00"/>
    <m/>
    <m/>
    <m/>
    <m/>
    <m/>
    <n v="3574"/>
    <n v="11231"/>
  </r>
  <r>
    <n v="463787781"/>
    <s v="REEMA PREMANAND SHETTI"/>
    <m/>
    <x v="2"/>
    <m/>
    <m/>
    <m/>
    <m/>
    <n v="4260"/>
    <n v="6566"/>
    <n v="2719"/>
    <n v="10826"/>
    <x v="1"/>
    <x v="1"/>
    <x v="1"/>
    <x v="3"/>
    <n v="14572"/>
    <n v="413"/>
    <n v="0"/>
    <n v="4950"/>
    <s v="-"/>
    <n v="3.1582562272990847E-2"/>
    <n v="2.7093758203127088E-3"/>
    <x v="1"/>
    <s v="NC"/>
    <s v="-"/>
    <s v="NC"/>
    <s v="Add not found"/>
    <m/>
    <m/>
    <m/>
    <s v="-"/>
    <m/>
    <s v="PASHAN"/>
    <m/>
    <m/>
    <m/>
    <n v="6566"/>
    <n v="14572"/>
    <n v="57"/>
    <n v="86"/>
    <s v="FLOW"/>
    <m/>
    <m/>
    <m/>
    <m/>
    <s v="REGULAR"/>
    <s v="MH12XC1353"/>
    <s v="SPLENDOR PLUS DRS CAST FI BLACK"/>
    <d v="2024-08-17T00:00:00"/>
    <n v="24"/>
    <x v="0"/>
    <x v="0"/>
    <m/>
    <m/>
    <m/>
    <m/>
    <m/>
    <m/>
    <m/>
    <m/>
    <m/>
    <m/>
    <n v="1"/>
    <m/>
    <m/>
    <m/>
    <m/>
    <m/>
    <m/>
    <m/>
    <m/>
    <m/>
    <m/>
    <m/>
    <m/>
    <m/>
    <m/>
    <n v="2"/>
    <m/>
    <m/>
    <m/>
    <m/>
    <m/>
    <m/>
    <m/>
    <m/>
    <m/>
    <m/>
    <m/>
    <m/>
    <m/>
    <m/>
    <n v="1"/>
    <m/>
    <m/>
    <m/>
    <m/>
    <m/>
    <n v="1"/>
    <m/>
    <m/>
    <m/>
    <m/>
    <m/>
    <n v="1"/>
    <m/>
    <m/>
    <n v="1"/>
    <m/>
    <m/>
    <m/>
    <m/>
    <m/>
    <m/>
    <m/>
    <m/>
    <m/>
    <m/>
    <m/>
    <m/>
    <m/>
    <m/>
    <m/>
    <m/>
    <m/>
    <m/>
    <m/>
    <m/>
    <m/>
    <m/>
    <m/>
    <m/>
    <m/>
    <m/>
    <m/>
    <m/>
    <m/>
    <m/>
    <m/>
    <m/>
    <m/>
    <m/>
    <m/>
    <m/>
    <m/>
    <m/>
    <x v="7"/>
    <x v="0"/>
    <s v="DUWT0023"/>
    <s v="A6Az1jtCesm"/>
    <s v="Allocated"/>
    <s v="Address Not Found (NC_ANF)"/>
    <s v="Customer address short not found "/>
    <d v="2026-07-04T00:00:00"/>
    <m/>
    <m/>
    <m/>
    <m/>
    <m/>
    <n v="2719"/>
    <n v="10826"/>
  </r>
  <r>
    <n v="465402369"/>
    <s v="GOVIND VILAS THORAT"/>
    <m/>
    <x v="2"/>
    <m/>
    <m/>
    <m/>
    <m/>
    <n v="1317"/>
    <n v="5162"/>
    <n v="1383"/>
    <n v="6479"/>
    <x v="2"/>
    <x v="1"/>
    <x v="1"/>
    <x v="1"/>
    <n v="14515"/>
    <n v="172"/>
    <n v="0"/>
    <n v="3354.53"/>
    <s v="FLOW"/>
    <n v="0.16046590942382069"/>
    <n v="5.5919683508229342E-3"/>
    <x v="1"/>
    <s v="LMCB"/>
    <s v="PTP"/>
    <s v="LMCB"/>
    <m/>
    <m/>
    <m/>
    <m/>
    <s v="ELG"/>
    <m/>
    <s v="AMBEGAON"/>
    <m/>
    <m/>
    <m/>
    <n v="5162"/>
    <n v="14515"/>
    <n v="117"/>
    <n v="146"/>
    <s v="FLOW"/>
    <m/>
    <m/>
    <m/>
    <m/>
    <s v="NPA"/>
    <s v="MH14LQ9456"/>
    <s v="CLASSIC SIGNALS 350 MARSH GREY"/>
    <d v="2025-02-03T00:00:00"/>
    <n v="24"/>
    <x v="0"/>
    <x v="1"/>
    <m/>
    <m/>
    <m/>
    <m/>
    <m/>
    <m/>
    <m/>
    <m/>
    <m/>
    <m/>
    <m/>
    <m/>
    <m/>
    <m/>
    <m/>
    <m/>
    <m/>
    <m/>
    <m/>
    <m/>
    <m/>
    <m/>
    <m/>
    <m/>
    <m/>
    <n v="1"/>
    <m/>
    <m/>
    <m/>
    <m/>
    <m/>
    <m/>
    <m/>
    <m/>
    <m/>
    <m/>
    <m/>
    <n v="1"/>
    <m/>
    <m/>
    <m/>
    <m/>
    <m/>
    <n v="1"/>
    <m/>
    <m/>
    <m/>
    <m/>
    <m/>
    <m/>
    <m/>
    <m/>
    <m/>
    <m/>
    <m/>
    <m/>
    <m/>
    <m/>
    <m/>
    <m/>
    <m/>
    <m/>
    <m/>
    <m/>
    <m/>
    <m/>
    <m/>
    <m/>
    <m/>
    <m/>
    <m/>
    <m/>
    <m/>
    <m/>
    <m/>
    <m/>
    <m/>
    <m/>
    <m/>
    <m/>
    <m/>
    <m/>
    <n v="1"/>
    <m/>
    <m/>
    <m/>
    <m/>
    <m/>
    <m/>
    <m/>
    <m/>
    <m/>
    <m/>
    <m/>
    <x v="4"/>
    <x v="0"/>
    <s v="DUWT0029"/>
    <s v="Ao8G3-rK0Lm"/>
    <s v="Allocated"/>
    <e v="#N/A"/>
    <e v="#N/A"/>
    <e v="#N/A"/>
    <m/>
    <m/>
    <m/>
    <s v="VYMO"/>
    <m/>
    <n v="1383"/>
    <n v="6479"/>
  </r>
  <r>
    <n v="462695298"/>
    <s v="PRADIP SHANKAR KAD"/>
    <m/>
    <x v="2"/>
    <m/>
    <m/>
    <m/>
    <m/>
    <n v="4905"/>
    <n v="14361"/>
    <n v="517"/>
    <n v="19266"/>
    <x v="2"/>
    <x v="1"/>
    <x v="1"/>
    <x v="5"/>
    <n v="14102"/>
    <n v="871"/>
    <n v="0"/>
    <n v="2250"/>
    <s v="FLOW"/>
    <n v="0.19551477840503084"/>
    <n v="5.4328582627147792E-3"/>
    <x v="0"/>
    <s v="BPTP"/>
    <s v="BPTP"/>
    <s v="BPTP"/>
    <m/>
    <m/>
    <s v="CAVNA"/>
    <m/>
    <s v="ELG"/>
    <m/>
    <s v="KHADACHIWADI"/>
    <m/>
    <m/>
    <m/>
    <n v="17482"/>
    <n v="14102"/>
    <n v="118"/>
    <n v="147"/>
    <s v="FLOW"/>
    <m/>
    <m/>
    <m/>
    <m/>
    <s v="-"/>
    <s v="MH14LN5782"/>
    <s v="HONDA ACTIVA 6G H SMART"/>
    <d v="2024-04-25T00:00:00"/>
    <n v="24"/>
    <x v="2"/>
    <x v="0"/>
    <m/>
    <m/>
    <m/>
    <m/>
    <m/>
    <m/>
    <m/>
    <m/>
    <m/>
    <m/>
    <m/>
    <m/>
    <m/>
    <m/>
    <m/>
    <m/>
    <m/>
    <m/>
    <m/>
    <m/>
    <m/>
    <m/>
    <m/>
    <m/>
    <m/>
    <m/>
    <m/>
    <m/>
    <m/>
    <m/>
    <m/>
    <m/>
    <m/>
    <m/>
    <m/>
    <m/>
    <m/>
    <m/>
    <m/>
    <m/>
    <m/>
    <m/>
    <m/>
    <m/>
    <m/>
    <m/>
    <m/>
    <m/>
    <m/>
    <m/>
    <m/>
    <m/>
    <m/>
    <m/>
    <m/>
    <m/>
    <m/>
    <m/>
    <m/>
    <m/>
    <m/>
    <m/>
    <m/>
    <m/>
    <m/>
    <m/>
    <m/>
    <m/>
    <m/>
    <m/>
    <m/>
    <m/>
    <m/>
    <m/>
    <m/>
    <m/>
    <m/>
    <m/>
    <m/>
    <m/>
    <m/>
    <m/>
    <m/>
    <m/>
    <m/>
    <m/>
    <m/>
    <m/>
    <m/>
    <m/>
    <m/>
    <n v="1"/>
    <m/>
    <m/>
    <x v="0"/>
    <x v="0"/>
    <s v="DUWT0017"/>
    <e v="#N/A"/>
    <s v="Allocated"/>
    <e v="#N/A"/>
    <e v="#N/A"/>
    <e v="#N/A"/>
    <m/>
    <m/>
    <m/>
    <m/>
    <m/>
    <n v="517"/>
    <n v="19266"/>
  </r>
  <r>
    <n v="464487568"/>
    <s v="SACHIN GANPAT MORE"/>
    <s v="ONLINE"/>
    <x v="8"/>
    <n v="5200"/>
    <m/>
    <m/>
    <m/>
    <n v="2496"/>
    <n v="2199"/>
    <n v="2254"/>
    <n v="-505"/>
    <x v="0"/>
    <x v="2"/>
    <x v="0"/>
    <x v="10"/>
    <n v="14101"/>
    <n v="55"/>
    <n v="0"/>
    <n v="3150"/>
    <s v="18.06.26"/>
    <n v="1.0017055349157282E-2"/>
    <n v="7.4269556802063327E-4"/>
    <x v="2"/>
    <s v="PAID"/>
    <s v="PTP"/>
    <s v="PAID"/>
    <m/>
    <m/>
    <s v="CAVA"/>
    <m/>
    <s v="-"/>
    <m/>
    <s v="JUNNAR"/>
    <m/>
    <m/>
    <m/>
    <n v="2199"/>
    <n v="14101"/>
    <n v="26"/>
    <n v="0"/>
    <s v="RB"/>
    <m/>
    <m/>
    <m/>
    <m/>
    <s v="REGULAR"/>
    <s v="MH14MA2699"/>
    <s v="HONDA SHINE DISC BSVI"/>
    <d v="2024-10-29T00:00:00"/>
    <n v="24"/>
    <x v="0"/>
    <x v="0"/>
    <m/>
    <m/>
    <m/>
    <m/>
    <m/>
    <m/>
    <m/>
    <m/>
    <m/>
    <m/>
    <m/>
    <m/>
    <m/>
    <m/>
    <m/>
    <m/>
    <m/>
    <m/>
    <m/>
    <n v="1"/>
    <m/>
    <m/>
    <n v="1"/>
    <m/>
    <m/>
    <m/>
    <m/>
    <m/>
    <m/>
    <m/>
    <m/>
    <m/>
    <m/>
    <m/>
    <m/>
    <m/>
    <m/>
    <m/>
    <m/>
    <m/>
    <m/>
    <m/>
    <m/>
    <m/>
    <m/>
    <m/>
    <m/>
    <m/>
    <m/>
    <m/>
    <m/>
    <m/>
    <m/>
    <m/>
    <m/>
    <m/>
    <m/>
    <m/>
    <m/>
    <m/>
    <m/>
    <m/>
    <m/>
    <m/>
    <m/>
    <m/>
    <m/>
    <m/>
    <m/>
    <m/>
    <m/>
    <m/>
    <m/>
    <m/>
    <m/>
    <m/>
    <m/>
    <m/>
    <m/>
    <m/>
    <m/>
    <m/>
    <m/>
    <m/>
    <m/>
    <m/>
    <m/>
    <m/>
    <m/>
    <m/>
    <m/>
    <m/>
    <m/>
    <m/>
    <x v="3"/>
    <x v="0"/>
    <s v="ZBHT0021"/>
    <s v="B6fZVgypIV7"/>
    <s v="Allocated"/>
    <s v="Promise To Pay (PTP)"/>
    <s v="Ptp"/>
    <d v="2026-07-23T00:00:00"/>
    <m/>
    <m/>
    <m/>
    <m/>
    <m/>
    <n v="2254"/>
    <n v="4695"/>
  </r>
  <r>
    <n v="461828293"/>
    <s v="NIVRUTTI MAHADEV MHASAL"/>
    <s v="ONLINE"/>
    <x v="0"/>
    <n v="9755"/>
    <m/>
    <m/>
    <m/>
    <n v="4833"/>
    <n v="4732"/>
    <n v="4812"/>
    <n v="-190"/>
    <x v="0"/>
    <x v="2"/>
    <x v="0"/>
    <x v="7"/>
    <n v="14034.93"/>
    <n v="80"/>
    <n v="0"/>
    <n v="4458"/>
    <s v="17.06.26"/>
    <n v="1.1781504887539918E-2"/>
    <n v="7.3921568034038905E-4"/>
    <x v="2"/>
    <s v="PAID"/>
    <s v="PTP"/>
    <s v="PAID"/>
    <m/>
    <m/>
    <m/>
    <m/>
    <s v="-"/>
    <m/>
    <s v="BHOSARI"/>
    <m/>
    <m/>
    <m/>
    <n v="4732"/>
    <n v="14034.93"/>
    <n v="26"/>
    <n v="0"/>
    <s v="RB"/>
    <m/>
    <m/>
    <m/>
    <m/>
    <s v="REGULAR"/>
    <s v="MH30BU5203"/>
    <s v="ACCESS SPL ED DISC CBS BT BSVI"/>
    <d v="2024-02-07T00:00:00"/>
    <n v="30"/>
    <x v="0"/>
    <x v="1"/>
    <m/>
    <m/>
    <m/>
    <m/>
    <m/>
    <m/>
    <m/>
    <n v="1"/>
    <m/>
    <m/>
    <m/>
    <m/>
    <m/>
    <m/>
    <m/>
    <m/>
    <m/>
    <m/>
    <m/>
    <m/>
    <m/>
    <m/>
    <m/>
    <m/>
    <m/>
    <m/>
    <m/>
    <m/>
    <m/>
    <m/>
    <m/>
    <m/>
    <m/>
    <m/>
    <m/>
    <m/>
    <m/>
    <m/>
    <m/>
    <m/>
    <m/>
    <m/>
    <m/>
    <m/>
    <m/>
    <m/>
    <m/>
    <m/>
    <m/>
    <m/>
    <m/>
    <m/>
    <m/>
    <m/>
    <m/>
    <m/>
    <m/>
    <m/>
    <m/>
    <m/>
    <m/>
    <m/>
    <m/>
    <m/>
    <m/>
    <m/>
    <m/>
    <m/>
    <m/>
    <m/>
    <m/>
    <m/>
    <m/>
    <m/>
    <m/>
    <m/>
    <m/>
    <m/>
    <m/>
    <m/>
    <m/>
    <m/>
    <m/>
    <m/>
    <m/>
    <m/>
    <m/>
    <m/>
    <m/>
    <m/>
    <m/>
    <m/>
    <m/>
    <m/>
    <x v="0"/>
    <x v="0"/>
    <s v="DUWT0025"/>
    <s v="APZqgHoO1m"/>
    <s v="Allocated"/>
    <s v="Promise To Pay (PTP)"/>
    <s v="Customer given ptp to online payment "/>
    <d v="2026-07-07T00:00:00"/>
    <m/>
    <m/>
    <m/>
    <m/>
    <m/>
    <n v="4812"/>
    <n v="9565"/>
  </r>
  <r>
    <n v="142456496"/>
    <s v="DIPAK DILIP THOKAL"/>
    <m/>
    <x v="2"/>
    <m/>
    <m/>
    <m/>
    <m/>
    <n v="3125"/>
    <n v="14415"/>
    <n v="2473"/>
    <n v="17540"/>
    <x v="4"/>
    <x v="1"/>
    <x v="1"/>
    <x v="15"/>
    <n v="13966.14"/>
    <n v="558"/>
    <n v="0"/>
    <n v="0"/>
    <s v="FLOW"/>
    <n v="0.1300257144080752"/>
    <n v="6.2429600334854589E-3"/>
    <x v="1"/>
    <s v="BPTP"/>
    <s v="BPTP"/>
    <s v="BPTP"/>
    <s v="Financail problem"/>
    <m/>
    <s v="CAVNA"/>
    <m/>
    <s v="ELG"/>
    <m/>
    <s v="PIMPARI"/>
    <m/>
    <m/>
    <m/>
    <n v="14415"/>
    <n v="13966.14"/>
    <n v="145"/>
    <n v="174"/>
    <s v="FLOW"/>
    <m/>
    <m/>
    <m/>
    <m/>
    <s v="NPA"/>
    <s v="MH14KX2154"/>
    <s v="HONDA ACTIVA 6G DLX BS VI"/>
    <d v="2023-06-15T00:00:00"/>
    <n v="36"/>
    <x v="0"/>
    <x v="0"/>
    <m/>
    <m/>
    <m/>
    <m/>
    <m/>
    <m/>
    <m/>
    <n v="1"/>
    <m/>
    <m/>
    <m/>
    <m/>
    <m/>
    <m/>
    <m/>
    <m/>
    <m/>
    <m/>
    <m/>
    <m/>
    <m/>
    <m/>
    <m/>
    <m/>
    <m/>
    <n v="1"/>
    <m/>
    <m/>
    <m/>
    <m/>
    <m/>
    <m/>
    <m/>
    <m/>
    <m/>
    <m/>
    <m/>
    <m/>
    <m/>
    <m/>
    <m/>
    <m/>
    <m/>
    <n v="1"/>
    <m/>
    <m/>
    <m/>
    <m/>
    <m/>
    <m/>
    <m/>
    <m/>
    <m/>
    <m/>
    <m/>
    <m/>
    <m/>
    <m/>
    <n v="1"/>
    <m/>
    <m/>
    <m/>
    <m/>
    <m/>
    <m/>
    <m/>
    <m/>
    <m/>
    <m/>
    <m/>
    <m/>
    <m/>
    <m/>
    <m/>
    <m/>
    <m/>
    <m/>
    <m/>
    <m/>
    <m/>
    <m/>
    <m/>
    <m/>
    <m/>
    <m/>
    <m/>
    <m/>
    <m/>
    <m/>
    <m/>
    <m/>
    <m/>
    <m/>
    <m/>
    <x v="4"/>
    <x v="0"/>
    <s v="ZBHT0015"/>
    <s v="kodNpPjXsz"/>
    <s v="Allocated"/>
    <s v="Left Message (LMCB)"/>
    <s v="Visited at customer residence address. Customer not meet at home discus about due amount with customer wife. Vehicle with him. Left message at home with wife."/>
    <d v="2026-07-03T00:00:00"/>
    <m/>
    <m/>
    <m/>
    <s v="DID"/>
    <m/>
    <n v="2473"/>
    <n v="17540"/>
  </r>
  <r>
    <n v="461914147"/>
    <s v="AAKASH BALU KADAM"/>
    <s v="ONLINE"/>
    <x v="13"/>
    <n v="4950"/>
    <m/>
    <m/>
    <m/>
    <n v="4841"/>
    <n v="4469"/>
    <n v="4609"/>
    <n v="4360"/>
    <x v="0"/>
    <x v="0"/>
    <x v="0"/>
    <x v="6"/>
    <n v="13917.39"/>
    <n v="140"/>
    <n v="0"/>
    <n v="3922.44"/>
    <s v="30.06.26"/>
    <n v="9.4924754273045947E-3"/>
    <n v="7.330248827327623E-4"/>
    <x v="1"/>
    <s v="BPTP"/>
    <s v="PTP"/>
    <s v="BPTP"/>
    <m/>
    <n v="31"/>
    <s v="CAVA"/>
    <m/>
    <s v="-"/>
    <m/>
    <s v="YERWADA"/>
    <m/>
    <m/>
    <m/>
    <n v="4469"/>
    <n v="13917.39"/>
    <n v="26"/>
    <n v="55"/>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x v="0"/>
    <x v="0"/>
    <s v="ZBHT0012"/>
    <s v="G2nwzUwGNz"/>
    <s v="Allocated"/>
    <s v="Door Locked (NC_DL)"/>
    <s v="Nc"/>
    <d v="2026-07-04T00:00:00"/>
    <m/>
    <m/>
    <m/>
    <m/>
    <m/>
    <n v="4609"/>
    <n v="9310"/>
  </r>
  <r>
    <n v="458063666"/>
    <s v="OMKAR ANIL WAINGANKAR"/>
    <m/>
    <x v="2"/>
    <m/>
    <m/>
    <m/>
    <m/>
    <n v="6040"/>
    <n v="14063"/>
    <n v="-3299"/>
    <n v="20103"/>
    <x v="2"/>
    <x v="1"/>
    <x v="1"/>
    <x v="7"/>
    <n v="13817.2"/>
    <n v="758"/>
    <n v="0"/>
    <n v="0"/>
    <s v="FLOW"/>
    <n v="0.63838683640170713"/>
    <n v="5.3231377951767581E-3"/>
    <x v="1"/>
    <s v="NC"/>
    <s v="NC"/>
    <s v="NC"/>
    <m/>
    <m/>
    <m/>
    <m/>
    <s v="ELG"/>
    <m/>
    <s v="BHOSARI"/>
    <m/>
    <m/>
    <m/>
    <n v="14821"/>
    <n v="13817.2"/>
    <n v="118"/>
    <n v="147"/>
    <s v="FLOW"/>
    <m/>
    <m/>
    <m/>
    <m/>
    <s v="-"/>
    <s v="MH14KV2267"/>
    <s v="RE BULLET X 350 ES EFI JET BLACK"/>
    <d v="2023-05-11T00:00:00"/>
    <n v="36"/>
    <x v="2"/>
    <x v="1"/>
    <m/>
    <m/>
    <m/>
    <m/>
    <m/>
    <m/>
    <m/>
    <m/>
    <m/>
    <m/>
    <m/>
    <m/>
    <m/>
    <m/>
    <m/>
    <m/>
    <m/>
    <m/>
    <m/>
    <m/>
    <m/>
    <m/>
    <m/>
    <m/>
    <m/>
    <m/>
    <m/>
    <m/>
    <m/>
    <m/>
    <m/>
    <m/>
    <m/>
    <m/>
    <n v="1"/>
    <m/>
    <m/>
    <m/>
    <m/>
    <m/>
    <m/>
    <m/>
    <m/>
    <m/>
    <m/>
    <m/>
    <m/>
    <m/>
    <m/>
    <m/>
    <m/>
    <m/>
    <m/>
    <m/>
    <m/>
    <m/>
    <m/>
    <m/>
    <m/>
    <m/>
    <m/>
    <m/>
    <m/>
    <m/>
    <m/>
    <m/>
    <m/>
    <m/>
    <m/>
    <m/>
    <m/>
    <m/>
    <m/>
    <m/>
    <m/>
    <m/>
    <m/>
    <m/>
    <m/>
    <m/>
    <m/>
    <m/>
    <m/>
    <m/>
    <m/>
    <m/>
    <m/>
    <m/>
    <m/>
    <m/>
    <m/>
    <m/>
    <m/>
    <m/>
    <x v="0"/>
    <x v="0"/>
    <s v="DUWT0025"/>
    <e v="#N/A"/>
    <s v="Allocated"/>
    <e v="#N/A"/>
    <e v="#N/A"/>
    <e v="#N/A"/>
    <m/>
    <m/>
    <m/>
    <m/>
    <m/>
    <n v="-3299"/>
    <n v="20103"/>
  </r>
  <r>
    <n v="464807112"/>
    <s v="SOMNATH UDAYBHAN CHAND"/>
    <m/>
    <x v="2"/>
    <m/>
    <m/>
    <m/>
    <m/>
    <n v="1283"/>
    <n v="7602"/>
    <n v="1586"/>
    <n v="8885"/>
    <x v="5"/>
    <x v="1"/>
    <x v="1"/>
    <x v="15"/>
    <n v="13602"/>
    <n v="399"/>
    <n v="0"/>
    <n v="4050"/>
    <s v="-"/>
    <n v="0.34661046966457632"/>
    <n v="5.9454662272931296E-3"/>
    <x v="1"/>
    <s v="NC"/>
    <s v="-"/>
    <s v="NC"/>
    <s v="Shifted"/>
    <m/>
    <s v="CNAVNA"/>
    <m/>
    <s v="ELG"/>
    <m/>
    <s v="RAHATNI"/>
    <m/>
    <m/>
    <m/>
    <n v="7602"/>
    <n v="13602"/>
    <n v="176"/>
    <n v="205"/>
    <s v="FLOW"/>
    <m/>
    <m/>
    <m/>
    <m/>
    <s v="NPA"/>
    <s v="MH14KX0361"/>
    <s v="SPLENDOR PLUS I3S BS6 FI DRUM SELF"/>
    <d v="2024-11-29T00:00:00"/>
    <n v="24"/>
    <x v="0"/>
    <x v="0"/>
    <m/>
    <m/>
    <m/>
    <m/>
    <m/>
    <m/>
    <m/>
    <m/>
    <m/>
    <m/>
    <n v="1"/>
    <m/>
    <m/>
    <m/>
    <m/>
    <m/>
    <m/>
    <m/>
    <m/>
    <m/>
    <m/>
    <m/>
    <m/>
    <m/>
    <m/>
    <m/>
    <m/>
    <m/>
    <m/>
    <m/>
    <m/>
    <m/>
    <m/>
    <m/>
    <m/>
    <m/>
    <m/>
    <m/>
    <m/>
    <m/>
    <m/>
    <m/>
    <m/>
    <m/>
    <m/>
    <m/>
    <m/>
    <m/>
    <m/>
    <m/>
    <m/>
    <m/>
    <m/>
    <m/>
    <m/>
    <m/>
    <m/>
    <m/>
    <m/>
    <m/>
    <m/>
    <m/>
    <m/>
    <m/>
    <m/>
    <m/>
    <m/>
    <m/>
    <m/>
    <m/>
    <m/>
    <m/>
    <m/>
    <m/>
    <m/>
    <m/>
    <m/>
    <m/>
    <m/>
    <m/>
    <m/>
    <m/>
    <m/>
    <m/>
    <m/>
    <m/>
    <m/>
    <m/>
    <m/>
    <m/>
    <m/>
    <m/>
    <m/>
    <m/>
    <x v="0"/>
    <x v="0"/>
    <s v="ZBHT0015"/>
    <s v="kPKPQUwAN7"/>
    <s v="Allocated"/>
    <s v="Shifted (NC_SFTD)"/>
    <s v="Visited at customer residence address. Customer is shiffted other place long time near residence people sd.  Vehicle status not available."/>
    <d v="2026-07-04T00:00:00"/>
    <m/>
    <m/>
    <m/>
    <s v="DID"/>
    <m/>
    <n v="1586"/>
    <n v="8885"/>
  </r>
  <r>
    <n v="465657588"/>
    <s v="VIJAY SADASHIV VAGHAMARE"/>
    <s v="ONLINE"/>
    <x v="16"/>
    <n v="3632"/>
    <m/>
    <m/>
    <m/>
    <n v="3556"/>
    <n v="3556"/>
    <n v="3565"/>
    <n v="3480"/>
    <x v="0"/>
    <x v="0"/>
    <x v="0"/>
    <x v="12"/>
    <n v="13572"/>
    <n v="9"/>
    <n v="0"/>
    <n v="1796"/>
    <s v="-"/>
    <n v="1.9634123348327478E-2"/>
    <n v="7.148332919066757E-4"/>
    <x v="0"/>
    <s v="MPTP"/>
    <s v="-"/>
    <s v="MPTP"/>
    <s v="Add not found"/>
    <n v="15"/>
    <s v="CAVNA"/>
    <m/>
    <s v="-"/>
    <m/>
    <s v="MULSHI "/>
    <m/>
    <m/>
    <m/>
    <n v="5361"/>
    <n v="13572"/>
    <n v="26"/>
    <n v="25"/>
    <s v="STABLE"/>
    <m/>
    <m/>
    <m/>
    <m/>
    <s v="REGULAR"/>
    <s v="MH14ME6202"/>
    <s v="SPLENDOR PLUS I3S DRS C FI OTHERS"/>
    <d v="2025-03-07T00:00:00"/>
    <n v="18"/>
    <x v="1"/>
    <x v="0"/>
    <m/>
    <m/>
    <m/>
    <m/>
    <m/>
    <m/>
    <m/>
    <m/>
    <m/>
    <m/>
    <m/>
    <m/>
    <m/>
    <m/>
    <m/>
    <m/>
    <m/>
    <m/>
    <m/>
    <m/>
    <m/>
    <m/>
    <m/>
    <m/>
    <m/>
    <m/>
    <m/>
    <m/>
    <m/>
    <m/>
    <m/>
    <m/>
    <m/>
    <m/>
    <m/>
    <m/>
    <m/>
    <m/>
    <m/>
    <m/>
    <n v="1"/>
    <m/>
    <m/>
    <m/>
    <m/>
    <m/>
    <m/>
    <m/>
    <m/>
    <m/>
    <m/>
    <m/>
    <m/>
    <m/>
    <m/>
    <m/>
    <m/>
    <m/>
    <m/>
    <m/>
    <m/>
    <m/>
    <m/>
    <m/>
    <m/>
    <m/>
    <m/>
    <m/>
    <m/>
    <m/>
    <m/>
    <m/>
    <m/>
    <m/>
    <m/>
    <m/>
    <m/>
    <m/>
    <m/>
    <m/>
    <m/>
    <m/>
    <m/>
    <m/>
    <m/>
    <m/>
    <m/>
    <m/>
    <m/>
    <m/>
    <m/>
    <m/>
    <m/>
    <m/>
    <x v="0"/>
    <x v="0"/>
    <s v="DUWT0030"/>
    <m/>
    <m/>
    <m/>
    <m/>
    <m/>
    <m/>
    <m/>
    <m/>
    <m/>
    <m/>
    <n v="3565"/>
    <n v="7112"/>
  </r>
  <r>
    <n v="460547521"/>
    <s v="PRIMILA LONDHE"/>
    <m/>
    <x v="2"/>
    <m/>
    <m/>
    <m/>
    <m/>
    <n v="3373"/>
    <n v="13697"/>
    <n v="-2026"/>
    <n v="17070"/>
    <x v="5"/>
    <x v="1"/>
    <x v="1"/>
    <x v="16"/>
    <n v="13205.39"/>
    <n v="1142"/>
    <n v="0"/>
    <n v="6300"/>
    <s v="-"/>
    <n v="8.9971030251993211E-2"/>
    <n v="5.7721070624345257E-3"/>
    <x v="1"/>
    <s v="NC"/>
    <s v="-"/>
    <s v="NC"/>
    <s v="Add not found"/>
    <m/>
    <s v="CNAVNA"/>
    <m/>
    <s v="ELG"/>
    <m/>
    <s v="JUNA BAZAR"/>
    <m/>
    <m/>
    <m/>
    <n v="13697"/>
    <n v="13205.39"/>
    <n v="177"/>
    <n v="206"/>
    <s v="FLOW"/>
    <m/>
    <m/>
    <m/>
    <m/>
    <s v="NPA"/>
    <s v="MH12WG0048"/>
    <s v="PIAGGIO APRILIA SR 125 CBS"/>
    <d v="2023-11-08T00:00:00"/>
    <n v="30"/>
    <x v="0"/>
    <x v="1"/>
    <m/>
    <m/>
    <m/>
    <m/>
    <m/>
    <m/>
    <m/>
    <m/>
    <m/>
    <m/>
    <m/>
    <m/>
    <m/>
    <m/>
    <m/>
    <m/>
    <n v="1"/>
    <m/>
    <m/>
    <m/>
    <m/>
    <m/>
    <m/>
    <m/>
    <m/>
    <m/>
    <m/>
    <m/>
    <m/>
    <m/>
    <m/>
    <m/>
    <m/>
    <m/>
    <m/>
    <m/>
    <m/>
    <m/>
    <m/>
    <m/>
    <m/>
    <m/>
    <m/>
    <m/>
    <m/>
    <m/>
    <m/>
    <m/>
    <m/>
    <m/>
    <m/>
    <m/>
    <m/>
    <m/>
    <m/>
    <m/>
    <m/>
    <m/>
    <m/>
    <m/>
    <m/>
    <m/>
    <m/>
    <m/>
    <m/>
    <m/>
    <m/>
    <m/>
    <m/>
    <m/>
    <m/>
    <m/>
    <m/>
    <m/>
    <m/>
    <m/>
    <m/>
    <m/>
    <m/>
    <m/>
    <m/>
    <m/>
    <m/>
    <m/>
    <m/>
    <m/>
    <m/>
    <m/>
    <m/>
    <m/>
    <m/>
    <m/>
    <m/>
    <m/>
    <x v="0"/>
    <x v="0"/>
    <s v="DUWT0014"/>
    <s v="koBdVOrdAic"/>
    <s v="Allocated"/>
    <s v="Address Not Found (NC_ANF)"/>
    <s v="Short address "/>
    <d v="2026-07-06T00:00:00"/>
    <m/>
    <m/>
    <m/>
    <m/>
    <m/>
    <n v="-2026"/>
    <n v="17070"/>
  </r>
  <r>
    <n v="129678051"/>
    <s v="PRATIK DINESH SHARMA"/>
    <m/>
    <x v="2"/>
    <m/>
    <m/>
    <m/>
    <m/>
    <n v="6682"/>
    <n v="13175"/>
    <n v="130"/>
    <n v="19857"/>
    <x v="3"/>
    <x v="1"/>
    <x v="1"/>
    <x v="3"/>
    <n v="13101.15"/>
    <n v="319"/>
    <n v="0"/>
    <n v="5400"/>
    <s v="FLOW"/>
    <n v="0.10419396381796479"/>
    <n v="4.1959443006733717E-3"/>
    <x v="1"/>
    <s v="NC"/>
    <s v="NC"/>
    <s v="NC"/>
    <s v="Shifted"/>
    <m/>
    <m/>
    <m/>
    <s v="ELG"/>
    <m/>
    <s v="BALEWADI"/>
    <m/>
    <m/>
    <m/>
    <n v="13175"/>
    <n v="13101.15"/>
    <n v="87"/>
    <n v="116"/>
    <s v="FLOW"/>
    <m/>
    <m/>
    <m/>
    <m/>
    <s v="NPA"/>
    <s v="MH30BQ2920"/>
    <s v="TVS APACHE RR 310 BSVI"/>
    <d v="2022-05-01T00:00:00"/>
    <n v="48"/>
    <x v="0"/>
    <x v="0"/>
    <m/>
    <m/>
    <m/>
    <m/>
    <m/>
    <m/>
    <m/>
    <m/>
    <m/>
    <m/>
    <n v="1"/>
    <m/>
    <m/>
    <m/>
    <m/>
    <m/>
    <m/>
    <m/>
    <m/>
    <m/>
    <m/>
    <m/>
    <m/>
    <m/>
    <m/>
    <n v="1"/>
    <m/>
    <m/>
    <m/>
    <m/>
    <m/>
    <m/>
    <m/>
    <m/>
    <m/>
    <m/>
    <m/>
    <n v="1"/>
    <m/>
    <m/>
    <n v="1"/>
    <m/>
    <m/>
    <m/>
    <m/>
    <m/>
    <m/>
    <m/>
    <m/>
    <m/>
    <m/>
    <m/>
    <m/>
    <m/>
    <m/>
    <m/>
    <m/>
    <m/>
    <m/>
    <m/>
    <m/>
    <m/>
    <m/>
    <m/>
    <m/>
    <m/>
    <m/>
    <m/>
    <m/>
    <m/>
    <m/>
    <m/>
    <m/>
    <m/>
    <m/>
    <m/>
    <m/>
    <m/>
    <m/>
    <m/>
    <m/>
    <m/>
    <m/>
    <m/>
    <m/>
    <m/>
    <m/>
    <m/>
    <m/>
    <m/>
    <m/>
    <m/>
    <m/>
    <m/>
    <x v="4"/>
    <x v="0"/>
    <s v="DUWT0023"/>
    <s v="GoFvS1HilOIm"/>
    <s v="Allocated"/>
    <s v="Shifted (NC_SFTD)"/>
    <s v="Customer shifted from the given residence address "/>
    <d v="2026-07-04T00:00:00"/>
    <m/>
    <m/>
    <m/>
    <m/>
    <m/>
    <n v="130"/>
    <n v="19857"/>
  </r>
  <r>
    <n v="459750261"/>
    <s v="KOMAL ROHIT CHANDANE"/>
    <s v="ONLINE"/>
    <x v="4"/>
    <n v="3446"/>
    <m/>
    <m/>
    <m/>
    <n v="3370"/>
    <n v="3366"/>
    <n v="3427"/>
    <n v="3290"/>
    <x v="0"/>
    <x v="0"/>
    <x v="0"/>
    <x v="2"/>
    <n v="12950.4"/>
    <n v="61"/>
    <n v="0"/>
    <n v="6750"/>
    <s v="11.06.26"/>
    <n v="1.3992692431341167E-2"/>
    <n v="6.8209380073004817E-4"/>
    <x v="0"/>
    <s v="PTP"/>
    <s v="PAID"/>
    <s v="PTP"/>
    <m/>
    <n v="24"/>
    <s v="CAVA"/>
    <m/>
    <s v="-"/>
    <m/>
    <s v="DAPODI"/>
    <m/>
    <m/>
    <m/>
    <n v="10177"/>
    <n v="12950.4"/>
    <n v="26"/>
    <n v="25"/>
    <s v="STABLE"/>
    <m/>
    <m/>
    <m/>
    <m/>
    <s v="REGULAR"/>
    <s v="MH14KZ6499"/>
    <s v="HONDA ACTIVA 6G H SMART"/>
    <d v="2023-09-13T00:00:00"/>
    <n v="36"/>
    <x v="1"/>
    <x v="1"/>
    <m/>
    <m/>
    <m/>
    <m/>
    <m/>
    <m/>
    <m/>
    <m/>
    <m/>
    <m/>
    <m/>
    <m/>
    <m/>
    <m/>
    <m/>
    <m/>
    <m/>
    <m/>
    <m/>
    <m/>
    <m/>
    <m/>
    <m/>
    <m/>
    <m/>
    <m/>
    <m/>
    <m/>
    <m/>
    <m/>
    <m/>
    <n v="1"/>
    <m/>
    <m/>
    <m/>
    <m/>
    <m/>
    <m/>
    <m/>
    <m/>
    <m/>
    <m/>
    <m/>
    <m/>
    <m/>
    <m/>
    <m/>
    <m/>
    <m/>
    <m/>
    <m/>
    <m/>
    <m/>
    <m/>
    <m/>
    <m/>
    <m/>
    <m/>
    <m/>
    <m/>
    <m/>
    <m/>
    <m/>
    <m/>
    <m/>
    <m/>
    <m/>
    <n v="1"/>
    <m/>
    <m/>
    <m/>
    <m/>
    <m/>
    <m/>
    <m/>
    <m/>
    <m/>
    <m/>
    <m/>
    <m/>
    <m/>
    <m/>
    <m/>
    <m/>
    <m/>
    <m/>
    <m/>
    <m/>
    <m/>
    <m/>
    <m/>
    <m/>
    <m/>
    <m/>
    <x v="3"/>
    <x v="0"/>
    <s v="ZBHT0009"/>
    <m/>
    <m/>
    <m/>
    <m/>
    <m/>
    <m/>
    <m/>
    <m/>
    <m/>
    <m/>
    <n v="3427"/>
    <n v="6736"/>
  </r>
  <r>
    <n v="459748188"/>
    <s v="MUKESH ANANT GURAV"/>
    <m/>
    <x v="2"/>
    <m/>
    <m/>
    <m/>
    <m/>
    <n v="3283"/>
    <n v="3288"/>
    <n v="205"/>
    <n v="6571"/>
    <x v="1"/>
    <x v="1"/>
    <x v="1"/>
    <x v="8"/>
    <n v="12619.83"/>
    <n v="200"/>
    <n v="0"/>
    <n v="1800"/>
    <s v="FLOW"/>
    <n v="6.2811467199081483E-2"/>
    <n v="2.346408335057434E-3"/>
    <x v="1"/>
    <s v="BPTP"/>
    <s v="-"/>
    <s v="BPTP"/>
    <s v="Financail problem"/>
    <m/>
    <s v="CAVA"/>
    <m/>
    <s v="-"/>
    <m/>
    <s v="MAVAL"/>
    <m/>
    <m/>
    <m/>
    <n v="5288"/>
    <n v="12619.83"/>
    <n v="57"/>
    <n v="86"/>
    <s v="FLOW"/>
    <m/>
    <m/>
    <m/>
    <m/>
    <s v="NPA"/>
    <s v="MH14KZ7290"/>
    <s v="HONDA ACTIVA DLX"/>
    <d v="2023-09-13T00:00:00"/>
    <n v="36"/>
    <x v="1"/>
    <x v="1"/>
    <m/>
    <m/>
    <m/>
    <m/>
    <m/>
    <m/>
    <m/>
    <m/>
    <m/>
    <m/>
    <m/>
    <m/>
    <m/>
    <m/>
    <m/>
    <m/>
    <m/>
    <m/>
    <m/>
    <m/>
    <m/>
    <m/>
    <m/>
    <m/>
    <m/>
    <m/>
    <m/>
    <m/>
    <m/>
    <m/>
    <m/>
    <m/>
    <m/>
    <m/>
    <m/>
    <m/>
    <m/>
    <m/>
    <m/>
    <m/>
    <m/>
    <m/>
    <m/>
    <m/>
    <m/>
    <m/>
    <m/>
    <m/>
    <m/>
    <m/>
    <m/>
    <m/>
    <m/>
    <m/>
    <m/>
    <m/>
    <m/>
    <m/>
    <m/>
    <m/>
    <m/>
    <m/>
    <m/>
    <m/>
    <m/>
    <m/>
    <m/>
    <m/>
    <m/>
    <m/>
    <m/>
    <m/>
    <m/>
    <m/>
    <m/>
    <m/>
    <m/>
    <m/>
    <m/>
    <m/>
    <m/>
    <m/>
    <m/>
    <m/>
    <m/>
    <m/>
    <m/>
    <m/>
    <m/>
    <m/>
    <m/>
    <m/>
    <m/>
    <m/>
    <x v="5"/>
    <x v="1"/>
    <s v="ZBHT0013"/>
    <m/>
    <m/>
    <m/>
    <m/>
    <m/>
    <m/>
    <m/>
    <m/>
    <m/>
    <m/>
    <n v="205"/>
    <n v="6571"/>
  </r>
  <r>
    <n v="459133250"/>
    <s v="NIHAL RAMDAS BHISE"/>
    <s v="COLLECT"/>
    <x v="18"/>
    <n v="200"/>
    <m/>
    <m/>
    <m/>
    <n v="3259"/>
    <n v="6634"/>
    <n v="223"/>
    <n v="9693"/>
    <x v="3"/>
    <x v="0"/>
    <x v="0"/>
    <x v="3"/>
    <n v="12585"/>
    <n v="107"/>
    <n v="0"/>
    <n v="6720"/>
    <s v="FLOW"/>
    <n v="0.10008900246536273"/>
    <n v="4.0306354040656267E-3"/>
    <x v="0"/>
    <s v="PAID"/>
    <s v="LMCB"/>
    <s v="PAID"/>
    <m/>
    <m/>
    <m/>
    <m/>
    <s v="ELG"/>
    <m/>
    <s v="KHADAKI"/>
    <m/>
    <m/>
    <m/>
    <n v="6634"/>
    <n v="12585"/>
    <n v="87"/>
    <n v="86"/>
    <s v="STABLE"/>
    <m/>
    <m/>
    <m/>
    <m/>
    <s v="REGULAR"/>
    <s v="MH12VY2655"/>
    <s v="HONDA ACTIVA 125 DRUM BSVI"/>
    <d v="2023-07-26T00:00:00"/>
    <n v="36"/>
    <x v="0"/>
    <x v="0"/>
    <m/>
    <n v="2"/>
    <m/>
    <m/>
    <m/>
    <m/>
    <m/>
    <m/>
    <m/>
    <m/>
    <m/>
    <m/>
    <m/>
    <m/>
    <m/>
    <m/>
    <m/>
    <m/>
    <m/>
    <m/>
    <m/>
    <m/>
    <m/>
    <m/>
    <m/>
    <m/>
    <m/>
    <m/>
    <m/>
    <m/>
    <m/>
    <m/>
    <m/>
    <m/>
    <m/>
    <m/>
    <m/>
    <m/>
    <m/>
    <m/>
    <m/>
    <m/>
    <m/>
    <m/>
    <m/>
    <m/>
    <m/>
    <m/>
    <m/>
    <m/>
    <m/>
    <m/>
    <m/>
    <m/>
    <m/>
    <m/>
    <m/>
    <m/>
    <m/>
    <m/>
    <m/>
    <m/>
    <m/>
    <m/>
    <m/>
    <m/>
    <m/>
    <m/>
    <m/>
    <m/>
    <m/>
    <m/>
    <m/>
    <m/>
    <m/>
    <m/>
    <m/>
    <m/>
    <m/>
    <m/>
    <m/>
    <m/>
    <m/>
    <m/>
    <m/>
    <m/>
    <m/>
    <m/>
    <m/>
    <m/>
    <m/>
    <m/>
    <m/>
    <m/>
    <x v="3"/>
    <x v="0"/>
    <s v="DUWT0023"/>
    <s v="GPRUjlwBNz"/>
    <s v="Allocated"/>
    <s v="Payment (PAID)"/>
    <s v="Visited customer residential address customer said facing financial problem Paid 1 emi today and will pay pending in third week"/>
    <d v="2026-07-01T00:00:00"/>
    <m/>
    <m/>
    <m/>
    <m/>
    <m/>
    <n v="223"/>
    <n v="9893"/>
  </r>
  <r>
    <n v="463650409"/>
    <s v="RAVI SOMNATH MORE"/>
    <s v="ONLINE"/>
    <x v="6"/>
    <n v="4506"/>
    <m/>
    <m/>
    <m/>
    <n v="4409"/>
    <n v="3905"/>
    <n v="3989"/>
    <n v="3808"/>
    <x v="0"/>
    <x v="0"/>
    <x v="0"/>
    <x v="0"/>
    <n v="12464"/>
    <n v="84"/>
    <n v="0"/>
    <n v="5795"/>
    <s v="11.06.26"/>
    <n v="4.2936355778112369E-3"/>
    <n v="6.5647525422375523E-4"/>
    <x v="0"/>
    <s v="PAID"/>
    <s v="PAID"/>
    <s v="PAID"/>
    <m/>
    <m/>
    <s v="CAVA"/>
    <m/>
    <s v="-"/>
    <m/>
    <s v="CHINCHWAD"/>
    <m/>
    <m/>
    <m/>
    <n v="9784"/>
    <n v="12464"/>
    <n v="26"/>
    <n v="25"/>
    <s v="STABLE"/>
    <m/>
    <m/>
    <m/>
    <m/>
    <s v="REGULAR"/>
    <s v="MH14LT0680"/>
    <s v="SPLENDOR PLUS BS6 I3S DRS CAST FI"/>
    <d v="2024-08-03T00:00:00"/>
    <n v="24"/>
    <x v="1"/>
    <x v="0"/>
    <m/>
    <m/>
    <m/>
    <m/>
    <m/>
    <m/>
    <m/>
    <m/>
    <m/>
    <m/>
    <m/>
    <m/>
    <m/>
    <m/>
    <m/>
    <m/>
    <m/>
    <m/>
    <m/>
    <m/>
    <m/>
    <m/>
    <m/>
    <m/>
    <m/>
    <m/>
    <m/>
    <m/>
    <m/>
    <m/>
    <m/>
    <n v="1"/>
    <m/>
    <m/>
    <m/>
    <m/>
    <m/>
    <m/>
    <m/>
    <m/>
    <m/>
    <m/>
    <m/>
    <m/>
    <m/>
    <m/>
    <m/>
    <m/>
    <m/>
    <m/>
    <m/>
    <m/>
    <m/>
    <m/>
    <m/>
    <m/>
    <m/>
    <m/>
    <m/>
    <m/>
    <m/>
    <m/>
    <m/>
    <m/>
    <m/>
    <m/>
    <m/>
    <m/>
    <m/>
    <m/>
    <m/>
    <m/>
    <m/>
    <m/>
    <m/>
    <m/>
    <m/>
    <m/>
    <m/>
    <m/>
    <m/>
    <m/>
    <m/>
    <m/>
    <m/>
    <m/>
    <m/>
    <m/>
    <m/>
    <m/>
    <m/>
    <m/>
    <m/>
    <m/>
    <x v="0"/>
    <x v="0"/>
    <s v="ZBHT0011"/>
    <m/>
    <m/>
    <m/>
    <m/>
    <m/>
    <m/>
    <m/>
    <m/>
    <m/>
    <m/>
    <n v="3989"/>
    <n v="8314"/>
  </r>
  <r>
    <n v="465893690"/>
    <s v="SHAKIL ABDULKHADAR SHAIKH"/>
    <s v="ONLINE"/>
    <x v="13"/>
    <n v="5370"/>
    <m/>
    <m/>
    <m/>
    <n v="2685"/>
    <n v="2122"/>
    <n v="2436"/>
    <n v="-563"/>
    <x v="0"/>
    <x v="2"/>
    <x v="0"/>
    <x v="13"/>
    <n v="12355"/>
    <n v="314"/>
    <n v="0"/>
    <n v="0"/>
    <s v="22.06.26"/>
    <n v="1.0647401388150539E-2"/>
    <n v="6.5073425593184346E-4"/>
    <x v="2"/>
    <s v="PAID"/>
    <s v="NC"/>
    <s v="NC"/>
    <s v="Shifted"/>
    <m/>
    <s v="CNAVNA"/>
    <m/>
    <s v="-"/>
    <m/>
    <s v="GULTEKADI"/>
    <m/>
    <m/>
    <m/>
    <n v="2122"/>
    <n v="12355"/>
    <n v="25"/>
    <n v="54"/>
    <s v="FLOW"/>
    <m/>
    <m/>
    <m/>
    <m/>
    <s v="NPA"/>
    <s v="MH24BV4802"/>
    <s v="SPLENDOR PLUS BS6 I3S DRS CAST FI"/>
    <d v="2025-04-10T00:00:00"/>
    <n v="18"/>
    <x v="0"/>
    <x v="1"/>
    <m/>
    <m/>
    <m/>
    <m/>
    <m/>
    <m/>
    <m/>
    <m/>
    <m/>
    <m/>
    <m/>
    <m/>
    <m/>
    <m/>
    <m/>
    <m/>
    <m/>
    <m/>
    <m/>
    <m/>
    <m/>
    <m/>
    <m/>
    <m/>
    <m/>
    <n v="1"/>
    <m/>
    <m/>
    <m/>
    <m/>
    <m/>
    <m/>
    <m/>
    <m/>
    <m/>
    <m/>
    <m/>
    <m/>
    <m/>
    <m/>
    <m/>
    <m/>
    <m/>
    <m/>
    <m/>
    <m/>
    <m/>
    <m/>
    <m/>
    <m/>
    <m/>
    <m/>
    <m/>
    <m/>
    <m/>
    <m/>
    <m/>
    <m/>
    <m/>
    <m/>
    <m/>
    <m/>
    <m/>
    <m/>
    <m/>
    <m/>
    <m/>
    <m/>
    <m/>
    <m/>
    <m/>
    <m/>
    <m/>
    <m/>
    <m/>
    <m/>
    <m/>
    <m/>
    <m/>
    <m/>
    <m/>
    <m/>
    <m/>
    <m/>
    <m/>
    <m/>
    <m/>
    <m/>
    <m/>
    <m/>
    <m/>
    <m/>
    <m/>
    <m/>
    <x v="0"/>
    <x v="0"/>
    <s v="DUWT0031"/>
    <s v="G2_ZtDYkZc"/>
    <s v="Allocated"/>
    <e v="#N/A"/>
    <e v="#N/A"/>
    <e v="#N/A"/>
    <m/>
    <m/>
    <m/>
    <m/>
    <m/>
    <n v="2436"/>
    <n v="4807"/>
  </r>
  <r>
    <n v="459445373"/>
    <s v="RAMA NITIN ADMANE"/>
    <s v="ONLINE"/>
    <x v="12"/>
    <n v="4700"/>
    <m/>
    <m/>
    <m/>
    <n v="4550"/>
    <n v="3311"/>
    <n v="3391"/>
    <n v="3161"/>
    <x v="0"/>
    <x v="0"/>
    <x v="0"/>
    <x v="3"/>
    <n v="12199.55"/>
    <n v="80"/>
    <n v="0"/>
    <n v="6750"/>
    <s v="22.06.26"/>
    <n v="1.2981279676419665E-2"/>
    <n v="6.4254674965223148E-4"/>
    <x v="0"/>
    <s v="PTP"/>
    <s v="PTP"/>
    <s v="PTP"/>
    <m/>
    <n v="23"/>
    <s v="CAVA"/>
    <m/>
    <s v="-"/>
    <m/>
    <s v="PASHAN"/>
    <m/>
    <m/>
    <m/>
    <n v="3311"/>
    <n v="12199.55"/>
    <n v="26"/>
    <n v="25"/>
    <s v="STABLE"/>
    <m/>
    <m/>
    <m/>
    <m/>
    <s v="REGULAR"/>
    <s v="MH44AC1790"/>
    <s v="HONDA UNICORN 160 BSVI"/>
    <d v="2023-08-18T00:00:00"/>
    <n v="36"/>
    <x v="0"/>
    <x v="0"/>
    <m/>
    <m/>
    <m/>
    <m/>
    <m/>
    <m/>
    <m/>
    <m/>
    <m/>
    <m/>
    <n v="1"/>
    <m/>
    <m/>
    <m/>
    <m/>
    <m/>
    <m/>
    <m/>
    <m/>
    <m/>
    <m/>
    <m/>
    <m/>
    <m/>
    <m/>
    <n v="1"/>
    <m/>
    <m/>
    <m/>
    <m/>
    <m/>
    <m/>
    <m/>
    <m/>
    <m/>
    <m/>
    <m/>
    <m/>
    <m/>
    <m/>
    <m/>
    <m/>
    <m/>
    <m/>
    <m/>
    <m/>
    <m/>
    <m/>
    <m/>
    <m/>
    <m/>
    <m/>
    <m/>
    <m/>
    <m/>
    <m/>
    <m/>
    <m/>
    <n v="1"/>
    <m/>
    <m/>
    <m/>
    <m/>
    <m/>
    <m/>
    <m/>
    <m/>
    <m/>
    <m/>
    <m/>
    <n v="1"/>
    <m/>
    <m/>
    <m/>
    <m/>
    <m/>
    <m/>
    <m/>
    <m/>
    <m/>
    <m/>
    <m/>
    <m/>
    <m/>
    <m/>
    <m/>
    <m/>
    <m/>
    <m/>
    <m/>
    <m/>
    <m/>
    <m/>
    <m/>
    <x v="4"/>
    <x v="0"/>
    <s v="DUWT0023"/>
    <s v="GPJtMoxS_EI7"/>
    <s v="Allocated"/>
    <s v="Left Message (LMCB)"/>
    <s v="Customer not available lm with relatives husband "/>
    <d v="2026-07-04T00:00:00"/>
    <m/>
    <m/>
    <m/>
    <m/>
    <m/>
    <n v="3391"/>
    <n v="7861"/>
  </r>
  <r>
    <n v="458467971"/>
    <s v="DHANANJAY SURYAKANT ROKADE"/>
    <m/>
    <x v="2"/>
    <m/>
    <m/>
    <m/>
    <m/>
    <n v="6388"/>
    <n v="12188"/>
    <n v="6117"/>
    <n v="18576"/>
    <x v="1"/>
    <x v="1"/>
    <x v="1"/>
    <x v="15"/>
    <n v="12099.6"/>
    <n v="317"/>
    <n v="0"/>
    <n v="2700"/>
    <s v="-"/>
    <n v="0.10976426211483717"/>
    <n v="2.2496818333417271E-3"/>
    <x v="0"/>
    <s v="PTP"/>
    <s v="-"/>
    <s v="PTP"/>
    <m/>
    <n v="30"/>
    <s v="CAVNA"/>
    <m/>
    <s v="-"/>
    <m/>
    <s v="KHED SHIVAPUR"/>
    <m/>
    <m/>
    <m/>
    <n v="12188"/>
    <n v="12099.6"/>
    <n v="57"/>
    <n v="86"/>
    <s v="FLOW"/>
    <m/>
    <m/>
    <m/>
    <m/>
    <s v="REGULAR"/>
    <s v="MH14KX3439"/>
    <s v="HUNTER 350 REBEL BLACK"/>
    <d v="2023-06-08T00:00:00"/>
    <n v="36"/>
    <x v="0"/>
    <x v="0"/>
    <m/>
    <m/>
    <m/>
    <m/>
    <m/>
    <m/>
    <m/>
    <m/>
    <m/>
    <m/>
    <n v="1"/>
    <m/>
    <m/>
    <m/>
    <m/>
    <m/>
    <m/>
    <m/>
    <m/>
    <m/>
    <m/>
    <m/>
    <m/>
    <m/>
    <m/>
    <m/>
    <m/>
    <m/>
    <m/>
    <m/>
    <m/>
    <m/>
    <m/>
    <m/>
    <m/>
    <m/>
    <m/>
    <m/>
    <m/>
    <m/>
    <m/>
    <m/>
    <m/>
    <m/>
    <m/>
    <m/>
    <n v="1"/>
    <m/>
    <m/>
    <m/>
    <m/>
    <m/>
    <n v="1"/>
    <m/>
    <m/>
    <m/>
    <m/>
    <m/>
    <m/>
    <m/>
    <m/>
    <m/>
    <m/>
    <m/>
    <m/>
    <m/>
    <m/>
    <n v="1"/>
    <m/>
    <m/>
    <m/>
    <m/>
    <m/>
    <m/>
    <m/>
    <m/>
    <m/>
    <m/>
    <m/>
    <n v="1"/>
    <m/>
    <m/>
    <m/>
    <m/>
    <m/>
    <m/>
    <m/>
    <m/>
    <m/>
    <m/>
    <m/>
    <m/>
    <m/>
    <m/>
    <x v="9"/>
    <x v="0"/>
    <s v="ZBHT0015"/>
    <s v="k2Hk3TYSKQDc"/>
    <s v="Allocated"/>
    <s v="Promise To Pay (PTP)"/>
    <s v="Visited at customer residence address. Customer not meet at home discus about due amount with customer brother ( Rushikesh ) . Customer brother promise to pay emi after 7/8 days. Vehicle with brother."/>
    <d v="2026-07-15T00:00:00"/>
    <m/>
    <m/>
    <m/>
    <m/>
    <m/>
    <n v="6117"/>
    <n v="18576"/>
  </r>
  <r>
    <n v="458564938"/>
    <s v="SOMNATH UDAYBHAN CHAND"/>
    <m/>
    <x v="2"/>
    <m/>
    <m/>
    <m/>
    <m/>
    <n v="2133"/>
    <n v="12759"/>
    <n v="2712"/>
    <n v="14892"/>
    <x v="5"/>
    <x v="1"/>
    <x v="1"/>
    <x v="15"/>
    <n v="12035.56"/>
    <n v="618"/>
    <n v="0"/>
    <n v="3600"/>
    <s v="-"/>
    <n v="0.30669394973358244"/>
    <n v="5.2607716149507492E-3"/>
    <x v="1"/>
    <s v="NC"/>
    <s v="-"/>
    <s v="NC"/>
    <s v="Shifted"/>
    <m/>
    <s v="CNAVNA"/>
    <m/>
    <s v="ELG"/>
    <m/>
    <s v="RAHATNI"/>
    <m/>
    <m/>
    <m/>
    <n v="12759"/>
    <n v="12035.56"/>
    <n v="177"/>
    <n v="206"/>
    <s v="FLOW"/>
    <m/>
    <m/>
    <m/>
    <m/>
    <s v="NPA"/>
    <s v="MH14KX0361"/>
    <s v="SPLENDOR PLUS I3S BS6 FI DRUM SELF"/>
    <d v="2023-06-15T00:00:00"/>
    <n v="36"/>
    <x v="0"/>
    <x v="0"/>
    <m/>
    <m/>
    <m/>
    <m/>
    <m/>
    <m/>
    <m/>
    <m/>
    <m/>
    <m/>
    <n v="1"/>
    <m/>
    <m/>
    <m/>
    <m/>
    <m/>
    <m/>
    <m/>
    <m/>
    <m/>
    <m/>
    <m/>
    <n v="1"/>
    <m/>
    <m/>
    <m/>
    <m/>
    <m/>
    <m/>
    <m/>
    <m/>
    <m/>
    <m/>
    <m/>
    <m/>
    <m/>
    <m/>
    <m/>
    <m/>
    <m/>
    <m/>
    <m/>
    <m/>
    <m/>
    <m/>
    <m/>
    <m/>
    <m/>
    <m/>
    <m/>
    <m/>
    <m/>
    <m/>
    <m/>
    <m/>
    <m/>
    <m/>
    <m/>
    <m/>
    <m/>
    <m/>
    <m/>
    <m/>
    <m/>
    <m/>
    <m/>
    <m/>
    <m/>
    <m/>
    <m/>
    <m/>
    <m/>
    <m/>
    <m/>
    <m/>
    <m/>
    <m/>
    <m/>
    <m/>
    <m/>
    <m/>
    <m/>
    <m/>
    <m/>
    <m/>
    <m/>
    <m/>
    <m/>
    <m/>
    <m/>
    <m/>
    <m/>
    <m/>
    <m/>
    <x v="3"/>
    <x v="0"/>
    <s v="ZBHT0015"/>
    <s v="B6Bq7RnF657"/>
    <s v="Allocated"/>
    <s v="Shifted (NC_SFTD)"/>
    <s v="Visited at customer residence address. Customer is shiffted other place long time near residence people sd. Vehicle status not available."/>
    <d v="2026-07-04T00:00:00"/>
    <m/>
    <m/>
    <m/>
    <s v="DID"/>
    <m/>
    <n v="2712"/>
    <n v="14892"/>
  </r>
  <r>
    <n v="463729101"/>
    <s v="TAJUDDIN NIZAMUDDIN ANSARI"/>
    <m/>
    <x v="2"/>
    <m/>
    <m/>
    <m/>
    <m/>
    <n v="4132"/>
    <n v="4132"/>
    <n v="4201"/>
    <n v="8264"/>
    <x v="0"/>
    <x v="1"/>
    <x v="1"/>
    <x v="7"/>
    <n v="11935"/>
    <n v="69"/>
    <n v="0"/>
    <n v="1350"/>
    <s v="-"/>
    <n v="1.001873616988392E-2"/>
    <n v="6.2861297810979776E-4"/>
    <x v="1"/>
    <s v="NC"/>
    <s v="-"/>
    <s v="NC"/>
    <s v="Shifted"/>
    <m/>
    <s v="CNAVNA"/>
    <m/>
    <s v="-"/>
    <m/>
    <s v="BHOSARI"/>
    <m/>
    <m/>
    <m/>
    <n v="5551"/>
    <n v="11935"/>
    <n v="26"/>
    <n v="55"/>
    <s v="FLOW"/>
    <m/>
    <m/>
    <m/>
    <m/>
    <s v="REGULAR"/>
    <s v="MH14LT2247"/>
    <s v="SPLENDOR PLUS BS6 I3S DRS CAST FI"/>
    <d v="2024-08-12T00:00:00"/>
    <n v="24"/>
    <x v="1"/>
    <x v="1"/>
    <m/>
    <m/>
    <m/>
    <m/>
    <m/>
    <m/>
    <m/>
    <m/>
    <m/>
    <m/>
    <m/>
    <m/>
    <m/>
    <m/>
    <m/>
    <m/>
    <m/>
    <m/>
    <m/>
    <m/>
    <m/>
    <m/>
    <m/>
    <m/>
    <m/>
    <m/>
    <m/>
    <m/>
    <m/>
    <m/>
    <m/>
    <m/>
    <m/>
    <m/>
    <m/>
    <m/>
    <m/>
    <m/>
    <m/>
    <m/>
    <m/>
    <m/>
    <m/>
    <n v="1"/>
    <m/>
    <m/>
    <m/>
    <m/>
    <m/>
    <m/>
    <m/>
    <m/>
    <m/>
    <m/>
    <m/>
    <m/>
    <m/>
    <m/>
    <m/>
    <m/>
    <m/>
    <m/>
    <m/>
    <m/>
    <m/>
    <m/>
    <m/>
    <m/>
    <m/>
    <m/>
    <m/>
    <m/>
    <m/>
    <m/>
    <m/>
    <m/>
    <m/>
    <m/>
    <m/>
    <m/>
    <m/>
    <m/>
    <m/>
    <m/>
    <m/>
    <m/>
    <m/>
    <m/>
    <m/>
    <m/>
    <m/>
    <m/>
    <m/>
    <m/>
    <x v="0"/>
    <x v="0"/>
    <s v="DUWT0025"/>
    <m/>
    <m/>
    <m/>
    <m/>
    <m/>
    <m/>
    <m/>
    <m/>
    <m/>
    <m/>
    <n v="4201"/>
    <n v="8264"/>
  </r>
  <r>
    <n v="458963031"/>
    <s v="KOLPE ATUL THAKARAM"/>
    <m/>
    <x v="2"/>
    <m/>
    <m/>
    <m/>
    <m/>
    <n v="3084"/>
    <n v="9132"/>
    <n v="3301"/>
    <n v="12216"/>
    <x v="3"/>
    <x v="1"/>
    <x v="1"/>
    <x v="9"/>
    <n v="11803.8"/>
    <n v="337"/>
    <n v="0"/>
    <n v="6711"/>
    <s v="-"/>
    <n v="1.541296510608273E-2"/>
    <n v="3.7804381551457961E-3"/>
    <x v="1"/>
    <s v="BPTP"/>
    <s v="-"/>
    <s v="BPTP"/>
    <s v="Financail problem"/>
    <m/>
    <s v="CAVNA"/>
    <m/>
    <s v="ELG"/>
    <m/>
    <s v="KOREGAON BHIMA"/>
    <m/>
    <m/>
    <m/>
    <n v="9132"/>
    <n v="11803.8"/>
    <n v="87"/>
    <n v="116"/>
    <s v="FLOW"/>
    <m/>
    <m/>
    <m/>
    <m/>
    <s v="NPA"/>
    <s v="MH12VX3801"/>
    <s v="SPLENDOR PLUS I3S BS6 FI DRUM SELF"/>
    <d v="2023-07-12T00:00:00"/>
    <n v="36"/>
    <x v="0"/>
    <x v="0"/>
    <m/>
    <m/>
    <m/>
    <m/>
    <m/>
    <m/>
    <m/>
    <m/>
    <m/>
    <m/>
    <m/>
    <m/>
    <m/>
    <m/>
    <m/>
    <m/>
    <m/>
    <m/>
    <m/>
    <m/>
    <m/>
    <m/>
    <n v="1"/>
    <m/>
    <m/>
    <m/>
    <m/>
    <m/>
    <m/>
    <m/>
    <m/>
    <m/>
    <m/>
    <m/>
    <m/>
    <m/>
    <m/>
    <m/>
    <m/>
    <m/>
    <m/>
    <m/>
    <m/>
    <m/>
    <m/>
    <m/>
    <m/>
    <m/>
    <m/>
    <m/>
    <m/>
    <m/>
    <m/>
    <m/>
    <m/>
    <m/>
    <m/>
    <m/>
    <m/>
    <m/>
    <m/>
    <m/>
    <m/>
    <m/>
    <m/>
    <m/>
    <m/>
    <m/>
    <m/>
    <m/>
    <m/>
    <m/>
    <m/>
    <m/>
    <m/>
    <m/>
    <m/>
    <m/>
    <m/>
    <m/>
    <m/>
    <m/>
    <m/>
    <m/>
    <m/>
    <m/>
    <m/>
    <m/>
    <m/>
    <m/>
    <m/>
    <m/>
    <m/>
    <m/>
    <x v="0"/>
    <x v="0"/>
    <s v="ZBHT0024"/>
    <s v="G2fB-TzcpDIc"/>
    <s v="Allocated"/>
    <s v="Left Message (LMCB)"/>
    <s v="Meet mother "/>
    <d v="2026-07-08T00:00:00"/>
    <m/>
    <m/>
    <m/>
    <m/>
    <m/>
    <n v="3301"/>
    <n v="12216"/>
  </r>
  <r>
    <n v="466304114"/>
    <s v="SHRAVANI JANARDAN SHINDE JANARDAN SHINDE"/>
    <s v="ONLINE"/>
    <x v="19"/>
    <n v="2100"/>
    <m/>
    <m/>
    <m/>
    <n v="1011"/>
    <n v="1011"/>
    <n v="1012"/>
    <n v="-78"/>
    <x v="0"/>
    <x v="2"/>
    <x v="0"/>
    <x v="13"/>
    <n v="11775"/>
    <n v="1"/>
    <n v="0"/>
    <n v="2641"/>
    <s v="-"/>
    <n v="1.014756384827783E-2"/>
    <n v="6.2018582465378036E-4"/>
    <x v="0"/>
    <s v="PAID"/>
    <s v="-"/>
    <s v="PTP"/>
    <m/>
    <n v="24"/>
    <m/>
    <m/>
    <s v="-"/>
    <m/>
    <s v="DHAYARI"/>
    <m/>
    <m/>
    <m/>
    <n v="3653"/>
    <n v="11775"/>
    <n v="26"/>
    <n v="0"/>
    <s v="RB"/>
    <m/>
    <m/>
    <m/>
    <m/>
    <s v="REGULAR"/>
    <s v="MH12XC7868"/>
    <s v="BAJAJ PULSAR N250"/>
    <d v="2025-06-10T00:00:00"/>
    <n v="24"/>
    <x v="1"/>
    <x v="1"/>
    <m/>
    <m/>
    <m/>
    <m/>
    <m/>
    <m/>
    <m/>
    <m/>
    <m/>
    <m/>
    <m/>
    <m/>
    <m/>
    <m/>
    <m/>
    <m/>
    <m/>
    <m/>
    <m/>
    <m/>
    <m/>
    <m/>
    <m/>
    <m/>
    <m/>
    <m/>
    <m/>
    <m/>
    <m/>
    <m/>
    <m/>
    <m/>
    <m/>
    <m/>
    <m/>
    <m/>
    <m/>
    <n v="1"/>
    <m/>
    <m/>
    <m/>
    <m/>
    <m/>
    <m/>
    <m/>
    <m/>
    <m/>
    <m/>
    <m/>
    <m/>
    <m/>
    <m/>
    <m/>
    <m/>
    <m/>
    <m/>
    <m/>
    <m/>
    <m/>
    <m/>
    <m/>
    <m/>
    <m/>
    <m/>
    <m/>
    <m/>
    <m/>
    <m/>
    <m/>
    <m/>
    <m/>
    <m/>
    <m/>
    <m/>
    <m/>
    <m/>
    <m/>
    <m/>
    <m/>
    <m/>
    <m/>
    <m/>
    <m/>
    <m/>
    <m/>
    <m/>
    <m/>
    <m/>
    <m/>
    <m/>
    <m/>
    <m/>
    <m/>
    <m/>
    <x v="0"/>
    <x v="0"/>
    <s v="DUWT0031"/>
    <m/>
    <m/>
    <m/>
    <m/>
    <m/>
    <m/>
    <m/>
    <m/>
    <m/>
    <m/>
    <n v="1012"/>
    <n v="2022"/>
  </r>
  <r>
    <n v="131472606"/>
    <s v="ROHIT PRABHKAR DUTT"/>
    <s v="ONLINE"/>
    <x v="6"/>
    <n v="18589"/>
    <m/>
    <m/>
    <s v="CBC COLL"/>
    <n v="5909"/>
    <n v="5909"/>
    <n v="5914"/>
    <n v="-6771"/>
    <x v="0"/>
    <x v="2"/>
    <x v="0"/>
    <x v="15"/>
    <n v="11612.82"/>
    <n v="5"/>
    <n v="6247"/>
    <n v="6247"/>
    <s v="-"/>
    <n v="1.3889997101032654E-2"/>
    <n v="6.1164385123192472E-4"/>
    <x v="2"/>
    <s v="PAID"/>
    <s v="-"/>
    <s v="PAID"/>
    <m/>
    <m/>
    <s v="CAVA"/>
    <m/>
    <s v="-"/>
    <m/>
    <s v="PIMPARI"/>
    <m/>
    <m/>
    <m/>
    <n v="12161"/>
    <n v="11612.82"/>
    <n v="26"/>
    <n v="0"/>
    <s v="RB"/>
    <m/>
    <m/>
    <m/>
    <m/>
    <s v="REGULAR"/>
    <s v="MH14KE4451"/>
    <s v="METEOR 350 STELLAR BLACK"/>
    <d v="2022-06-28T00:00:00"/>
    <n v="48"/>
    <x v="1"/>
    <x v="0"/>
    <m/>
    <m/>
    <m/>
    <m/>
    <m/>
    <m/>
    <m/>
    <m/>
    <m/>
    <m/>
    <m/>
    <m/>
    <m/>
    <m/>
    <m/>
    <m/>
    <m/>
    <m/>
    <m/>
    <m/>
    <m/>
    <m/>
    <m/>
    <m/>
    <m/>
    <m/>
    <m/>
    <m/>
    <m/>
    <m/>
    <m/>
    <n v="1"/>
    <m/>
    <m/>
    <m/>
    <m/>
    <m/>
    <m/>
    <m/>
    <m/>
    <m/>
    <m/>
    <m/>
    <m/>
    <m/>
    <m/>
    <m/>
    <m/>
    <m/>
    <m/>
    <m/>
    <m/>
    <m/>
    <m/>
    <m/>
    <m/>
    <m/>
    <m/>
    <m/>
    <m/>
    <m/>
    <m/>
    <m/>
    <m/>
    <m/>
    <m/>
    <m/>
    <m/>
    <m/>
    <m/>
    <m/>
    <m/>
    <m/>
    <m/>
    <m/>
    <m/>
    <m/>
    <m/>
    <m/>
    <m/>
    <m/>
    <m/>
    <m/>
    <m/>
    <m/>
    <m/>
    <m/>
    <m/>
    <m/>
    <m/>
    <m/>
    <m/>
    <m/>
    <m/>
    <x v="0"/>
    <x v="0"/>
    <s v="ZBHT0015"/>
    <m/>
    <m/>
    <m/>
    <m/>
    <m/>
    <m/>
    <m/>
    <m/>
    <m/>
    <m/>
    <n v="5914"/>
    <n v="11818"/>
  </r>
  <r>
    <n v="459770999"/>
    <s v="ROHINI SHIVAJI HOLGUNDE"/>
    <s v="ONLINE"/>
    <x v="9"/>
    <n v="6750"/>
    <m/>
    <m/>
    <m/>
    <n v="3035"/>
    <n v="2740"/>
    <n v="2752"/>
    <n v="-975"/>
    <x v="0"/>
    <x v="2"/>
    <x v="0"/>
    <x v="9"/>
    <n v="11526.01"/>
    <n v="12"/>
    <n v="0"/>
    <n v="450"/>
    <s v="-"/>
    <n v="7.243532524334643E-3"/>
    <n v="6.0707159378494433E-4"/>
    <x v="0"/>
    <s v="PAID"/>
    <s v="-"/>
    <s v="PTP"/>
    <m/>
    <n v="24"/>
    <s v="CAVA"/>
    <m/>
    <s v="-"/>
    <m/>
    <s v="URALGAON"/>
    <m/>
    <m/>
    <m/>
    <n v="3202"/>
    <n v="11526.01"/>
    <n v="26"/>
    <n v="0"/>
    <s v="RB"/>
    <m/>
    <m/>
    <m/>
    <m/>
    <s v="REGULAR"/>
    <s v="MH12XD1693"/>
    <s v="SPLENDOR PLUS I3S XTEC"/>
    <d v="2023-09-15T00:00:00"/>
    <n v="36"/>
    <x v="1"/>
    <x v="0"/>
    <m/>
    <m/>
    <m/>
    <m/>
    <m/>
    <m/>
    <m/>
    <m/>
    <m/>
    <m/>
    <m/>
    <m/>
    <m/>
    <m/>
    <m/>
    <m/>
    <m/>
    <m/>
    <m/>
    <m/>
    <m/>
    <m/>
    <m/>
    <m/>
    <m/>
    <m/>
    <m/>
    <m/>
    <m/>
    <m/>
    <m/>
    <m/>
    <m/>
    <m/>
    <m/>
    <m/>
    <m/>
    <m/>
    <m/>
    <m/>
    <n v="1"/>
    <m/>
    <m/>
    <m/>
    <m/>
    <m/>
    <m/>
    <m/>
    <m/>
    <m/>
    <m/>
    <m/>
    <m/>
    <m/>
    <m/>
    <m/>
    <m/>
    <m/>
    <m/>
    <m/>
    <m/>
    <m/>
    <m/>
    <m/>
    <m/>
    <m/>
    <m/>
    <m/>
    <m/>
    <m/>
    <m/>
    <m/>
    <m/>
    <m/>
    <m/>
    <m/>
    <m/>
    <m/>
    <m/>
    <m/>
    <m/>
    <m/>
    <m/>
    <m/>
    <m/>
    <m/>
    <m/>
    <m/>
    <m/>
    <m/>
    <m/>
    <m/>
    <m/>
    <m/>
    <x v="0"/>
    <x v="0"/>
    <s v="ZBHT0024"/>
    <m/>
    <m/>
    <m/>
    <m/>
    <m/>
    <m/>
    <m/>
    <m/>
    <m/>
    <m/>
    <n v="2752"/>
    <n v="5775"/>
  </r>
  <r>
    <n v="140151869"/>
    <s v="SHUBHRA BHUSHAN WAGH"/>
    <m/>
    <x v="2"/>
    <m/>
    <m/>
    <m/>
    <m/>
    <n v="2969"/>
    <n v="11869"/>
    <n v="-2347"/>
    <n v="14838"/>
    <x v="5"/>
    <x v="1"/>
    <x v="1"/>
    <x v="15"/>
    <n v="11450.34"/>
    <n v="629"/>
    <n v="0"/>
    <n v="1870.88"/>
    <s v="FLOW"/>
    <n v="0.29178118844427914"/>
    <n v="5.0049705749907088E-3"/>
    <x v="1"/>
    <s v="NC"/>
    <s v="NC"/>
    <s v="NC"/>
    <s v="Add not found"/>
    <m/>
    <s v="CNAVNA"/>
    <m/>
    <s v="ELG"/>
    <m/>
    <s v="NEW SANGAVI"/>
    <m/>
    <m/>
    <m/>
    <n v="11869"/>
    <n v="11450.34"/>
    <n v="176"/>
    <n v="205"/>
    <s v="FLOW"/>
    <m/>
    <m/>
    <m/>
    <m/>
    <s v="NPA"/>
    <s v="MH14KT0529"/>
    <s v="SPLENDOR PLUS DRS CAST FI BLACK"/>
    <d v="2023-03-23T00:00:00"/>
    <n v="36"/>
    <x v="0"/>
    <x v="0"/>
    <m/>
    <m/>
    <m/>
    <m/>
    <m/>
    <m/>
    <m/>
    <m/>
    <m/>
    <m/>
    <m/>
    <m/>
    <m/>
    <m/>
    <m/>
    <m/>
    <m/>
    <m/>
    <m/>
    <m/>
    <m/>
    <m/>
    <n v="2"/>
    <m/>
    <m/>
    <m/>
    <m/>
    <m/>
    <m/>
    <m/>
    <m/>
    <m/>
    <m/>
    <m/>
    <m/>
    <m/>
    <m/>
    <m/>
    <m/>
    <m/>
    <m/>
    <m/>
    <m/>
    <m/>
    <m/>
    <m/>
    <m/>
    <m/>
    <m/>
    <m/>
    <m/>
    <m/>
    <m/>
    <m/>
    <m/>
    <m/>
    <m/>
    <m/>
    <m/>
    <m/>
    <m/>
    <m/>
    <m/>
    <m/>
    <m/>
    <m/>
    <m/>
    <m/>
    <m/>
    <m/>
    <m/>
    <m/>
    <m/>
    <m/>
    <m/>
    <m/>
    <m/>
    <m/>
    <m/>
    <m/>
    <m/>
    <m/>
    <m/>
    <m/>
    <m/>
    <m/>
    <m/>
    <m/>
    <m/>
    <m/>
    <m/>
    <m/>
    <m/>
    <m/>
    <x v="3"/>
    <x v="0"/>
    <s v="ZBHT0015"/>
    <s v="A2ZMEs6GnF7"/>
    <s v="Allocated"/>
    <s v="No Such Person (NC_NSP)"/>
    <s v="Visited at customer given address but no buddy know customer this areas."/>
    <d v="2026-07-08T00:00:00"/>
    <m/>
    <m/>
    <m/>
    <s v="DID"/>
    <m/>
    <n v="-2347"/>
    <n v="14838"/>
  </r>
  <r>
    <n v="459101138"/>
    <s v="NILESH CHANDRAKANT CHAVAN"/>
    <s v="COLLECT"/>
    <x v="0"/>
    <n v="4000"/>
    <m/>
    <m/>
    <m/>
    <n v="3661"/>
    <n v="4324"/>
    <n v="890"/>
    <n v="3985"/>
    <x v="1"/>
    <x v="0"/>
    <x v="0"/>
    <x v="15"/>
    <n v="11262"/>
    <n v="227"/>
    <n v="0"/>
    <n v="6750"/>
    <s v="-"/>
    <n v="0.10216578398767696"/>
    <n v="2.0939466434505712E-3"/>
    <x v="0"/>
    <s v="PAID"/>
    <s v="-"/>
    <s v="PAID"/>
    <m/>
    <m/>
    <m/>
    <m/>
    <s v="-"/>
    <m/>
    <s v="PIMPLE GURAV"/>
    <m/>
    <m/>
    <m/>
    <n v="4324"/>
    <n v="11262"/>
    <n v="57"/>
    <n v="55"/>
    <s v="STABLE"/>
    <m/>
    <m/>
    <m/>
    <m/>
    <s v="REGULAR"/>
    <s v="MH14KY2665"/>
    <s v="HONDA ACTIVA 6G H SMART"/>
    <d v="2023-07-24T00:00:00"/>
    <n v="36"/>
    <x v="0"/>
    <x v="0"/>
    <m/>
    <m/>
    <m/>
    <m/>
    <m/>
    <m/>
    <m/>
    <m/>
    <m/>
    <m/>
    <m/>
    <m/>
    <m/>
    <m/>
    <m/>
    <m/>
    <m/>
    <m/>
    <m/>
    <m/>
    <m/>
    <m/>
    <n v="1"/>
    <m/>
    <m/>
    <m/>
    <m/>
    <m/>
    <m/>
    <m/>
    <m/>
    <m/>
    <m/>
    <m/>
    <m/>
    <m/>
    <m/>
    <m/>
    <m/>
    <m/>
    <m/>
    <m/>
    <m/>
    <m/>
    <m/>
    <m/>
    <n v="2"/>
    <m/>
    <m/>
    <m/>
    <m/>
    <m/>
    <m/>
    <m/>
    <m/>
    <m/>
    <m/>
    <m/>
    <m/>
    <m/>
    <m/>
    <m/>
    <m/>
    <m/>
    <m/>
    <m/>
    <m/>
    <m/>
    <m/>
    <m/>
    <m/>
    <m/>
    <m/>
    <m/>
    <m/>
    <m/>
    <m/>
    <m/>
    <m/>
    <m/>
    <m/>
    <m/>
    <m/>
    <m/>
    <m/>
    <m/>
    <m/>
    <m/>
    <m/>
    <m/>
    <m/>
    <m/>
    <m/>
    <m/>
    <x v="1"/>
    <x v="0"/>
    <s v="ZBHT0015"/>
    <s v="G2hWaEcpNJz"/>
    <s v="Allocated"/>
    <s v="Promise To Pay (PTP)"/>
    <s v="Visited at customer residence address. Customer not meet at home discus about due amount with customer brother. Customer brother promise to pay emi after 7/8 days. Vehicle with brother."/>
    <d v="2026-07-15T00:00:00"/>
    <m/>
    <m/>
    <m/>
    <m/>
    <m/>
    <n v="890"/>
    <n v="7985"/>
  </r>
  <r>
    <n v="463254087"/>
    <s v="SARSWATI BAPU DUNGHAV"/>
    <m/>
    <x v="2"/>
    <m/>
    <m/>
    <m/>
    <m/>
    <n v="4397"/>
    <n v="11191"/>
    <n v="2655"/>
    <n v="15588"/>
    <x v="3"/>
    <x v="1"/>
    <x v="1"/>
    <x v="15"/>
    <n v="10977"/>
    <n v="258"/>
    <n v="0"/>
    <n v="1350"/>
    <s v="FLOW"/>
    <n v="0.82939176426142802"/>
    <n v="3.5156364585163598E-3"/>
    <x v="1"/>
    <s v="NC"/>
    <s v="NC"/>
    <s v="NC"/>
    <s v="Add not found"/>
    <m/>
    <s v="CNAVNA"/>
    <m/>
    <s v="ELG"/>
    <m/>
    <s v="KALEWADI"/>
    <m/>
    <m/>
    <m/>
    <n v="11191"/>
    <n v="10977"/>
    <n v="87"/>
    <n v="116"/>
    <s v="FLOW"/>
    <m/>
    <m/>
    <m/>
    <m/>
    <s v="REGULAR"/>
    <s v="MH14LQ9295"/>
    <s v="JUPITER BASIC"/>
    <d v="2024-06-19T00:00:00"/>
    <n v="24"/>
    <x v="0"/>
    <x v="0"/>
    <m/>
    <n v="1"/>
    <m/>
    <m/>
    <m/>
    <m/>
    <m/>
    <n v="1"/>
    <m/>
    <m/>
    <m/>
    <m/>
    <m/>
    <m/>
    <m/>
    <m/>
    <m/>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7-03T00:00:00"/>
    <m/>
    <m/>
    <m/>
    <s v="VYMO"/>
    <m/>
    <n v="2655"/>
    <n v="15588"/>
  </r>
  <r>
    <n v="460859858"/>
    <s v="AMIT SUDAM WAYKAR"/>
    <m/>
    <x v="2"/>
    <m/>
    <m/>
    <m/>
    <m/>
    <n v="3900"/>
    <n v="11151"/>
    <n v="3901"/>
    <n v="15051"/>
    <x v="3"/>
    <x v="1"/>
    <x v="1"/>
    <x v="17"/>
    <n v="10975"/>
    <n v="550"/>
    <n v="0"/>
    <n v="3600"/>
    <s v="15.06.26"/>
    <n v="0.62707119186378701"/>
    <n v="3.5149959125641839E-3"/>
    <x v="0"/>
    <s v="PTP"/>
    <s v="PAID"/>
    <s v="PTP"/>
    <m/>
    <n v="25"/>
    <s v="CAVA"/>
    <m/>
    <s v="ELG"/>
    <m/>
    <s v="PIMPAL WANDI"/>
    <m/>
    <m/>
    <m/>
    <n v="11151"/>
    <n v="10975"/>
    <n v="87"/>
    <n v="116"/>
    <s v="FLOW"/>
    <m/>
    <m/>
    <m/>
    <m/>
    <s v="NPA"/>
    <s v="MH14LG7515"/>
    <s v="HERO XOOM 110 ZX"/>
    <d v="2023-11-24T00:00:00"/>
    <n v="30"/>
    <x v="0"/>
    <x v="0"/>
    <m/>
    <m/>
    <m/>
    <m/>
    <m/>
    <m/>
    <m/>
    <m/>
    <m/>
    <m/>
    <m/>
    <m/>
    <m/>
    <m/>
    <m/>
    <m/>
    <m/>
    <m/>
    <m/>
    <m/>
    <m/>
    <m/>
    <m/>
    <m/>
    <m/>
    <m/>
    <m/>
    <m/>
    <m/>
    <m/>
    <m/>
    <m/>
    <m/>
    <m/>
    <m/>
    <m/>
    <m/>
    <m/>
    <m/>
    <m/>
    <m/>
    <m/>
    <m/>
    <m/>
    <m/>
    <m/>
    <m/>
    <m/>
    <m/>
    <m/>
    <m/>
    <m/>
    <m/>
    <m/>
    <m/>
    <m/>
    <m/>
    <m/>
    <m/>
    <m/>
    <m/>
    <m/>
    <m/>
    <m/>
    <m/>
    <m/>
    <m/>
    <m/>
    <m/>
    <m/>
    <m/>
    <m/>
    <m/>
    <m/>
    <m/>
    <m/>
    <m/>
    <m/>
    <m/>
    <m/>
    <m/>
    <m/>
    <m/>
    <m/>
    <m/>
    <m/>
    <m/>
    <m/>
    <m/>
    <m/>
    <m/>
    <n v="1"/>
    <m/>
    <m/>
    <x v="0"/>
    <x v="0"/>
    <s v="DUWT0015"/>
    <e v="#N/A"/>
    <s v="Allocated"/>
    <s v="Promise To Pay (PTP)"/>
    <s v="Customer promise to pay 16 jul"/>
    <d v="2026-07-16T00:00:00"/>
    <m/>
    <m/>
    <m/>
    <m/>
    <m/>
    <n v="3901"/>
    <n v="15051"/>
  </r>
  <r>
    <n v="459315274"/>
    <s v="MUKTA DINESH RATHOD"/>
    <m/>
    <x v="2"/>
    <m/>
    <m/>
    <m/>
    <s v="BANK RB 28"/>
    <n v="2936"/>
    <n v="5374"/>
    <n v="2482"/>
    <n v="8310"/>
    <x v="1"/>
    <x v="2"/>
    <x v="1"/>
    <x v="3"/>
    <n v="10939.08"/>
    <n v="44"/>
    <n v="0"/>
    <n v="0"/>
    <s v="FLOW"/>
    <n v="2.3708768549905897E-2"/>
    <n v="2.0339060423048548E-3"/>
    <x v="2"/>
    <s v="PAID"/>
    <s v="NC"/>
    <s v="NC"/>
    <s v="Add not found"/>
    <m/>
    <m/>
    <m/>
    <s v="-"/>
    <m/>
    <s v="SUS"/>
    <m/>
    <m/>
    <m/>
    <n v="5374"/>
    <n v="10939.08"/>
    <n v="57"/>
    <n v="25"/>
    <s v="STABLE"/>
    <m/>
    <m/>
    <m/>
    <m/>
    <s v="REGULAR"/>
    <s v="MH12VU7549"/>
    <s v="SPLENDOR PLUS I3S BS6 FI DRUM SELF"/>
    <d v="2023-08-09T00:00:00"/>
    <n v="36"/>
    <x v="0"/>
    <x v="0"/>
    <m/>
    <m/>
    <m/>
    <m/>
    <m/>
    <m/>
    <m/>
    <m/>
    <m/>
    <m/>
    <n v="1"/>
    <m/>
    <m/>
    <m/>
    <m/>
    <m/>
    <m/>
    <m/>
    <m/>
    <m/>
    <m/>
    <m/>
    <m/>
    <m/>
    <m/>
    <m/>
    <m/>
    <m/>
    <m/>
    <m/>
    <m/>
    <m/>
    <m/>
    <m/>
    <m/>
    <m/>
    <m/>
    <m/>
    <m/>
    <m/>
    <m/>
    <m/>
    <m/>
    <m/>
    <m/>
    <m/>
    <m/>
    <m/>
    <m/>
    <m/>
    <m/>
    <m/>
    <m/>
    <m/>
    <m/>
    <n v="1"/>
    <m/>
    <m/>
    <m/>
    <m/>
    <m/>
    <m/>
    <m/>
    <m/>
    <m/>
    <m/>
    <m/>
    <m/>
    <m/>
    <m/>
    <m/>
    <m/>
    <m/>
    <m/>
    <m/>
    <m/>
    <m/>
    <m/>
    <m/>
    <m/>
    <m/>
    <m/>
    <m/>
    <m/>
    <m/>
    <m/>
    <m/>
    <m/>
    <m/>
    <m/>
    <m/>
    <m/>
    <m/>
    <m/>
    <x v="3"/>
    <x v="0"/>
    <s v="DUWT0023"/>
    <s v="G2Wu3_Ysv9"/>
    <s v="Allocated"/>
    <s v="Address Not Found (NC_ANF)"/>
    <s v="Customer residence address not found "/>
    <d v="2026-07-04T00:00:00"/>
    <m/>
    <m/>
    <m/>
    <m/>
    <m/>
    <n v="2482"/>
    <n v="8310"/>
  </r>
  <r>
    <n v="463022170"/>
    <s v="CHETAN SURESHARAO CHAUKADE"/>
    <m/>
    <x v="2"/>
    <m/>
    <m/>
    <m/>
    <m/>
    <n v="5571"/>
    <n v="11142"/>
    <n v="5940"/>
    <n v="16713"/>
    <x v="1"/>
    <x v="1"/>
    <x v="1"/>
    <x v="12"/>
    <n v="10870"/>
    <n v="369"/>
    <n v="0"/>
    <n v="5400"/>
    <s v="STABLE"/>
    <n v="2.8547850425651861E-2"/>
    <n v="2.0210619796046624E-3"/>
    <x v="0"/>
    <s v="MPTP"/>
    <s v="PTP"/>
    <s v="MPTP"/>
    <s v="Shifted"/>
    <n v="28"/>
    <s v="CAVNA"/>
    <m/>
    <s v="-"/>
    <m/>
    <s v="WAKAD"/>
    <m/>
    <m/>
    <m/>
    <n v="11142"/>
    <n v="10870"/>
    <n v="57"/>
    <n v="86"/>
    <s v="FLOW"/>
    <m/>
    <m/>
    <m/>
    <m/>
    <s v="NPA"/>
    <s v="MH14LQ2537"/>
    <s v="ACCESS 125 BT CONNECT ED DISC"/>
    <d v="2024-05-27T00:00:00"/>
    <n v="24"/>
    <x v="0"/>
    <x v="0"/>
    <m/>
    <m/>
    <m/>
    <m/>
    <m/>
    <m/>
    <m/>
    <n v="1"/>
    <m/>
    <m/>
    <m/>
    <m/>
    <m/>
    <m/>
    <m/>
    <m/>
    <m/>
    <m/>
    <m/>
    <m/>
    <m/>
    <m/>
    <m/>
    <m/>
    <m/>
    <m/>
    <m/>
    <m/>
    <m/>
    <m/>
    <m/>
    <m/>
    <m/>
    <m/>
    <m/>
    <m/>
    <m/>
    <m/>
    <m/>
    <m/>
    <m/>
    <m/>
    <m/>
    <m/>
    <m/>
    <m/>
    <m/>
    <m/>
    <m/>
    <m/>
    <m/>
    <m/>
    <m/>
    <m/>
    <m/>
    <m/>
    <m/>
    <m/>
    <m/>
    <m/>
    <m/>
    <m/>
    <m/>
    <m/>
    <m/>
    <m/>
    <m/>
    <m/>
    <m/>
    <m/>
    <m/>
    <m/>
    <m/>
    <m/>
    <m/>
    <m/>
    <m/>
    <m/>
    <m/>
    <m/>
    <m/>
    <m/>
    <m/>
    <m/>
    <m/>
    <m/>
    <m/>
    <m/>
    <m/>
    <m/>
    <m/>
    <m/>
    <m/>
    <m/>
    <x v="0"/>
    <x v="0"/>
    <s v="DUWT0030"/>
    <s v="G2FVUxj_EI7"/>
    <s v="Allocated"/>
    <s v="Shifted (NC_SFTD)"/>
    <s v="We had visited to customer but customer shifted "/>
    <d v="2026-07-03T00:00:00"/>
    <m/>
    <m/>
    <m/>
    <m/>
    <m/>
    <n v="5940"/>
    <n v="16713"/>
  </r>
  <r>
    <n v="459583659"/>
    <s v="TABBASUM MAINUDIIN SHERIKAR"/>
    <m/>
    <x v="2"/>
    <m/>
    <m/>
    <m/>
    <m/>
    <n v="2830"/>
    <n v="2830"/>
    <n v="2830"/>
    <n v="5660"/>
    <x v="0"/>
    <x v="1"/>
    <x v="1"/>
    <x v="6"/>
    <n v="10828"/>
    <n v="0"/>
    <n v="0"/>
    <n v="900"/>
    <s v="-"/>
    <n v="7.3853304338567898E-3"/>
    <n v="5.7030761013597737E-4"/>
    <x v="1"/>
    <s v="NC"/>
    <s v="-"/>
    <s v="NC"/>
    <s v="Shifted"/>
    <m/>
    <s v="CNAVNA"/>
    <m/>
    <s v="-"/>
    <m/>
    <s v="YERWADA"/>
    <m/>
    <m/>
    <m/>
    <n v="2830"/>
    <n v="10828"/>
    <n v="26"/>
    <n v="55"/>
    <s v="FLOW"/>
    <m/>
    <m/>
    <m/>
    <m/>
    <m/>
    <s v="MH12VU6913"/>
    <s v="HF DELUXE BS6 I3S DRUM SELF CAST"/>
    <d v="2023-08-30T00:00:00"/>
    <n v="36"/>
    <x v="1"/>
    <x v="1"/>
    <m/>
    <m/>
    <m/>
    <m/>
    <m/>
    <m/>
    <m/>
    <m/>
    <m/>
    <m/>
    <m/>
    <m/>
    <m/>
    <m/>
    <m/>
    <m/>
    <m/>
    <m/>
    <m/>
    <m/>
    <m/>
    <m/>
    <m/>
    <m/>
    <m/>
    <m/>
    <m/>
    <m/>
    <m/>
    <m/>
    <m/>
    <m/>
    <m/>
    <m/>
    <m/>
    <m/>
    <m/>
    <m/>
    <m/>
    <m/>
    <m/>
    <m/>
    <m/>
    <m/>
    <m/>
    <m/>
    <m/>
    <m/>
    <m/>
    <m/>
    <m/>
    <m/>
    <m/>
    <m/>
    <m/>
    <m/>
    <m/>
    <m/>
    <m/>
    <m/>
    <m/>
    <m/>
    <m/>
    <m/>
    <m/>
    <m/>
    <m/>
    <m/>
    <m/>
    <m/>
    <m/>
    <m/>
    <m/>
    <m/>
    <m/>
    <m/>
    <m/>
    <m/>
    <m/>
    <m/>
    <m/>
    <m/>
    <m/>
    <m/>
    <m/>
    <m/>
    <m/>
    <m/>
    <m/>
    <m/>
    <m/>
    <n v="1"/>
    <m/>
    <m/>
    <x v="0"/>
    <x v="0"/>
    <s v="ZBHT0012"/>
    <m/>
    <m/>
    <m/>
    <m/>
    <m/>
    <m/>
    <m/>
    <m/>
    <m/>
    <m/>
    <n v="2830"/>
    <n v="5660"/>
  </r>
  <r>
    <n v="458545884"/>
    <s v="PRAVIN VITTHAL KOLHE"/>
    <m/>
    <x v="2"/>
    <m/>
    <m/>
    <m/>
    <m/>
    <n v="3817"/>
    <n v="10994"/>
    <n v="3946"/>
    <n v="14811"/>
    <x v="3"/>
    <x v="1"/>
    <x v="1"/>
    <x v="9"/>
    <n v="10808.24"/>
    <n v="586"/>
    <n v="0"/>
    <n v="6635"/>
    <s v="18.06.26"/>
    <n v="1.4112999710107559E-2"/>
    <n v="3.4615871910717733E-3"/>
    <x v="0"/>
    <s v="PTP"/>
    <s v="BPTP"/>
    <s v="PTP"/>
    <m/>
    <n v="20"/>
    <s v="CAVA"/>
    <m/>
    <s v="ELG"/>
    <m/>
    <s v="MOTEWADI"/>
    <m/>
    <m/>
    <m/>
    <n v="10994"/>
    <n v="10808.24"/>
    <n v="87"/>
    <n v="116"/>
    <s v="FLOW"/>
    <m/>
    <m/>
    <m/>
    <m/>
    <s v="NPA"/>
    <s v="MH12VP3122"/>
    <s v="TVS RAIDER DISC"/>
    <d v="2023-06-14T00:00:00"/>
    <n v="36"/>
    <x v="0"/>
    <x v="0"/>
    <m/>
    <m/>
    <m/>
    <m/>
    <m/>
    <m/>
    <m/>
    <m/>
    <m/>
    <m/>
    <m/>
    <m/>
    <m/>
    <m/>
    <m/>
    <m/>
    <m/>
    <m/>
    <m/>
    <n v="1"/>
    <m/>
    <m/>
    <n v="1"/>
    <m/>
    <m/>
    <m/>
    <m/>
    <m/>
    <m/>
    <m/>
    <m/>
    <m/>
    <m/>
    <m/>
    <m/>
    <m/>
    <m/>
    <m/>
    <m/>
    <m/>
    <m/>
    <m/>
    <m/>
    <m/>
    <m/>
    <m/>
    <m/>
    <m/>
    <m/>
    <m/>
    <m/>
    <m/>
    <m/>
    <m/>
    <m/>
    <m/>
    <m/>
    <m/>
    <m/>
    <m/>
    <m/>
    <m/>
    <m/>
    <m/>
    <m/>
    <m/>
    <m/>
    <m/>
    <m/>
    <m/>
    <m/>
    <m/>
    <m/>
    <m/>
    <m/>
    <m/>
    <m/>
    <m/>
    <m/>
    <m/>
    <m/>
    <m/>
    <m/>
    <m/>
    <m/>
    <m/>
    <m/>
    <m/>
    <m/>
    <m/>
    <m/>
    <m/>
    <m/>
    <m/>
    <x v="3"/>
    <x v="0"/>
    <s v="ZBHT0024"/>
    <s v="G2U9n-ADD7"/>
    <s v="Allocated"/>
    <s v="Left Message (LMCB)"/>
    <s v="Meet supervisor "/>
    <d v="2026-07-07T00:00:00"/>
    <m/>
    <m/>
    <m/>
    <m/>
    <m/>
    <n v="3946"/>
    <n v="14811"/>
  </r>
  <r>
    <n v="459036007"/>
    <s v="SANJEEV KUMAR"/>
    <m/>
    <x v="2"/>
    <m/>
    <m/>
    <m/>
    <m/>
    <n v="5438"/>
    <n v="5175.75"/>
    <n v="5264.75"/>
    <n v="10613.75"/>
    <x v="0"/>
    <x v="1"/>
    <x v="1"/>
    <x v="5"/>
    <n v="10541.62"/>
    <n v="89"/>
    <n v="0"/>
    <n v="1350"/>
    <s v="-"/>
    <n v="1.2711937781564136E-2"/>
    <n v="5.5522405884388831E-4"/>
    <x v="1"/>
    <s v="RTP"/>
    <s v="-"/>
    <s v="RTP"/>
    <m/>
    <m/>
    <s v="CAVA"/>
    <m/>
    <s v="-"/>
    <m/>
    <s v="KHARABWADI"/>
    <m/>
    <m/>
    <m/>
    <n v="6614.75"/>
    <n v="10541.62"/>
    <n v="26"/>
    <n v="55"/>
    <s v="FLOW"/>
    <m/>
    <m/>
    <m/>
    <m/>
    <s v="NPA"/>
    <s v="MH14KY6360"/>
    <s v="YAMAHA R15 V4"/>
    <d v="2023-07-18T00:00:00"/>
    <n v="36"/>
    <x v="1"/>
    <x v="0"/>
    <m/>
    <m/>
    <m/>
    <m/>
    <m/>
    <m/>
    <m/>
    <m/>
    <m/>
    <m/>
    <m/>
    <m/>
    <m/>
    <m/>
    <m/>
    <m/>
    <m/>
    <m/>
    <m/>
    <m/>
    <m/>
    <m/>
    <m/>
    <m/>
    <m/>
    <m/>
    <m/>
    <m/>
    <m/>
    <m/>
    <m/>
    <n v="1"/>
    <m/>
    <m/>
    <m/>
    <m/>
    <m/>
    <m/>
    <m/>
    <m/>
    <m/>
    <m/>
    <m/>
    <m/>
    <m/>
    <m/>
    <m/>
    <m/>
    <m/>
    <m/>
    <m/>
    <m/>
    <m/>
    <m/>
    <m/>
    <m/>
    <m/>
    <m/>
    <m/>
    <m/>
    <m/>
    <m/>
    <m/>
    <m/>
    <m/>
    <m/>
    <m/>
    <m/>
    <m/>
    <m/>
    <m/>
    <m/>
    <m/>
    <m/>
    <m/>
    <m/>
    <m/>
    <m/>
    <m/>
    <m/>
    <m/>
    <m/>
    <m/>
    <m/>
    <m/>
    <m/>
    <m/>
    <m/>
    <m/>
    <m/>
    <m/>
    <m/>
    <m/>
    <m/>
    <x v="0"/>
    <x v="0"/>
    <s v="DUWT0017"/>
    <m/>
    <m/>
    <m/>
    <m/>
    <m/>
    <m/>
    <m/>
    <m/>
    <m/>
    <m/>
    <n v="5264.75"/>
    <n v="10613.75"/>
  </r>
  <r>
    <n v="454220390"/>
    <s v="NIKHIL ANANTA KANDHARE"/>
    <m/>
    <x v="2"/>
    <m/>
    <m/>
    <m/>
    <m/>
    <n v="3127"/>
    <n v="4455.1899999999996"/>
    <n v="1394.1899999999996"/>
    <n v="7582.19"/>
    <x v="1"/>
    <x v="1"/>
    <x v="1"/>
    <x v="12"/>
    <n v="10409.19"/>
    <n v="66"/>
    <n v="0"/>
    <n v="900"/>
    <s v="FLOW"/>
    <n v="2.733762641878483E-2"/>
    <n v="1.9353834542300882E-3"/>
    <x v="1"/>
    <s v="NC"/>
    <s v="MPTP"/>
    <s v="NC"/>
    <s v="Add not found"/>
    <m/>
    <s v="CNAVNA"/>
    <m/>
    <s v="-"/>
    <m/>
    <s v="PAUD"/>
    <m/>
    <m/>
    <m/>
    <n v="4455.1899999999996"/>
    <n v="10409.19"/>
    <n v="57"/>
    <n v="86"/>
    <s v="FLOW"/>
    <m/>
    <m/>
    <m/>
    <m/>
    <s v="REGULAR"/>
    <s v="MH12UP1435"/>
    <s v="TVS JUPITER 125 DRUM ALLOY"/>
    <d v="2022-07-31T00:00:00"/>
    <n v="48"/>
    <x v="0"/>
    <x v="0"/>
    <m/>
    <m/>
    <m/>
    <m/>
    <m/>
    <m/>
    <m/>
    <m/>
    <m/>
    <m/>
    <m/>
    <m/>
    <m/>
    <m/>
    <m/>
    <m/>
    <m/>
    <m/>
    <m/>
    <n v="2"/>
    <m/>
    <m/>
    <n v="2"/>
    <m/>
    <m/>
    <m/>
    <m/>
    <m/>
    <m/>
    <m/>
    <m/>
    <m/>
    <m/>
    <m/>
    <m/>
    <m/>
    <m/>
    <m/>
    <m/>
    <m/>
    <m/>
    <m/>
    <m/>
    <m/>
    <m/>
    <m/>
    <m/>
    <m/>
    <m/>
    <m/>
    <m/>
    <m/>
    <m/>
    <m/>
    <m/>
    <m/>
    <m/>
    <m/>
    <m/>
    <m/>
    <m/>
    <m/>
    <m/>
    <m/>
    <m/>
    <m/>
    <m/>
    <m/>
    <m/>
    <m/>
    <m/>
    <m/>
    <m/>
    <m/>
    <m/>
    <m/>
    <m/>
    <m/>
    <m/>
    <m/>
    <m/>
    <m/>
    <m/>
    <m/>
    <m/>
    <m/>
    <m/>
    <m/>
    <m/>
    <m/>
    <m/>
    <m/>
    <m/>
    <m/>
    <x v="4"/>
    <x v="0"/>
    <s v="DUWT0030"/>
    <s v="G6yZ-itsi7"/>
    <s v="Allocated"/>
    <s v="Address Not Found (NC_ANF)"/>
    <s v="Address not found "/>
    <d v="2026-07-07T00:00:00"/>
    <m/>
    <m/>
    <m/>
    <s v="DID"/>
    <m/>
    <n v="1394.1899999999996"/>
    <n v="7582.19"/>
  </r>
  <r>
    <n v="465143232"/>
    <s v="SUBHASH BHASHKARRAO WANKHADE"/>
    <s v="ONLINE"/>
    <x v="0"/>
    <n v="5465"/>
    <m/>
    <m/>
    <m/>
    <n v="5349"/>
    <n v="5257"/>
    <n v="5366"/>
    <n v="5141"/>
    <x v="0"/>
    <x v="0"/>
    <x v="0"/>
    <x v="9"/>
    <n v="10388"/>
    <n v="109"/>
    <n v="0"/>
    <n v="5059"/>
    <s v="-"/>
    <n v="6.5283490004596793E-3"/>
    <n v="5.4713293813192954E-4"/>
    <x v="0"/>
    <s v="PAID"/>
    <s v="-"/>
    <s v="PAID"/>
    <m/>
    <m/>
    <m/>
    <m/>
    <s v="-"/>
    <m/>
    <s v="RANJAN GAON"/>
    <m/>
    <m/>
    <m/>
    <n v="10425"/>
    <n v="10388"/>
    <n v="26"/>
    <n v="25"/>
    <s v="STABLE"/>
    <m/>
    <m/>
    <m/>
    <m/>
    <s v="REGULAR"/>
    <s v="MH27DW9146"/>
    <s v="HONDA SHINE DRUM BSVI"/>
    <d v="2025-01-06T00:00:00"/>
    <n v="18"/>
    <x v="1"/>
    <x v="0"/>
    <m/>
    <m/>
    <m/>
    <m/>
    <m/>
    <m/>
    <m/>
    <m/>
    <m/>
    <m/>
    <m/>
    <m/>
    <m/>
    <m/>
    <m/>
    <m/>
    <m/>
    <m/>
    <m/>
    <m/>
    <m/>
    <m/>
    <m/>
    <m/>
    <m/>
    <m/>
    <m/>
    <m/>
    <m/>
    <m/>
    <m/>
    <n v="1"/>
    <m/>
    <m/>
    <m/>
    <m/>
    <m/>
    <m/>
    <m/>
    <m/>
    <m/>
    <m/>
    <m/>
    <m/>
    <m/>
    <m/>
    <m/>
    <m/>
    <m/>
    <m/>
    <m/>
    <m/>
    <m/>
    <m/>
    <m/>
    <m/>
    <m/>
    <m/>
    <m/>
    <m/>
    <m/>
    <m/>
    <m/>
    <m/>
    <m/>
    <m/>
    <m/>
    <m/>
    <m/>
    <m/>
    <m/>
    <m/>
    <m/>
    <m/>
    <m/>
    <m/>
    <m/>
    <m/>
    <m/>
    <m/>
    <m/>
    <m/>
    <m/>
    <m/>
    <m/>
    <m/>
    <m/>
    <m/>
    <m/>
    <m/>
    <m/>
    <m/>
    <m/>
    <m/>
    <x v="0"/>
    <x v="0"/>
    <s v="ZBHT0024"/>
    <m/>
    <m/>
    <m/>
    <m/>
    <m/>
    <m/>
    <m/>
    <m/>
    <m/>
    <m/>
    <n v="5366"/>
    <n v="10606"/>
  </r>
  <r>
    <n v="467233620"/>
    <s v="RAJEEV TANAJI JADHAV"/>
    <m/>
    <x v="2"/>
    <m/>
    <m/>
    <m/>
    <m/>
    <n v="1415"/>
    <n v="4245"/>
    <n v="1575"/>
    <n v="5660"/>
    <x v="3"/>
    <x v="1"/>
    <x v="1"/>
    <x v="12"/>
    <n v="10383"/>
    <n v="160"/>
    <n v="0"/>
    <n v="1800"/>
    <s v="FLOW"/>
    <n v="6.3713458187084265E-2"/>
    <n v="3.325394310720175E-3"/>
    <x v="0"/>
    <s v="MPTP"/>
    <s v="MPTP"/>
    <s v="MPTP"/>
    <s v="Add not found"/>
    <m/>
    <s v="CAVNA"/>
    <m/>
    <s v="ELG"/>
    <m/>
    <s v="HINJEWADI"/>
    <m/>
    <m/>
    <m/>
    <n v="4245"/>
    <n v="10383"/>
    <n v="86"/>
    <n v="115"/>
    <s v="FLOW"/>
    <m/>
    <m/>
    <m/>
    <m/>
    <s v="REGULAR"/>
    <s v="MH14LR7828"/>
    <s v="HONDA ACTIVA 125 DRUM ALLOY BSVI"/>
    <d v="2025-11-04T00:00:00"/>
    <n v="12"/>
    <x v="0"/>
    <x v="0"/>
    <m/>
    <m/>
    <m/>
    <m/>
    <m/>
    <m/>
    <m/>
    <m/>
    <m/>
    <m/>
    <m/>
    <m/>
    <m/>
    <m/>
    <m/>
    <m/>
    <m/>
    <m/>
    <m/>
    <m/>
    <m/>
    <m/>
    <m/>
    <m/>
    <m/>
    <m/>
    <m/>
    <m/>
    <m/>
    <m/>
    <m/>
    <m/>
    <m/>
    <m/>
    <m/>
    <m/>
    <m/>
    <m/>
    <m/>
    <m/>
    <m/>
    <m/>
    <m/>
    <m/>
    <m/>
    <m/>
    <m/>
    <m/>
    <m/>
    <m/>
    <m/>
    <m/>
    <m/>
    <m/>
    <m/>
    <m/>
    <m/>
    <m/>
    <m/>
    <m/>
    <m/>
    <m/>
    <m/>
    <m/>
    <m/>
    <m/>
    <m/>
    <m/>
    <m/>
    <m/>
    <m/>
    <m/>
    <m/>
    <m/>
    <m/>
    <m/>
    <m/>
    <m/>
    <m/>
    <m/>
    <m/>
    <m/>
    <m/>
    <m/>
    <m/>
    <m/>
    <m/>
    <m/>
    <m/>
    <m/>
    <m/>
    <n v="1"/>
    <m/>
    <m/>
    <x v="0"/>
    <x v="0"/>
    <s v="DUWT0030"/>
    <e v="#N/A"/>
    <s v="Allocated"/>
    <s v="Address Not Found (NC_ANF)"/>
    <s v="Address not found "/>
    <d v="2026-07-02T00:00:00"/>
    <m/>
    <m/>
    <m/>
    <m/>
    <m/>
    <n v="1575"/>
    <n v="5660"/>
  </r>
  <r>
    <n v="459755661"/>
    <s v="AMIT NARAYAN SASTE"/>
    <s v="COLLECT"/>
    <x v="7"/>
    <n v="3000"/>
    <m/>
    <m/>
    <m/>
    <n v="2850"/>
    <n v="1908"/>
    <n v="1978"/>
    <n v="1758"/>
    <x v="0"/>
    <x v="0"/>
    <x v="0"/>
    <x v="10"/>
    <n v="10164.02"/>
    <n v="70"/>
    <n v="0"/>
    <n v="6690"/>
    <s v="15.06.26"/>
    <n v="7.2203071349508261E-3"/>
    <n v="5.3533597668768717E-4"/>
    <x v="0"/>
    <s v="PAID"/>
    <s v="PAID"/>
    <s v="PAID"/>
    <m/>
    <m/>
    <s v="CAVA"/>
    <m/>
    <s v="-"/>
    <m/>
    <s v="JUNNAR"/>
    <m/>
    <m/>
    <m/>
    <n v="1908"/>
    <n v="10164.02"/>
    <n v="26"/>
    <n v="25"/>
    <s v="STABLE"/>
    <m/>
    <m/>
    <m/>
    <m/>
    <s v="REGULAR"/>
    <m/>
    <s v="HONDA SHINE 100 OBD2"/>
    <d v="2023-09-14T00:00:00"/>
    <n v="36"/>
    <x v="0"/>
    <x v="0"/>
    <m/>
    <m/>
    <m/>
    <m/>
    <m/>
    <m/>
    <m/>
    <m/>
    <m/>
    <m/>
    <m/>
    <m/>
    <m/>
    <m/>
    <m/>
    <m/>
    <m/>
    <m/>
    <m/>
    <m/>
    <m/>
    <m/>
    <m/>
    <m/>
    <m/>
    <m/>
    <m/>
    <m/>
    <m/>
    <m/>
    <m/>
    <m/>
    <m/>
    <m/>
    <m/>
    <m/>
    <m/>
    <m/>
    <m/>
    <m/>
    <m/>
    <m/>
    <m/>
    <m/>
    <m/>
    <m/>
    <m/>
    <m/>
    <m/>
    <m/>
    <m/>
    <m/>
    <m/>
    <m/>
    <m/>
    <m/>
    <m/>
    <m/>
    <m/>
    <m/>
    <m/>
    <m/>
    <m/>
    <m/>
    <m/>
    <m/>
    <m/>
    <m/>
    <m/>
    <m/>
    <m/>
    <m/>
    <m/>
    <m/>
    <m/>
    <m/>
    <m/>
    <m/>
    <m/>
    <m/>
    <m/>
    <m/>
    <m/>
    <m/>
    <m/>
    <m/>
    <m/>
    <m/>
    <m/>
    <m/>
    <m/>
    <n v="1"/>
    <m/>
    <m/>
    <x v="0"/>
    <x v="0"/>
    <s v="ZBHT0021"/>
    <e v="#N/A"/>
    <s v="Allocated"/>
    <s v="Promise To Pay (PTP)"/>
    <s v="Ptp"/>
    <d v="2026-07-23T00:00:00"/>
    <m/>
    <m/>
    <m/>
    <m/>
    <m/>
    <n v="1978"/>
    <n v="4758"/>
  </r>
  <r>
    <n v="463199669"/>
    <s v="HAMIDRAZA ABDUL JILANI"/>
    <m/>
    <x v="2"/>
    <m/>
    <m/>
    <m/>
    <m/>
    <n v="5339"/>
    <n v="10209"/>
    <n v="5140"/>
    <n v="15548"/>
    <x v="1"/>
    <x v="1"/>
    <x v="1"/>
    <x v="7"/>
    <n v="10127"/>
    <n v="270"/>
    <n v="0"/>
    <n v="4893"/>
    <s v="-"/>
    <n v="0.1188289777962182"/>
    <n v="1.8829157927742794E-3"/>
    <x v="1"/>
    <s v="PTP"/>
    <s v="-"/>
    <s v="PTP"/>
    <m/>
    <n v="22"/>
    <s v="CAVA"/>
    <m/>
    <s v="-"/>
    <m/>
    <s v="BHOSARI"/>
    <m/>
    <m/>
    <m/>
    <n v="10209"/>
    <n v="10127"/>
    <n v="57"/>
    <n v="86"/>
    <s v="FLOW"/>
    <m/>
    <m/>
    <m/>
    <m/>
    <s v="REGULAR"/>
    <s v="MH14LQ7203"/>
    <s v="HONDA UNICORN 160 BS6"/>
    <d v="2024-06-13T00:00:00"/>
    <n v="24"/>
    <x v="0"/>
    <x v="1"/>
    <m/>
    <m/>
    <m/>
    <m/>
    <m/>
    <m/>
    <m/>
    <n v="1"/>
    <m/>
    <m/>
    <m/>
    <m/>
    <m/>
    <m/>
    <m/>
    <m/>
    <m/>
    <m/>
    <m/>
    <m/>
    <m/>
    <m/>
    <m/>
    <m/>
    <m/>
    <m/>
    <m/>
    <m/>
    <m/>
    <m/>
    <m/>
    <m/>
    <m/>
    <m/>
    <m/>
    <m/>
    <m/>
    <m/>
    <m/>
    <m/>
    <m/>
    <m/>
    <m/>
    <m/>
    <m/>
    <m/>
    <m/>
    <m/>
    <m/>
    <m/>
    <m/>
    <m/>
    <m/>
    <m/>
    <m/>
    <m/>
    <m/>
    <m/>
    <m/>
    <m/>
    <m/>
    <m/>
    <m/>
    <m/>
    <m/>
    <m/>
    <m/>
    <m/>
    <m/>
    <m/>
    <m/>
    <m/>
    <m/>
    <m/>
    <m/>
    <m/>
    <m/>
    <m/>
    <m/>
    <m/>
    <m/>
    <m/>
    <m/>
    <m/>
    <m/>
    <m/>
    <m/>
    <m/>
    <m/>
    <m/>
    <m/>
    <m/>
    <m/>
    <m/>
    <x v="0"/>
    <x v="0"/>
    <s v="DUWT0025"/>
    <s v="koY_hfSFATm"/>
    <s v="Allocated"/>
    <s v="Promise To Pay (PTP)"/>
    <s v="Customer given ptp to online payment "/>
    <d v="2026-07-07T00:00:00"/>
    <m/>
    <m/>
    <m/>
    <m/>
    <m/>
    <n v="5140"/>
    <n v="15548"/>
  </r>
  <r>
    <n v="459720465"/>
    <s v="DNYANESHWAR ANKUSH KADAM"/>
    <m/>
    <x v="2"/>
    <m/>
    <m/>
    <m/>
    <m/>
    <n v="2641"/>
    <n v="2641"/>
    <n v="2684"/>
    <n v="5282"/>
    <x v="0"/>
    <x v="1"/>
    <x v="1"/>
    <x v="6"/>
    <n v="10117.459999999999"/>
    <n v="43"/>
    <n v="0"/>
    <n v="1003"/>
    <s v="-"/>
    <n v="6.9007005219180557E-3"/>
    <n v="5.3288367503198609E-4"/>
    <x v="1"/>
    <s v="NC"/>
    <s v="-"/>
    <s v="NC"/>
    <s v="Add not found"/>
    <m/>
    <s v="CNAVNA"/>
    <m/>
    <s v="-"/>
    <m/>
    <s v="VADGAON SHERI"/>
    <m/>
    <m/>
    <m/>
    <n v="3687"/>
    <n v="10117.459999999999"/>
    <n v="26"/>
    <n v="55"/>
    <s v="FLOW"/>
    <m/>
    <m/>
    <m/>
    <m/>
    <s v="NPA"/>
    <s v="MH12VX4180"/>
    <s v="HONDA SP 125 BS VI DISC"/>
    <d v="2023-09-11T00:00:00"/>
    <n v="36"/>
    <x v="1"/>
    <x v="1"/>
    <m/>
    <m/>
    <m/>
    <m/>
    <m/>
    <m/>
    <m/>
    <m/>
    <m/>
    <m/>
    <m/>
    <m/>
    <m/>
    <m/>
    <m/>
    <m/>
    <m/>
    <m/>
    <m/>
    <m/>
    <m/>
    <m/>
    <m/>
    <m/>
    <m/>
    <m/>
    <m/>
    <m/>
    <m/>
    <m/>
    <m/>
    <m/>
    <m/>
    <m/>
    <m/>
    <m/>
    <m/>
    <m/>
    <m/>
    <m/>
    <n v="1"/>
    <m/>
    <m/>
    <m/>
    <m/>
    <m/>
    <m/>
    <m/>
    <m/>
    <m/>
    <m/>
    <m/>
    <m/>
    <m/>
    <m/>
    <m/>
    <m/>
    <m/>
    <m/>
    <m/>
    <m/>
    <m/>
    <m/>
    <m/>
    <m/>
    <m/>
    <m/>
    <m/>
    <m/>
    <m/>
    <m/>
    <m/>
    <m/>
    <m/>
    <m/>
    <m/>
    <m/>
    <m/>
    <m/>
    <m/>
    <m/>
    <m/>
    <m/>
    <m/>
    <m/>
    <m/>
    <m/>
    <m/>
    <m/>
    <m/>
    <m/>
    <m/>
    <m/>
    <m/>
    <x v="0"/>
    <x v="0"/>
    <s v="ZBHT0012"/>
    <m/>
    <m/>
    <m/>
    <m/>
    <m/>
    <m/>
    <m/>
    <m/>
    <s v="VYMO"/>
    <m/>
    <n v="2684"/>
    <n v="5282"/>
  </r>
  <r>
    <n v="454109710"/>
    <s v="MAYUR RAMDAS ALHAT"/>
    <m/>
    <x v="2"/>
    <m/>
    <m/>
    <m/>
    <m/>
    <n v="2619"/>
    <n v="7836"/>
    <n v="2813"/>
    <n v="10455"/>
    <x v="3"/>
    <x v="1"/>
    <x v="1"/>
    <x v="9"/>
    <n v="10061.870000000001"/>
    <n v="215"/>
    <n v="0"/>
    <n v="6682"/>
    <s v="FLOW"/>
    <n v="1.3138417392021269E-2"/>
    <n v="3.2225450499090832E-3"/>
    <x v="1"/>
    <s v="BPTP"/>
    <s v="BPTP"/>
    <s v="BPTP"/>
    <s v="Financail problem"/>
    <m/>
    <s v="CAVA"/>
    <m/>
    <s v="-"/>
    <m/>
    <s v="TALEGAON DHAMDHERE"/>
    <m/>
    <m/>
    <m/>
    <n v="7836"/>
    <n v="10061.870000000001"/>
    <n v="87"/>
    <n v="116"/>
    <s v="FLOW"/>
    <m/>
    <m/>
    <m/>
    <m/>
    <s v="NPA"/>
    <s v="MH12UL7331"/>
    <s v="JUPITER ZX AOL DRUM"/>
    <d v="2022-07-20T00:00:00"/>
    <n v="48"/>
    <x v="0"/>
    <x v="0"/>
    <m/>
    <m/>
    <m/>
    <m/>
    <m/>
    <m/>
    <m/>
    <n v="1"/>
    <m/>
    <m/>
    <m/>
    <m/>
    <m/>
    <m/>
    <m/>
    <m/>
    <m/>
    <m/>
    <m/>
    <m/>
    <m/>
    <m/>
    <m/>
    <m/>
    <m/>
    <m/>
    <m/>
    <m/>
    <m/>
    <m/>
    <m/>
    <m/>
    <m/>
    <m/>
    <m/>
    <m/>
    <m/>
    <m/>
    <m/>
    <m/>
    <m/>
    <m/>
    <m/>
    <m/>
    <m/>
    <m/>
    <m/>
    <m/>
    <m/>
    <m/>
    <m/>
    <m/>
    <m/>
    <m/>
    <m/>
    <m/>
    <m/>
    <m/>
    <m/>
    <m/>
    <m/>
    <m/>
    <m/>
    <m/>
    <m/>
    <m/>
    <m/>
    <m/>
    <m/>
    <m/>
    <m/>
    <m/>
    <m/>
    <m/>
    <m/>
    <m/>
    <m/>
    <m/>
    <m/>
    <m/>
    <m/>
    <m/>
    <m/>
    <m/>
    <m/>
    <m/>
    <m/>
    <m/>
    <m/>
    <m/>
    <m/>
    <m/>
    <m/>
    <m/>
    <x v="0"/>
    <x v="0"/>
    <s v="ZBHT0024"/>
    <s v="B6rSviy4iz"/>
    <s v="Allocated"/>
    <s v="Left Message (LMCB)"/>
    <s v="Meet wife "/>
    <d v="2026-07-03T00:00:00"/>
    <m/>
    <m/>
    <m/>
    <m/>
    <m/>
    <n v="2813"/>
    <n v="10455"/>
  </r>
  <r>
    <n v="463286136"/>
    <s v="RASHID SAJID KHAN"/>
    <s v="ONLINE"/>
    <x v="4"/>
    <n v="5253"/>
    <m/>
    <m/>
    <m/>
    <n v="5122"/>
    <n v="5116"/>
    <n v="5244"/>
    <n v="4985"/>
    <x v="0"/>
    <x v="0"/>
    <x v="0"/>
    <x v="0"/>
    <n v="9994"/>
    <n v="128"/>
    <n v="0"/>
    <n v="6736"/>
    <s v="23.06.26"/>
    <n v="3.4427626736718148E-3"/>
    <n v="5.2638107274648671E-4"/>
    <x v="0"/>
    <s v="MPTP"/>
    <s v="MPTP"/>
    <s v="MPTP"/>
    <s v="Add not found"/>
    <n v="23"/>
    <s v="CAVNA"/>
    <m/>
    <s v="-"/>
    <m/>
    <s v="THERGAON"/>
    <m/>
    <m/>
    <m/>
    <n v="5116"/>
    <n v="9994"/>
    <n v="26"/>
    <n v="25"/>
    <s v="STABLE"/>
    <m/>
    <m/>
    <m/>
    <m/>
    <s v="REGULAR"/>
    <s v="MH14LR3380"/>
    <s v="HONDA ACTIVA 6G DLX LTD ED"/>
    <d v="2024-06-24T00:00:00"/>
    <n v="24"/>
    <x v="0"/>
    <x v="0"/>
    <m/>
    <m/>
    <m/>
    <m/>
    <m/>
    <m/>
    <m/>
    <n v="1"/>
    <m/>
    <m/>
    <m/>
    <m/>
    <m/>
    <m/>
    <m/>
    <m/>
    <m/>
    <m/>
    <m/>
    <m/>
    <m/>
    <m/>
    <m/>
    <m/>
    <m/>
    <m/>
    <m/>
    <m/>
    <m/>
    <m/>
    <m/>
    <m/>
    <m/>
    <m/>
    <m/>
    <m/>
    <m/>
    <n v="1"/>
    <m/>
    <m/>
    <m/>
    <m/>
    <m/>
    <m/>
    <m/>
    <m/>
    <m/>
    <m/>
    <m/>
    <m/>
    <m/>
    <m/>
    <m/>
    <m/>
    <m/>
    <m/>
    <m/>
    <m/>
    <m/>
    <m/>
    <m/>
    <m/>
    <m/>
    <m/>
    <m/>
    <m/>
    <m/>
    <m/>
    <m/>
    <m/>
    <m/>
    <m/>
    <m/>
    <m/>
    <m/>
    <m/>
    <m/>
    <m/>
    <m/>
    <m/>
    <m/>
    <m/>
    <m/>
    <m/>
    <m/>
    <m/>
    <m/>
    <m/>
    <m/>
    <m/>
    <m/>
    <m/>
    <m/>
    <m/>
    <x v="3"/>
    <x v="0"/>
    <s v="ZBHT0011"/>
    <s v="G6i8Ra9ChNm"/>
    <s v="Allocated"/>
    <s v="No Such Person (NC_NSP)"/>
    <s v="Visit cm residence address nobody knows cm in this area "/>
    <d v="2026-07-03T00:00:00"/>
    <m/>
    <m/>
    <m/>
    <m/>
    <m/>
    <n v="5244"/>
    <n v="10238"/>
  </r>
  <r>
    <n v="94397306"/>
    <s v="ASHUTOSH CHANDRAKANT WALUNJ"/>
    <s v="ONLINE"/>
    <x v="19"/>
    <n v="5320"/>
    <m/>
    <m/>
    <m/>
    <n v="5074"/>
    <n v="10068"/>
    <n v="5235"/>
    <n v="9822"/>
    <x v="1"/>
    <x v="0"/>
    <x v="0"/>
    <x v="8"/>
    <n v="9890.7800000000007"/>
    <n v="241"/>
    <n v="0"/>
    <n v="6295"/>
    <s v="04.06.26"/>
    <n v="4.9228428872919151E-2"/>
    <n v="1.8389953455965231E-3"/>
    <x v="0"/>
    <s v="PTP"/>
    <s v="PAID"/>
    <s v="PTP"/>
    <m/>
    <n v="24"/>
    <s v="CAVA"/>
    <m/>
    <s v="-"/>
    <m/>
    <s v="LONAVALA"/>
    <m/>
    <m/>
    <m/>
    <n v="10068"/>
    <n v="9890.7800000000007"/>
    <n v="58"/>
    <n v="56"/>
    <s v="STABLE"/>
    <m/>
    <m/>
    <m/>
    <m/>
    <s v="REGULAR"/>
    <s v="MH14HV8916"/>
    <s v="JAWA 42"/>
    <d v="2019-10-10T00:00:00"/>
    <n v="80"/>
    <x v="0"/>
    <x v="1"/>
    <m/>
    <m/>
    <m/>
    <m/>
    <m/>
    <m/>
    <m/>
    <m/>
    <m/>
    <m/>
    <m/>
    <m/>
    <m/>
    <m/>
    <m/>
    <m/>
    <m/>
    <m/>
    <m/>
    <n v="1"/>
    <m/>
    <m/>
    <n v="1"/>
    <m/>
    <m/>
    <n v="1"/>
    <m/>
    <m/>
    <m/>
    <m/>
    <m/>
    <m/>
    <m/>
    <m/>
    <m/>
    <m/>
    <m/>
    <n v="1"/>
    <m/>
    <m/>
    <m/>
    <m/>
    <m/>
    <m/>
    <m/>
    <m/>
    <m/>
    <m/>
    <m/>
    <m/>
    <m/>
    <m/>
    <m/>
    <m/>
    <m/>
    <m/>
    <m/>
    <m/>
    <m/>
    <m/>
    <m/>
    <m/>
    <m/>
    <m/>
    <m/>
    <m/>
    <m/>
    <m/>
    <m/>
    <m/>
    <m/>
    <m/>
    <m/>
    <m/>
    <m/>
    <m/>
    <m/>
    <m/>
    <m/>
    <m/>
    <m/>
    <m/>
    <n v="1"/>
    <m/>
    <m/>
    <m/>
    <m/>
    <m/>
    <m/>
    <m/>
    <m/>
    <m/>
    <m/>
    <m/>
    <x v="9"/>
    <x v="0"/>
    <s v="ZBHT0013"/>
    <s v="BPXyTM7u69"/>
    <s v="Allocated"/>
    <s v="Promise To Pay (PTP)"/>
    <s v="Ptp"/>
    <d v="2026-07-10T00:00:00"/>
    <m/>
    <m/>
    <m/>
    <m/>
    <m/>
    <n v="5235"/>
    <n v="15142"/>
  </r>
  <r>
    <n v="458739499"/>
    <s v="MARUTI EKNATH NIGHUL"/>
    <m/>
    <x v="2"/>
    <m/>
    <m/>
    <m/>
    <m/>
    <n v="3402"/>
    <n v="6796"/>
    <n v="3535"/>
    <n v="10198"/>
    <x v="1"/>
    <x v="1"/>
    <x v="1"/>
    <x v="9"/>
    <n v="9816"/>
    <n v="141"/>
    <n v="0"/>
    <n v="5843"/>
    <s v="22.06.26"/>
    <n v="1.4899028573015789E-2"/>
    <n v="1.8250914803863265E-3"/>
    <x v="0"/>
    <s v="PTP"/>
    <s v="BPTP"/>
    <s v="PTP"/>
    <m/>
    <n v="27"/>
    <s v="CAVA"/>
    <m/>
    <s v="-"/>
    <m/>
    <s v="TALEGAON DHAMDHERE"/>
    <m/>
    <m/>
    <m/>
    <n v="6796"/>
    <n v="9816"/>
    <n v="57"/>
    <n v="86"/>
    <s v="FLOW"/>
    <m/>
    <m/>
    <m/>
    <m/>
    <s v="REGULAR"/>
    <s v="MH12VY2350"/>
    <s v="SPLENDOR PLUS I3S BS6 FI DRUM SELF"/>
    <d v="2023-06-27T00:00:00"/>
    <n v="36"/>
    <x v="0"/>
    <x v="0"/>
    <m/>
    <m/>
    <m/>
    <m/>
    <m/>
    <m/>
    <m/>
    <n v="1"/>
    <m/>
    <m/>
    <m/>
    <m/>
    <m/>
    <m/>
    <m/>
    <m/>
    <m/>
    <m/>
    <m/>
    <m/>
    <m/>
    <m/>
    <m/>
    <m/>
    <m/>
    <m/>
    <m/>
    <m/>
    <m/>
    <m/>
    <m/>
    <m/>
    <m/>
    <m/>
    <m/>
    <m/>
    <m/>
    <m/>
    <m/>
    <m/>
    <m/>
    <m/>
    <m/>
    <m/>
    <m/>
    <m/>
    <m/>
    <m/>
    <m/>
    <m/>
    <m/>
    <m/>
    <m/>
    <m/>
    <m/>
    <m/>
    <m/>
    <m/>
    <m/>
    <m/>
    <m/>
    <m/>
    <m/>
    <m/>
    <m/>
    <m/>
    <m/>
    <m/>
    <m/>
    <m/>
    <m/>
    <m/>
    <m/>
    <m/>
    <m/>
    <m/>
    <m/>
    <m/>
    <m/>
    <m/>
    <m/>
    <m/>
    <m/>
    <m/>
    <m/>
    <m/>
    <m/>
    <m/>
    <m/>
    <m/>
    <m/>
    <m/>
    <m/>
    <m/>
    <x v="0"/>
    <x v="0"/>
    <s v="ZBHT0024"/>
    <s v="B64gVtGYSz"/>
    <s v="Allocated"/>
    <s v="Left Message (LMCB)"/>
    <s v="Meet wife "/>
    <d v="2026-07-03T00:00:00"/>
    <m/>
    <m/>
    <m/>
    <m/>
    <m/>
    <n v="3535"/>
    <n v="10198"/>
  </r>
  <r>
    <n v="465129513"/>
    <s v="DEVIDAS SOMALA PAWAR"/>
    <m/>
    <x v="2"/>
    <m/>
    <m/>
    <m/>
    <s v="BANK STABLE 13"/>
    <n v="5315"/>
    <n v="4274"/>
    <n v="4365"/>
    <n v="9589"/>
    <x v="0"/>
    <x v="0"/>
    <x v="1"/>
    <x v="11"/>
    <n v="9498"/>
    <n v="91"/>
    <n v="0"/>
    <n v="3209.01"/>
    <s v="-"/>
    <n v="7.6048132911446875E-3"/>
    <n v="5.0025689703283281E-4"/>
    <x v="0"/>
    <s v="PAID"/>
    <s v="-"/>
    <s v="PAID"/>
    <m/>
    <m/>
    <m/>
    <m/>
    <s v="-"/>
    <m/>
    <s v="SAVARDHARI"/>
    <m/>
    <m/>
    <m/>
    <n v="7574.01"/>
    <n v="9498"/>
    <n v="26"/>
    <n v="25"/>
    <s v="STABLE"/>
    <m/>
    <m/>
    <m/>
    <m/>
    <s v="REGULAR"/>
    <s v="MH29CH2928"/>
    <s v="SPLENDOR PLUS I3S BS6 FI DRUM SELF"/>
    <d v="2025-01-04T00:00:00"/>
    <n v="18"/>
    <x v="1"/>
    <x v="0"/>
    <m/>
    <m/>
    <m/>
    <m/>
    <m/>
    <m/>
    <m/>
    <m/>
    <m/>
    <m/>
    <m/>
    <m/>
    <m/>
    <m/>
    <m/>
    <m/>
    <m/>
    <m/>
    <m/>
    <m/>
    <m/>
    <m/>
    <m/>
    <m/>
    <m/>
    <m/>
    <m/>
    <m/>
    <m/>
    <m/>
    <m/>
    <m/>
    <m/>
    <m/>
    <m/>
    <m/>
    <m/>
    <m/>
    <m/>
    <m/>
    <m/>
    <m/>
    <m/>
    <m/>
    <m/>
    <m/>
    <m/>
    <m/>
    <m/>
    <m/>
    <m/>
    <m/>
    <m/>
    <m/>
    <m/>
    <m/>
    <m/>
    <m/>
    <m/>
    <m/>
    <m/>
    <m/>
    <m/>
    <m/>
    <m/>
    <m/>
    <m/>
    <m/>
    <m/>
    <m/>
    <m/>
    <m/>
    <m/>
    <m/>
    <m/>
    <m/>
    <m/>
    <m/>
    <m/>
    <m/>
    <m/>
    <m/>
    <m/>
    <m/>
    <m/>
    <m/>
    <m/>
    <m/>
    <m/>
    <m/>
    <m/>
    <m/>
    <m/>
    <m/>
    <x v="5"/>
    <x v="1"/>
    <s v="ZBHT0010"/>
    <m/>
    <m/>
    <m/>
    <m/>
    <m/>
    <m/>
    <m/>
    <m/>
    <m/>
    <m/>
    <n v="4365"/>
    <n v="9589"/>
  </r>
  <r>
    <n v="458385778"/>
    <s v="PRADNYA TUSHAR BHOSALE"/>
    <s v="ONLINE"/>
    <x v="23"/>
    <n v="9802"/>
    <m/>
    <m/>
    <m/>
    <n v="3199"/>
    <n v="9480"/>
    <n v="3404"/>
    <n v="2877"/>
    <x v="3"/>
    <x v="2"/>
    <x v="0"/>
    <x v="12"/>
    <n v="9262"/>
    <n v="322"/>
    <n v="0"/>
    <n v="0"/>
    <s v="FLOW"/>
    <n v="5.6834638325028844E-2"/>
    <n v="2.966368304525692E-3"/>
    <x v="2"/>
    <s v="PAID"/>
    <s v="PTP"/>
    <s v="PAID"/>
    <m/>
    <m/>
    <s v="CAVA"/>
    <m/>
    <s v="ELG"/>
    <m/>
    <s v="MAAN"/>
    <m/>
    <m/>
    <m/>
    <n v="9480"/>
    <n v="9262"/>
    <n v="87"/>
    <n v="0"/>
    <s v="RB"/>
    <m/>
    <m/>
    <m/>
    <m/>
    <s v="REGULAR"/>
    <s v="MH14KV9244"/>
    <s v="SPLENDOR PLUS DRS CAST FI BLACK"/>
    <d v="2023-06-03T00:00:00"/>
    <n v="36"/>
    <x v="0"/>
    <x v="0"/>
    <m/>
    <n v="1"/>
    <m/>
    <m/>
    <m/>
    <m/>
    <m/>
    <m/>
    <m/>
    <m/>
    <m/>
    <m/>
    <m/>
    <m/>
    <m/>
    <m/>
    <m/>
    <m/>
    <m/>
    <m/>
    <m/>
    <m/>
    <m/>
    <m/>
    <m/>
    <m/>
    <m/>
    <m/>
    <m/>
    <m/>
    <m/>
    <m/>
    <m/>
    <m/>
    <m/>
    <m/>
    <m/>
    <m/>
    <m/>
    <m/>
    <m/>
    <m/>
    <m/>
    <m/>
    <m/>
    <m/>
    <m/>
    <m/>
    <m/>
    <m/>
    <m/>
    <m/>
    <m/>
    <m/>
    <m/>
    <m/>
    <m/>
    <m/>
    <m/>
    <m/>
    <m/>
    <m/>
    <m/>
    <m/>
    <m/>
    <m/>
    <m/>
    <m/>
    <m/>
    <m/>
    <m/>
    <m/>
    <m/>
    <m/>
    <m/>
    <m/>
    <m/>
    <m/>
    <m/>
    <m/>
    <m/>
    <m/>
    <m/>
    <m/>
    <m/>
    <m/>
    <m/>
    <m/>
    <m/>
    <m/>
    <m/>
    <m/>
    <m/>
    <m/>
    <x v="0"/>
    <x v="0"/>
    <s v="DUWT0030"/>
    <s v="G6YGObES4Egc"/>
    <s v="Allocated"/>
    <s v="Left Message (LMCB)"/>
    <s v="Visit on customer residence address left message to cm husband "/>
    <d v="2026-07-02T00:00:00"/>
    <m/>
    <m/>
    <m/>
    <m/>
    <m/>
    <n v="3404"/>
    <n v="12679"/>
  </r>
  <r>
    <n v="460840197"/>
    <s v="VENILA SURALI PERISWAMI"/>
    <s v="ONLINE"/>
    <x v="27"/>
    <n v="3730"/>
    <m/>
    <m/>
    <s v="BANK STABLE 08"/>
    <n v="3730"/>
    <n v="9392"/>
    <n v="2377"/>
    <n v="9392"/>
    <x v="3"/>
    <x v="0"/>
    <x v="0"/>
    <x v="14"/>
    <n v="9213"/>
    <n v="445"/>
    <n v="0"/>
    <n v="6300"/>
    <s v="10.06.26"/>
    <n v="4.4600757142995461E-2"/>
    <n v="2.9506749286973876E-3"/>
    <x v="0"/>
    <s v="PAID"/>
    <s v="PAID"/>
    <s v="PAID"/>
    <m/>
    <m/>
    <m/>
    <m/>
    <s v="ELG"/>
    <m/>
    <s v="DEHU"/>
    <m/>
    <m/>
    <m/>
    <n v="9392"/>
    <n v="9213"/>
    <n v="87"/>
    <n v="86"/>
    <s v="STABLE"/>
    <m/>
    <m/>
    <m/>
    <m/>
    <s v="NPA"/>
    <s v="MH14LG0472"/>
    <s v="ACCESS SPL ED DISC CBS BT BSVI"/>
    <d v="2023-11-22T00:00:00"/>
    <n v="30"/>
    <x v="0"/>
    <x v="1"/>
    <m/>
    <m/>
    <m/>
    <m/>
    <m/>
    <m/>
    <m/>
    <m/>
    <m/>
    <m/>
    <n v="1"/>
    <m/>
    <m/>
    <m/>
    <m/>
    <m/>
    <m/>
    <m/>
    <m/>
    <m/>
    <m/>
    <m/>
    <m/>
    <m/>
    <m/>
    <m/>
    <m/>
    <m/>
    <m/>
    <m/>
    <m/>
    <m/>
    <m/>
    <m/>
    <m/>
    <m/>
    <m/>
    <n v="1"/>
    <m/>
    <m/>
    <m/>
    <m/>
    <m/>
    <m/>
    <m/>
    <m/>
    <m/>
    <m/>
    <m/>
    <m/>
    <m/>
    <m/>
    <m/>
    <m/>
    <m/>
    <m/>
    <m/>
    <m/>
    <m/>
    <m/>
    <m/>
    <m/>
    <m/>
    <m/>
    <n v="1"/>
    <m/>
    <m/>
    <m/>
    <m/>
    <m/>
    <m/>
    <m/>
    <m/>
    <m/>
    <m/>
    <m/>
    <m/>
    <m/>
    <m/>
    <m/>
    <m/>
    <m/>
    <m/>
    <m/>
    <m/>
    <m/>
    <m/>
    <m/>
    <m/>
    <m/>
    <m/>
    <m/>
    <m/>
    <m/>
    <x v="1"/>
    <x v="0"/>
    <s v="DUWT0027"/>
    <s v="APL8eR_rpEM7"/>
    <s v="Allocated"/>
    <s v="Left Message (LMCB)"/>
    <s v="Visited to Customers residence address and Left massage with her Son "/>
    <d v="2026-07-04T00:00:00"/>
    <m/>
    <m/>
    <m/>
    <m/>
    <m/>
    <n v="2377"/>
    <n v="13122"/>
  </r>
  <r>
    <n v="465718124"/>
    <s v="AJAY MOHAN SHINDE"/>
    <m/>
    <x v="2"/>
    <m/>
    <m/>
    <m/>
    <m/>
    <n v="2406"/>
    <n v="2399"/>
    <n v="2468"/>
    <n v="4805"/>
    <x v="0"/>
    <x v="1"/>
    <x v="1"/>
    <x v="2"/>
    <n v="9169"/>
    <n v="69"/>
    <n v="0"/>
    <n v="3600"/>
    <s v="24.06.26"/>
    <n v="9.9069524418525425E-3"/>
    <n v="4.8292856273889697E-4"/>
    <x v="0"/>
    <s v="PTP"/>
    <s v="PTP"/>
    <s v="PTP"/>
    <m/>
    <n v="31"/>
    <s v="CAVA"/>
    <m/>
    <s v="-"/>
    <m/>
    <s v="DAPODI"/>
    <m/>
    <m/>
    <m/>
    <n v="2399"/>
    <n v="9169"/>
    <n v="25"/>
    <n v="54"/>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x v="0"/>
    <x v="0"/>
    <s v="ZBHT0009"/>
    <s v="B6y4fcihuc"/>
    <s v="Allocated"/>
    <s v="Promise To Pay (PTP)"/>
    <s v="Customer promise pay online 2500 on 09/07"/>
    <d v="2026-07-09T00:00:00"/>
    <m/>
    <m/>
    <m/>
    <m/>
    <m/>
    <n v="2468"/>
    <n v="4805"/>
  </r>
  <r>
    <n v="464721019"/>
    <s v="MARJEENA BABU SHAIKH"/>
    <m/>
    <x v="2"/>
    <m/>
    <m/>
    <m/>
    <m/>
    <n v="9546"/>
    <n v="9069"/>
    <n v="9499"/>
    <n v="18615"/>
    <x v="1"/>
    <x v="1"/>
    <x v="1"/>
    <x v="15"/>
    <n v="9069"/>
    <n v="430"/>
    <n v="0"/>
    <n v="1350"/>
    <s v="08.06.26"/>
    <n v="8.2271487745004646E-2"/>
    <n v="1.6862015724962911E-3"/>
    <x v="1"/>
    <s v="NC"/>
    <s v="PAID"/>
    <s v="NC"/>
    <s v="Add not found"/>
    <m/>
    <s v="CNAVNA"/>
    <m/>
    <s v="-"/>
    <m/>
    <s v="KALEWADI"/>
    <m/>
    <m/>
    <m/>
    <n v="9069"/>
    <n v="9069"/>
    <n v="57"/>
    <n v="86"/>
    <s v="FLOW"/>
    <m/>
    <m/>
    <m/>
    <m/>
    <s v="REGULAR"/>
    <s v="MH14MA7120"/>
    <s v="PIAGGIO VESPA SXL 149 ABS RACING 60"/>
    <d v="2024-11-19T00:00:00"/>
    <n v="18"/>
    <x v="0"/>
    <x v="0"/>
    <m/>
    <m/>
    <m/>
    <m/>
    <m/>
    <m/>
    <m/>
    <n v="1"/>
    <m/>
    <m/>
    <m/>
    <m/>
    <m/>
    <m/>
    <m/>
    <m/>
    <m/>
    <m/>
    <m/>
    <m/>
    <m/>
    <m/>
    <m/>
    <m/>
    <m/>
    <m/>
    <m/>
    <m/>
    <m/>
    <m/>
    <m/>
    <n v="1"/>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7-03T00:00:00"/>
    <m/>
    <m/>
    <m/>
    <s v="DID"/>
    <m/>
    <n v="9499"/>
    <n v="18615"/>
  </r>
  <r>
    <n v="462843811"/>
    <s v="SHASHIKALA BHARAT GADDALE"/>
    <m/>
    <x v="2"/>
    <m/>
    <m/>
    <m/>
    <m/>
    <n v="4000"/>
    <n v="9231"/>
    <n v="-2144"/>
    <n v="13231"/>
    <x v="2"/>
    <x v="1"/>
    <x v="1"/>
    <x v="15"/>
    <n v="9034"/>
    <n v="625"/>
    <n v="0"/>
    <n v="3150"/>
    <s v="FLOW"/>
    <n v="4.4697104632983042E-2"/>
    <n v="3.4803887069469091E-3"/>
    <x v="1"/>
    <s v="NC"/>
    <s v="NC"/>
    <s v="NC"/>
    <s v="Shifted"/>
    <m/>
    <s v="CNAVNA"/>
    <m/>
    <s v="-"/>
    <m/>
    <s v="PIMPARI"/>
    <m/>
    <m/>
    <m/>
    <n v="13006"/>
    <n v="9034"/>
    <n v="118"/>
    <n v="147"/>
    <s v="FLOW"/>
    <m/>
    <m/>
    <m/>
    <m/>
    <s v="-"/>
    <m/>
    <s v="JUPITER BASIC"/>
    <d v="2024-05-09T00:00:00"/>
    <n v="24"/>
    <x v="2"/>
    <x v="0"/>
    <m/>
    <m/>
    <m/>
    <m/>
    <m/>
    <m/>
    <m/>
    <m/>
    <m/>
    <m/>
    <m/>
    <m/>
    <m/>
    <m/>
    <m/>
    <m/>
    <m/>
    <m/>
    <m/>
    <m/>
    <m/>
    <m/>
    <m/>
    <m/>
    <m/>
    <m/>
    <m/>
    <m/>
    <m/>
    <m/>
    <m/>
    <m/>
    <m/>
    <m/>
    <m/>
    <m/>
    <m/>
    <m/>
    <m/>
    <m/>
    <m/>
    <m/>
    <m/>
    <m/>
    <m/>
    <m/>
    <m/>
    <m/>
    <m/>
    <m/>
    <m/>
    <m/>
    <m/>
    <m/>
    <m/>
    <m/>
    <m/>
    <m/>
    <m/>
    <m/>
    <m/>
    <m/>
    <m/>
    <m/>
    <m/>
    <m/>
    <m/>
    <m/>
    <m/>
    <m/>
    <m/>
    <m/>
    <m/>
    <m/>
    <m/>
    <m/>
    <m/>
    <m/>
    <m/>
    <m/>
    <m/>
    <m/>
    <m/>
    <m/>
    <m/>
    <m/>
    <m/>
    <m/>
    <m/>
    <m/>
    <m/>
    <n v="1"/>
    <m/>
    <m/>
    <x v="0"/>
    <x v="0"/>
    <s v="ZBHT0015"/>
    <e v="#N/A"/>
    <s v="Allocated"/>
    <e v="#N/A"/>
    <e v="#N/A"/>
    <e v="#N/A"/>
    <m/>
    <m/>
    <m/>
    <m/>
    <m/>
    <n v="-2144"/>
    <n v="13231"/>
  </r>
  <r>
    <n v="458751236"/>
    <s v="GANESH PRAKASH MUNDHE"/>
    <s v="ONLINE"/>
    <x v="8"/>
    <n v="4758"/>
    <m/>
    <m/>
    <m/>
    <n v="4655"/>
    <n v="4414"/>
    <n v="4505"/>
    <n v="4311"/>
    <x v="0"/>
    <x v="0"/>
    <x v="0"/>
    <x v="13"/>
    <n v="9006"/>
    <n v="91"/>
    <n v="0"/>
    <n v="6750"/>
    <s v="10.06.26"/>
    <n v="7.7612704898165725E-3"/>
    <n v="4.7434340015557925E-4"/>
    <x v="0"/>
    <s v="PAID"/>
    <s v="PAID"/>
    <s v="PAID"/>
    <m/>
    <m/>
    <m/>
    <m/>
    <s v="-"/>
    <m/>
    <s v="KATRAJ"/>
    <m/>
    <m/>
    <m/>
    <n v="4414"/>
    <n v="9006"/>
    <n v="26"/>
    <n v="25"/>
    <s v="STABLE"/>
    <m/>
    <m/>
    <m/>
    <m/>
    <s v="REGULAR"/>
    <s v="MH12VR3785"/>
    <s v="PIAGGIO APRILIA SR 125 CBS"/>
    <d v="2023-06-28T00:00:00"/>
    <n v="36"/>
    <x v="0"/>
    <x v="1"/>
    <m/>
    <m/>
    <m/>
    <m/>
    <m/>
    <m/>
    <m/>
    <m/>
    <m/>
    <m/>
    <n v="1"/>
    <m/>
    <m/>
    <m/>
    <m/>
    <m/>
    <m/>
    <m/>
    <m/>
    <m/>
    <m/>
    <m/>
    <m/>
    <m/>
    <m/>
    <m/>
    <m/>
    <m/>
    <m/>
    <m/>
    <m/>
    <m/>
    <m/>
    <m/>
    <m/>
    <m/>
    <m/>
    <m/>
    <m/>
    <m/>
    <m/>
    <m/>
    <m/>
    <m/>
    <m/>
    <m/>
    <m/>
    <m/>
    <m/>
    <m/>
    <m/>
    <m/>
    <m/>
    <m/>
    <m/>
    <m/>
    <m/>
    <m/>
    <m/>
    <m/>
    <m/>
    <m/>
    <m/>
    <m/>
    <m/>
    <m/>
    <m/>
    <m/>
    <m/>
    <m/>
    <m/>
    <m/>
    <m/>
    <m/>
    <m/>
    <m/>
    <m/>
    <m/>
    <m/>
    <m/>
    <m/>
    <m/>
    <m/>
    <m/>
    <m/>
    <m/>
    <m/>
    <m/>
    <m/>
    <m/>
    <m/>
    <m/>
    <m/>
    <m/>
    <x v="0"/>
    <x v="0"/>
    <s v="DUWT0031"/>
    <s v="GPyAxcPSsEI7"/>
    <s v="Allocated"/>
    <s v="Promise To Pay (PTP)"/>
    <s v="Customer ptp on 16 jully "/>
    <d v="2026-07-13T00:00:00"/>
    <m/>
    <m/>
    <m/>
    <m/>
    <m/>
    <n v="4505"/>
    <n v="9069"/>
  </r>
  <r>
    <n v="459188219"/>
    <s v="PRAVIN MACHINDRA AALHAT"/>
    <m/>
    <x v="2"/>
    <m/>
    <m/>
    <m/>
    <s v="BANK STABLE 31"/>
    <n v="3107"/>
    <n v="3041"/>
    <n v="3151"/>
    <n v="6148"/>
    <x v="0"/>
    <x v="0"/>
    <x v="1"/>
    <x v="11"/>
    <n v="8993"/>
    <n v="110"/>
    <n v="0"/>
    <n v="5811"/>
    <s v="13.06.26 17.06.26"/>
    <n v="7.2004723023019771E-3"/>
    <n v="4.7365869393727788E-4"/>
    <x v="0"/>
    <s v="NC"/>
    <s v="PAID"/>
    <s v="NC"/>
    <m/>
    <m/>
    <s v="CNAVNA"/>
    <m/>
    <s v="-"/>
    <m/>
    <s v="KOYALI"/>
    <m/>
    <m/>
    <m/>
    <n v="8962"/>
    <n v="8993"/>
    <n v="26"/>
    <n v="55"/>
    <s v="FLOW"/>
    <m/>
    <m/>
    <m/>
    <m/>
    <s v="REGULAR"/>
    <s v="MH14KY4469"/>
    <s v="HONDA SP 125 BS VI DRUM"/>
    <d v="2023-07-31T00:00:00"/>
    <n v="36"/>
    <x v="1"/>
    <x v="0"/>
    <m/>
    <m/>
    <m/>
    <m/>
    <m/>
    <m/>
    <m/>
    <m/>
    <m/>
    <m/>
    <m/>
    <m/>
    <m/>
    <m/>
    <m/>
    <m/>
    <m/>
    <m/>
    <m/>
    <m/>
    <m/>
    <m/>
    <m/>
    <m/>
    <m/>
    <m/>
    <m/>
    <m/>
    <m/>
    <m/>
    <m/>
    <m/>
    <m/>
    <m/>
    <m/>
    <m/>
    <m/>
    <m/>
    <m/>
    <m/>
    <m/>
    <m/>
    <m/>
    <m/>
    <m/>
    <m/>
    <m/>
    <m/>
    <m/>
    <m/>
    <m/>
    <m/>
    <m/>
    <m/>
    <m/>
    <m/>
    <m/>
    <m/>
    <m/>
    <m/>
    <m/>
    <m/>
    <m/>
    <m/>
    <m/>
    <m/>
    <m/>
    <m/>
    <m/>
    <m/>
    <m/>
    <m/>
    <m/>
    <m/>
    <m/>
    <m/>
    <m/>
    <m/>
    <m/>
    <m/>
    <m/>
    <m/>
    <m/>
    <m/>
    <m/>
    <m/>
    <m/>
    <m/>
    <m/>
    <m/>
    <m/>
    <m/>
    <m/>
    <m/>
    <x v="5"/>
    <x v="1"/>
    <s v="DUWT0017"/>
    <m/>
    <m/>
    <m/>
    <m/>
    <m/>
    <m/>
    <m/>
    <m/>
    <m/>
    <m/>
    <n v="3151"/>
    <n v="6148"/>
  </r>
  <r>
    <n v="131649644"/>
    <s v="ROHIT SANJAY PAWAR"/>
    <m/>
    <x v="2"/>
    <m/>
    <m/>
    <m/>
    <m/>
    <n v="5981"/>
    <n v="2981"/>
    <n v="2981"/>
    <n v="8962"/>
    <x v="0"/>
    <x v="1"/>
    <x v="1"/>
    <x v="16"/>
    <n v="8883.6200000000008"/>
    <n v="0"/>
    <n v="0"/>
    <n v="900"/>
    <s v="-"/>
    <n v="1.9247489756946502E-2"/>
    <n v="4.6789768115590799E-4"/>
    <x v="1"/>
    <s v="NC"/>
    <s v="-"/>
    <s v="NC"/>
    <s v="Door lock"/>
    <m/>
    <s v="CAVNA"/>
    <m/>
    <s v="-"/>
    <m/>
    <s v="GOKHLE NAGAR"/>
    <m/>
    <m/>
    <m/>
    <n v="3881"/>
    <n v="8883.6200000000008"/>
    <n v="25"/>
    <n v="54"/>
    <s v="FLOW"/>
    <m/>
    <m/>
    <m/>
    <m/>
    <s v="REGULAR"/>
    <s v="MH12UP1516"/>
    <s v="CLASSIC 350 DARK GUNMETAL GREY"/>
    <d v="2022-06-30T00:00:00"/>
    <n v="48"/>
    <x v="1"/>
    <x v="1"/>
    <m/>
    <m/>
    <m/>
    <m/>
    <m/>
    <m/>
    <m/>
    <m/>
    <m/>
    <m/>
    <m/>
    <m/>
    <m/>
    <m/>
    <m/>
    <m/>
    <m/>
    <m/>
    <m/>
    <m/>
    <m/>
    <m/>
    <m/>
    <m/>
    <m/>
    <m/>
    <m/>
    <m/>
    <m/>
    <m/>
    <m/>
    <m/>
    <m/>
    <m/>
    <m/>
    <m/>
    <m/>
    <n v="1"/>
    <m/>
    <m/>
    <m/>
    <m/>
    <m/>
    <m/>
    <m/>
    <m/>
    <m/>
    <m/>
    <m/>
    <m/>
    <m/>
    <m/>
    <m/>
    <m/>
    <m/>
    <m/>
    <m/>
    <m/>
    <m/>
    <m/>
    <m/>
    <m/>
    <m/>
    <m/>
    <m/>
    <m/>
    <m/>
    <m/>
    <m/>
    <m/>
    <m/>
    <m/>
    <m/>
    <m/>
    <m/>
    <m/>
    <m/>
    <m/>
    <m/>
    <m/>
    <m/>
    <m/>
    <m/>
    <m/>
    <m/>
    <n v="1"/>
    <m/>
    <m/>
    <m/>
    <m/>
    <m/>
    <m/>
    <m/>
    <m/>
    <x v="3"/>
    <x v="0"/>
    <s v="DUWT0014"/>
    <m/>
    <m/>
    <m/>
    <m/>
    <m/>
    <m/>
    <m/>
    <m/>
    <m/>
    <m/>
    <n v="2981"/>
    <n v="8962"/>
  </r>
  <r>
    <n v="458430421"/>
    <s v="SACHIN DHONDIBA BORATE"/>
    <s v="ONLINE"/>
    <x v="24"/>
    <n v="3200"/>
    <m/>
    <m/>
    <s v="BANK STABLE 08"/>
    <n v="3038"/>
    <n v="9072"/>
    <n v="3472"/>
    <n v="8910"/>
    <x v="3"/>
    <x v="0"/>
    <x v="0"/>
    <x v="2"/>
    <n v="8792.25"/>
    <n v="476"/>
    <n v="0"/>
    <n v="6750"/>
    <s v="03.06.26"/>
    <n v="2.5555501718974267E-2"/>
    <n v="2.8159200740084235E-3"/>
    <x v="0"/>
    <s v="PAID"/>
    <s v="PAID"/>
    <s v="PAID"/>
    <m/>
    <m/>
    <m/>
    <m/>
    <s v="ELG"/>
    <m/>
    <s v="ALANDI DEVACHI "/>
    <m/>
    <m/>
    <m/>
    <n v="9072"/>
    <n v="8792.25"/>
    <n v="87"/>
    <n v="86"/>
    <s v="STABLE"/>
    <m/>
    <m/>
    <m/>
    <m/>
    <s v="REGULAR"/>
    <s v="MH14KX3906"/>
    <s v="SPLENDOR PLUS I3S BS6 FI DRUM SELF"/>
    <d v="2023-06-06T00:00:00"/>
    <n v="36"/>
    <x v="0"/>
    <x v="1"/>
    <m/>
    <n v="1"/>
    <m/>
    <m/>
    <m/>
    <m/>
    <m/>
    <m/>
    <m/>
    <m/>
    <m/>
    <m/>
    <m/>
    <m/>
    <m/>
    <m/>
    <m/>
    <m/>
    <m/>
    <m/>
    <m/>
    <m/>
    <m/>
    <m/>
    <m/>
    <m/>
    <m/>
    <m/>
    <m/>
    <m/>
    <m/>
    <m/>
    <m/>
    <m/>
    <m/>
    <m/>
    <m/>
    <m/>
    <m/>
    <m/>
    <m/>
    <m/>
    <m/>
    <m/>
    <m/>
    <m/>
    <m/>
    <m/>
    <m/>
    <m/>
    <m/>
    <m/>
    <m/>
    <m/>
    <m/>
    <m/>
    <m/>
    <m/>
    <m/>
    <m/>
    <m/>
    <m/>
    <m/>
    <m/>
    <m/>
    <m/>
    <m/>
    <m/>
    <m/>
    <m/>
    <m/>
    <m/>
    <m/>
    <m/>
    <m/>
    <m/>
    <m/>
    <m/>
    <m/>
    <m/>
    <m/>
    <m/>
    <m/>
    <m/>
    <m/>
    <m/>
    <m/>
    <m/>
    <m/>
    <m/>
    <m/>
    <m/>
    <m/>
    <m/>
    <x v="0"/>
    <x v="0"/>
    <s v="ZBHT0009"/>
    <s v="G64A8oJS4Ngm"/>
    <s v="Allocated"/>
    <s v="Promise To Pay (PTP)"/>
    <s v="Customer promise pay online 3300 on 03/07"/>
    <d v="2026-07-03T00:00:00"/>
    <m/>
    <m/>
    <m/>
    <m/>
    <m/>
    <n v="3472"/>
    <n v="12110"/>
  </r>
  <r>
    <n v="458203657"/>
    <s v="SUBHASH PRALHAD HARIMKAR"/>
    <m/>
    <x v="2"/>
    <m/>
    <m/>
    <m/>
    <m/>
    <n v="3038"/>
    <n v="9114"/>
    <n v="3202"/>
    <n v="12152"/>
    <x v="3"/>
    <x v="1"/>
    <x v="1"/>
    <x v="2"/>
    <n v="8792"/>
    <n v="164"/>
    <n v="0"/>
    <n v="1350"/>
    <s v="FLOW"/>
    <n v="2.5554775070456569E-2"/>
    <n v="2.8158400057644016E-3"/>
    <x v="1"/>
    <s v="-"/>
    <s v="NC"/>
    <s v="-"/>
    <m/>
    <m/>
    <m/>
    <m/>
    <s v="ELG"/>
    <m/>
    <s v="ALANDI DEVACHI"/>
    <m/>
    <m/>
    <m/>
    <n v="9114"/>
    <n v="8792"/>
    <n v="87"/>
    <n v="116"/>
    <s v="FLOW"/>
    <m/>
    <m/>
    <m/>
    <m/>
    <s v="REGULAR"/>
    <s v="MH38AF3104"/>
    <s v="SPLENDOR PLUS I3S BS6 FI DRUM SELF"/>
    <d v="2023-05-22T00:00:00"/>
    <n v="36"/>
    <x v="0"/>
    <x v="1"/>
    <m/>
    <n v="1"/>
    <m/>
    <m/>
    <m/>
    <m/>
    <m/>
    <m/>
    <m/>
    <m/>
    <m/>
    <m/>
    <m/>
    <m/>
    <m/>
    <m/>
    <m/>
    <m/>
    <m/>
    <m/>
    <m/>
    <m/>
    <m/>
    <m/>
    <m/>
    <m/>
    <m/>
    <m/>
    <m/>
    <m/>
    <m/>
    <m/>
    <m/>
    <m/>
    <m/>
    <m/>
    <m/>
    <m/>
    <m/>
    <m/>
    <m/>
    <m/>
    <m/>
    <m/>
    <m/>
    <m/>
    <m/>
    <m/>
    <m/>
    <m/>
    <m/>
    <m/>
    <m/>
    <m/>
    <m/>
    <m/>
    <m/>
    <m/>
    <m/>
    <m/>
    <m/>
    <m/>
    <m/>
    <m/>
    <m/>
    <m/>
    <m/>
    <m/>
    <m/>
    <m/>
    <m/>
    <m/>
    <m/>
    <m/>
    <m/>
    <m/>
    <m/>
    <m/>
    <m/>
    <m/>
    <m/>
    <m/>
    <m/>
    <m/>
    <m/>
    <m/>
    <m/>
    <m/>
    <m/>
    <m/>
    <m/>
    <m/>
    <m/>
    <m/>
    <x v="0"/>
    <x v="0"/>
    <s v="ZBHT0009"/>
    <s v="koWL_e1q6b"/>
    <s v="Allocated"/>
    <s v="Address Not Found (NC_ANF)"/>
    <s v="Short address "/>
    <d v="2026-07-01T00:00:00"/>
    <m/>
    <m/>
    <m/>
    <s v="VYMO"/>
    <m/>
    <n v="3202"/>
    <n v="12152"/>
  </r>
  <r>
    <n v="462898516"/>
    <s v="YOGESH SAHEBRAO WALHEKAR"/>
    <m/>
    <x v="2"/>
    <m/>
    <m/>
    <m/>
    <m/>
    <n v="4514"/>
    <n v="8877"/>
    <n v="438"/>
    <n v="13391"/>
    <x v="3"/>
    <x v="1"/>
    <x v="1"/>
    <x v="6"/>
    <n v="8783"/>
    <n v="589"/>
    <n v="0"/>
    <n v="5333.03"/>
    <s v="12.06.26"/>
    <n v="5.4113470951885095E-2"/>
    <n v="2.8129575489796105E-3"/>
    <x v="1"/>
    <s v="BPTP"/>
    <s v="PAID"/>
    <s v="BPTP"/>
    <s v="Financail problem"/>
    <m/>
    <s v="CAVA"/>
    <m/>
    <s v="ELG"/>
    <m/>
    <s v="YERWADA"/>
    <m/>
    <m/>
    <m/>
    <n v="8877"/>
    <n v="8783"/>
    <n v="87"/>
    <n v="116"/>
    <s v="FLOW"/>
    <m/>
    <m/>
    <m/>
    <m/>
    <s v="NPA"/>
    <s v="MH12WV0314"/>
    <s v="HONDA ACTIVA 6G DLX BS VI"/>
    <d v="2024-05-14T00:00:00"/>
    <n v="24"/>
    <x v="0"/>
    <x v="1"/>
    <m/>
    <m/>
    <m/>
    <m/>
    <m/>
    <m/>
    <m/>
    <n v="1"/>
    <m/>
    <m/>
    <m/>
    <m/>
    <m/>
    <m/>
    <m/>
    <m/>
    <m/>
    <m/>
    <m/>
    <m/>
    <m/>
    <m/>
    <m/>
    <m/>
    <m/>
    <m/>
    <m/>
    <m/>
    <m/>
    <m/>
    <m/>
    <m/>
    <m/>
    <m/>
    <m/>
    <m/>
    <m/>
    <m/>
    <m/>
    <m/>
    <m/>
    <m/>
    <m/>
    <m/>
    <m/>
    <m/>
    <m/>
    <m/>
    <m/>
    <m/>
    <m/>
    <m/>
    <m/>
    <m/>
    <m/>
    <m/>
    <m/>
    <m/>
    <m/>
    <m/>
    <m/>
    <m/>
    <m/>
    <m/>
    <m/>
    <m/>
    <m/>
    <m/>
    <m/>
    <m/>
    <m/>
    <m/>
    <m/>
    <m/>
    <m/>
    <m/>
    <m/>
    <m/>
    <m/>
    <m/>
    <m/>
    <m/>
    <m/>
    <m/>
    <m/>
    <m/>
    <m/>
    <m/>
    <m/>
    <m/>
    <m/>
    <m/>
    <m/>
    <m/>
    <x v="0"/>
    <x v="0"/>
    <s v="ZBHT0012"/>
    <s v="Ao-yqPbRpOJ7"/>
    <s v="Allocated"/>
    <s v="Left Message (LMCB)"/>
    <s v="Lm"/>
    <d v="2026-07-03T00:00:00"/>
    <m/>
    <m/>
    <m/>
    <m/>
    <m/>
    <n v="438"/>
    <n v="13391"/>
  </r>
  <r>
    <n v="138748493"/>
    <s v="SUNITA VIJAY SALUNKE"/>
    <m/>
    <x v="2"/>
    <m/>
    <m/>
    <m/>
    <s v="BANK RB 16"/>
    <n v="3028"/>
    <n v="9084"/>
    <n v="-5375"/>
    <n v="12112"/>
    <x v="5"/>
    <x v="2"/>
    <x v="1"/>
    <x v="9"/>
    <n v="8753.7900000000009"/>
    <n v="681"/>
    <n v="0"/>
    <n v="1350"/>
    <s v="-"/>
    <n v="1.5074832218723602E-2"/>
    <n v="3.8263022206893346E-3"/>
    <x v="2"/>
    <s v="PAID"/>
    <s v="-"/>
    <s v="PAID"/>
    <m/>
    <m/>
    <m/>
    <m/>
    <s v="ELG"/>
    <m/>
    <s v="SHIRUR"/>
    <m/>
    <m/>
    <m/>
    <n v="9084"/>
    <n v="8753.7900000000009"/>
    <n v="176"/>
    <n v="0"/>
    <s v="RB"/>
    <m/>
    <m/>
    <m/>
    <m/>
    <s v="NPA"/>
    <s v="MH12VP3178"/>
    <s v="HF DELUXE BS6 I3S DRUM SELF CAST"/>
    <d v="2023-02-28T00:00:00"/>
    <n v="36"/>
    <x v="0"/>
    <x v="0"/>
    <m/>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7-04T00:00:00"/>
    <m/>
    <m/>
    <m/>
    <m/>
    <m/>
    <n v="-5375"/>
    <n v="12112"/>
  </r>
  <r>
    <n v="140932285"/>
    <s v="SACHIN KANU PARIHAR"/>
    <s v="ONLINE"/>
    <x v="6"/>
    <n v="4630"/>
    <m/>
    <m/>
    <m/>
    <n v="4489"/>
    <n v="8803"/>
    <n v="266"/>
    <n v="8662"/>
    <x v="3"/>
    <x v="0"/>
    <x v="0"/>
    <x v="6"/>
    <n v="8741.09"/>
    <n v="441"/>
    <n v="0"/>
    <n v="6503"/>
    <s v="20.06.26"/>
    <n v="5.3855256723535617E-2"/>
    <n v="2.7995349085517688E-3"/>
    <x v="0"/>
    <s v="PAID"/>
    <s v="OS"/>
    <s v="PAID"/>
    <m/>
    <m/>
    <m/>
    <m/>
    <s v="ELG"/>
    <m/>
    <s v="DHANORI"/>
    <m/>
    <m/>
    <m/>
    <n v="8803"/>
    <n v="8741.09"/>
    <n v="86"/>
    <n v="85"/>
    <s v="STABLE"/>
    <m/>
    <m/>
    <m/>
    <m/>
    <s v="NPA"/>
    <s v="MH12VK8871"/>
    <s v="PIAGGIO APRILIA SR 125"/>
    <d v="2023-04-25T00:00:00"/>
    <n v="36"/>
    <x v="0"/>
    <x v="1"/>
    <m/>
    <m/>
    <m/>
    <m/>
    <m/>
    <m/>
    <m/>
    <m/>
    <m/>
    <m/>
    <m/>
    <m/>
    <m/>
    <m/>
    <m/>
    <m/>
    <m/>
    <m/>
    <m/>
    <m/>
    <m/>
    <m/>
    <m/>
    <m/>
    <m/>
    <m/>
    <m/>
    <m/>
    <m/>
    <m/>
    <m/>
    <m/>
    <m/>
    <m/>
    <m/>
    <m/>
    <m/>
    <m/>
    <m/>
    <m/>
    <m/>
    <m/>
    <m/>
    <m/>
    <m/>
    <m/>
    <m/>
    <m/>
    <m/>
    <m/>
    <m/>
    <m/>
    <m/>
    <m/>
    <m/>
    <m/>
    <m/>
    <m/>
    <m/>
    <m/>
    <m/>
    <m/>
    <m/>
    <m/>
    <m/>
    <m/>
    <m/>
    <m/>
    <m/>
    <m/>
    <m/>
    <m/>
    <m/>
    <m/>
    <m/>
    <m/>
    <m/>
    <m/>
    <m/>
    <m/>
    <m/>
    <m/>
    <m/>
    <m/>
    <m/>
    <m/>
    <m/>
    <m/>
    <m/>
    <m/>
    <m/>
    <n v="1"/>
    <m/>
    <m/>
    <x v="0"/>
    <x v="0"/>
    <s v="ZBHT0012"/>
    <s v="Bok5t-T9-Vm"/>
    <s v="Allocated"/>
    <e v="#N/A"/>
    <e v="#N/A"/>
    <e v="#N/A"/>
    <m/>
    <m/>
    <m/>
    <m/>
    <m/>
    <n v="266"/>
    <n v="13292"/>
  </r>
  <r>
    <n v="465002328"/>
    <s v="SANDIP JANARDHAN KALE"/>
    <m/>
    <x v="2"/>
    <m/>
    <m/>
    <m/>
    <m/>
    <n v="4483"/>
    <n v="4481"/>
    <n v="4575"/>
    <n v="8964"/>
    <x v="0"/>
    <x v="1"/>
    <x v="1"/>
    <x v="9"/>
    <n v="8692"/>
    <n v="94"/>
    <n v="0"/>
    <n v="3738.51"/>
    <s v="16.06.26"/>
    <n v="5.4624961024254464E-3"/>
    <n v="4.5780511149814512E-4"/>
    <x v="1"/>
    <s v="PTP"/>
    <s v="PTP"/>
    <s v="PTP"/>
    <m/>
    <n v="31"/>
    <s v="CAVA"/>
    <m/>
    <s v="-"/>
    <m/>
    <s v="ALEGAON"/>
    <m/>
    <m/>
    <m/>
    <n v="4481"/>
    <n v="8692"/>
    <n v="26"/>
    <n v="55"/>
    <s v="FLOW"/>
    <m/>
    <m/>
    <m/>
    <m/>
    <s v="REGULAR"/>
    <s v="MH12XS5277"/>
    <s v="SPLENDOR PLUS DRS CAST FI BLACK"/>
    <d v="2024-12-21T00:00:00"/>
    <n v="18"/>
    <x v="0"/>
    <x v="0"/>
    <m/>
    <m/>
    <m/>
    <m/>
    <m/>
    <m/>
    <m/>
    <m/>
    <m/>
    <m/>
    <n v="1"/>
    <m/>
    <m/>
    <m/>
    <m/>
    <m/>
    <m/>
    <m/>
    <m/>
    <m/>
    <m/>
    <m/>
    <m/>
    <m/>
    <m/>
    <m/>
    <m/>
    <m/>
    <m/>
    <m/>
    <m/>
    <m/>
    <m/>
    <m/>
    <m/>
    <m/>
    <m/>
    <m/>
    <m/>
    <m/>
    <m/>
    <m/>
    <m/>
    <m/>
    <m/>
    <m/>
    <m/>
    <m/>
    <m/>
    <m/>
    <m/>
    <m/>
    <m/>
    <m/>
    <m/>
    <m/>
    <m/>
    <m/>
    <m/>
    <m/>
    <m/>
    <m/>
    <m/>
    <m/>
    <m/>
    <m/>
    <m/>
    <m/>
    <m/>
    <m/>
    <m/>
    <m/>
    <m/>
    <m/>
    <m/>
    <m/>
    <m/>
    <m/>
    <m/>
    <m/>
    <m/>
    <m/>
    <m/>
    <m/>
    <m/>
    <m/>
    <m/>
    <m/>
    <m/>
    <m/>
    <m/>
    <m/>
    <m/>
    <m/>
    <x v="0"/>
    <x v="0"/>
    <s v="ZBHT0024"/>
    <s v="AovBsdkbrL7m"/>
    <s v="Allocated"/>
    <s v="Left Message (LMCB)"/>
    <s v="Meet son"/>
    <d v="2026-07-04T00:00:00"/>
    <m/>
    <m/>
    <m/>
    <m/>
    <m/>
    <n v="4575"/>
    <n v="8964"/>
  </r>
  <r>
    <n v="459728250"/>
    <s v="JAIBUNISA AYUB SHAIKH"/>
    <m/>
    <x v="2"/>
    <m/>
    <m/>
    <m/>
    <m/>
    <n v="4397"/>
    <n v="8794"/>
    <n v="-8167"/>
    <n v="13191"/>
    <x v="4"/>
    <x v="1"/>
    <x v="1"/>
    <x v="16"/>
    <n v="8557.98"/>
    <n v="627"/>
    <n v="0"/>
    <n v="900"/>
    <s v="-"/>
    <n v="0.35704397934330123"/>
    <n v="3.8254755506795641E-3"/>
    <x v="1"/>
    <s v="-"/>
    <s v="-"/>
    <s v="-"/>
    <s v="Add not found"/>
    <m/>
    <s v="CNAVNA"/>
    <m/>
    <s v="ELG"/>
    <m/>
    <s v="GANJ PETH"/>
    <m/>
    <m/>
    <m/>
    <n v="8794"/>
    <n v="8557.98"/>
    <n v="146"/>
    <n v="175"/>
    <s v="FLOW"/>
    <m/>
    <m/>
    <m/>
    <m/>
    <s v="NPA"/>
    <s v="MH12VX1451"/>
    <s v="SUZUKI BURGMAN STREET"/>
    <d v="2023-09-12T00:00:00"/>
    <n v="30"/>
    <x v="0"/>
    <x v="1"/>
    <m/>
    <m/>
    <m/>
    <m/>
    <m/>
    <m/>
    <m/>
    <m/>
    <m/>
    <m/>
    <m/>
    <m/>
    <m/>
    <m/>
    <m/>
    <m/>
    <n v="1"/>
    <m/>
    <m/>
    <m/>
    <m/>
    <m/>
    <m/>
    <m/>
    <m/>
    <m/>
    <m/>
    <m/>
    <m/>
    <m/>
    <m/>
    <m/>
    <m/>
    <m/>
    <m/>
    <m/>
    <m/>
    <m/>
    <m/>
    <m/>
    <m/>
    <m/>
    <m/>
    <m/>
    <m/>
    <m/>
    <m/>
    <m/>
    <m/>
    <m/>
    <m/>
    <m/>
    <m/>
    <m/>
    <m/>
    <m/>
    <m/>
    <m/>
    <m/>
    <m/>
    <m/>
    <m/>
    <m/>
    <m/>
    <m/>
    <m/>
    <m/>
    <m/>
    <m/>
    <m/>
    <m/>
    <m/>
    <m/>
    <m/>
    <m/>
    <m/>
    <m/>
    <m/>
    <m/>
    <m/>
    <m/>
    <m/>
    <m/>
    <m/>
    <m/>
    <m/>
    <m/>
    <m/>
    <m/>
    <m/>
    <m/>
    <m/>
    <m/>
    <m/>
    <x v="0"/>
    <x v="0"/>
    <s v="DUWT0014"/>
    <s v="B2wFsdpIV7"/>
    <s v="Allocated"/>
    <s v="Address Not Found (NC_ANF)"/>
    <s v="Short address "/>
    <d v="2026-07-06T00:00:00"/>
    <m/>
    <m/>
    <m/>
    <m/>
    <m/>
    <n v="-8167"/>
    <n v="13191"/>
  </r>
  <r>
    <n v="461230557"/>
    <s v="AMOL MANOJ KALE"/>
    <m/>
    <x v="2"/>
    <m/>
    <m/>
    <m/>
    <m/>
    <n v="4315"/>
    <n v="4315"/>
    <n v="4315"/>
    <n v="8630"/>
    <x v="0"/>
    <x v="1"/>
    <x v="1"/>
    <x v="15"/>
    <n v="8419"/>
    <n v="0"/>
    <n v="0"/>
    <n v="900"/>
    <s v="-"/>
    <n v="1.0069895649256073E-2"/>
    <n v="4.4342628091381545E-4"/>
    <x v="1"/>
    <s v="RTP"/>
    <s v="-"/>
    <s v="RTP"/>
    <s v="Financail problem"/>
    <m/>
    <s v="CAVNA"/>
    <m/>
    <s v="-"/>
    <m/>
    <s v="NEW SANGVI"/>
    <m/>
    <m/>
    <m/>
    <n v="5215"/>
    <n v="8419"/>
    <n v="26"/>
    <n v="55"/>
    <s v="FLOW"/>
    <m/>
    <m/>
    <m/>
    <m/>
    <s v="REGULAR"/>
    <s v="MH14LH1042"/>
    <s v="HONDA ACTIVA DLX"/>
    <d v="2023-12-25T00:00:00"/>
    <n v="30"/>
    <x v="1"/>
    <x v="0"/>
    <m/>
    <m/>
    <m/>
    <m/>
    <m/>
    <m/>
    <m/>
    <m/>
    <m/>
    <m/>
    <m/>
    <m/>
    <m/>
    <m/>
    <m/>
    <m/>
    <m/>
    <m/>
    <m/>
    <m/>
    <m/>
    <m/>
    <m/>
    <m/>
    <m/>
    <m/>
    <m/>
    <m/>
    <m/>
    <m/>
    <m/>
    <m/>
    <m/>
    <m/>
    <m/>
    <m/>
    <m/>
    <n v="1"/>
    <m/>
    <m/>
    <m/>
    <m/>
    <m/>
    <m/>
    <m/>
    <m/>
    <m/>
    <m/>
    <m/>
    <m/>
    <m/>
    <m/>
    <m/>
    <m/>
    <m/>
    <m/>
    <m/>
    <m/>
    <m/>
    <m/>
    <m/>
    <m/>
    <m/>
    <m/>
    <m/>
    <m/>
    <m/>
    <m/>
    <m/>
    <m/>
    <m/>
    <m/>
    <m/>
    <m/>
    <m/>
    <m/>
    <m/>
    <m/>
    <m/>
    <n v="1"/>
    <m/>
    <m/>
    <m/>
    <m/>
    <m/>
    <m/>
    <m/>
    <m/>
    <m/>
    <m/>
    <m/>
    <m/>
    <m/>
    <m/>
    <x v="3"/>
    <x v="0"/>
    <s v="ZBHT0015"/>
    <m/>
    <m/>
    <m/>
    <m/>
    <m/>
    <m/>
    <m/>
    <m/>
    <m/>
    <m/>
    <n v="4315"/>
    <n v="8630"/>
  </r>
  <r>
    <n v="466268688"/>
    <s v="BALKRISHNA PURUSHOTTAM TAKKE"/>
    <m/>
    <x v="2"/>
    <m/>
    <m/>
    <m/>
    <m/>
    <n v="1136"/>
    <n v="2272"/>
    <n v="1158"/>
    <n v="3408"/>
    <x v="1"/>
    <x v="1"/>
    <x v="1"/>
    <x v="12"/>
    <n v="8338"/>
    <n v="22"/>
    <n v="0"/>
    <n v="900"/>
    <s v="-"/>
    <n v="2.1898065947477941E-2"/>
    <n v="1.5502865488448644E-3"/>
    <x v="0"/>
    <s v="NC"/>
    <s v="-"/>
    <s v="NC"/>
    <s v="Add not found"/>
    <m/>
    <s v="CAVNA"/>
    <m/>
    <s v="-"/>
    <m/>
    <s v="MULSHI"/>
    <m/>
    <m/>
    <m/>
    <n v="2272"/>
    <n v="8338"/>
    <n v="56"/>
    <n v="85"/>
    <s v="FLOW"/>
    <m/>
    <m/>
    <m/>
    <m/>
    <s v="REGULAR"/>
    <s v="MH12WY5987"/>
    <s v="HONDA ACTIVA DLX"/>
    <d v="2025-06-04T00:00:00"/>
    <n v="18"/>
    <x v="0"/>
    <x v="0"/>
    <m/>
    <m/>
    <m/>
    <m/>
    <m/>
    <m/>
    <m/>
    <m/>
    <m/>
    <m/>
    <m/>
    <m/>
    <m/>
    <m/>
    <m/>
    <m/>
    <m/>
    <m/>
    <m/>
    <n v="1"/>
    <m/>
    <m/>
    <n v="1"/>
    <m/>
    <m/>
    <m/>
    <m/>
    <m/>
    <m/>
    <m/>
    <m/>
    <m/>
    <m/>
    <m/>
    <m/>
    <m/>
    <m/>
    <m/>
    <m/>
    <m/>
    <m/>
    <m/>
    <m/>
    <m/>
    <m/>
    <m/>
    <m/>
    <m/>
    <m/>
    <m/>
    <m/>
    <m/>
    <m/>
    <m/>
    <m/>
    <m/>
    <m/>
    <m/>
    <m/>
    <m/>
    <m/>
    <m/>
    <m/>
    <m/>
    <m/>
    <m/>
    <m/>
    <m/>
    <m/>
    <m/>
    <m/>
    <m/>
    <m/>
    <m/>
    <m/>
    <m/>
    <m/>
    <m/>
    <m/>
    <m/>
    <m/>
    <m/>
    <m/>
    <m/>
    <m/>
    <m/>
    <m/>
    <m/>
    <m/>
    <m/>
    <m/>
    <m/>
    <m/>
    <m/>
    <x v="3"/>
    <x v="0"/>
    <s v="DUWT0030"/>
    <s v="AP8pErfY_8b"/>
    <s v="Allocated"/>
    <s v="Address Not Found (NC_ANF)"/>
    <s v="Address not found "/>
    <d v="2026-07-07T00:00:00"/>
    <m/>
    <m/>
    <m/>
    <m/>
    <m/>
    <n v="1158"/>
    <n v="3408"/>
  </r>
  <r>
    <n v="458645849"/>
    <s v="SHITAL PRASHANT MANE"/>
    <m/>
    <x v="2"/>
    <m/>
    <m/>
    <m/>
    <m/>
    <n v="4448"/>
    <n v="3890"/>
    <n v="4015"/>
    <n v="8338"/>
    <x v="0"/>
    <x v="1"/>
    <x v="1"/>
    <x v="4"/>
    <n v="8264"/>
    <n v="125"/>
    <n v="0"/>
    <n v="3257"/>
    <s v="FLOW"/>
    <n v="7.0527245351647318E-3"/>
    <n v="4.3526247600329858E-4"/>
    <x v="1"/>
    <s v="RTP"/>
    <s v="PAID"/>
    <s v="RTP"/>
    <s v="Financail problem"/>
    <n v="25"/>
    <s v="CAVA"/>
    <m/>
    <s v="-"/>
    <m/>
    <s v="BHOR"/>
    <m/>
    <m/>
    <m/>
    <n v="3890"/>
    <n v="8264"/>
    <n v="26"/>
    <n v="55"/>
    <s v="FLOW"/>
    <m/>
    <m/>
    <m/>
    <m/>
    <m/>
    <s v="MH12VP6553"/>
    <s v="TVS IQUBE ELECTRIC"/>
    <d v="2023-06-21T00:00:00"/>
    <n v="36"/>
    <x v="1"/>
    <x v="1"/>
    <m/>
    <m/>
    <m/>
    <m/>
    <m/>
    <m/>
    <m/>
    <m/>
    <m/>
    <m/>
    <m/>
    <m/>
    <m/>
    <m/>
    <m/>
    <m/>
    <m/>
    <m/>
    <m/>
    <m/>
    <m/>
    <m/>
    <m/>
    <m/>
    <m/>
    <m/>
    <m/>
    <m/>
    <m/>
    <m/>
    <m/>
    <m/>
    <m/>
    <m/>
    <m/>
    <m/>
    <m/>
    <m/>
    <m/>
    <m/>
    <m/>
    <m/>
    <m/>
    <m/>
    <m/>
    <m/>
    <m/>
    <m/>
    <m/>
    <m/>
    <m/>
    <m/>
    <m/>
    <m/>
    <m/>
    <m/>
    <m/>
    <m/>
    <m/>
    <m/>
    <m/>
    <m/>
    <m/>
    <m/>
    <m/>
    <m/>
    <m/>
    <m/>
    <m/>
    <m/>
    <m/>
    <m/>
    <m/>
    <m/>
    <m/>
    <m/>
    <m/>
    <m/>
    <m/>
    <m/>
    <m/>
    <m/>
    <m/>
    <m/>
    <m/>
    <m/>
    <m/>
    <m/>
    <m/>
    <m/>
    <m/>
    <m/>
    <m/>
    <m/>
    <x v="5"/>
    <x v="1"/>
    <s v="DUWT0011"/>
    <m/>
    <m/>
    <m/>
    <m/>
    <m/>
    <m/>
    <m/>
    <m/>
    <m/>
    <m/>
    <n v="4015"/>
    <n v="8338"/>
  </r>
  <r>
    <n v="453843150"/>
    <s v="PRATHMESH CHNDRAKANT PHARATE"/>
    <m/>
    <x v="2"/>
    <m/>
    <m/>
    <m/>
    <m/>
    <n v="2805"/>
    <n v="5610"/>
    <n v="2886"/>
    <n v="8415"/>
    <x v="1"/>
    <x v="1"/>
    <x v="1"/>
    <x v="9"/>
    <n v="8156"/>
    <n v="81"/>
    <n v="0"/>
    <n v="6655"/>
    <s v="FLOW"/>
    <n v="1.2379429201458514E-2"/>
    <n v="1.5164472406306924E-3"/>
    <x v="0"/>
    <s v="PTP"/>
    <s v="MPTP"/>
    <s v="PTP"/>
    <m/>
    <n v="27"/>
    <s v="CAVNA"/>
    <m/>
    <s v="-"/>
    <m/>
    <s v="NHAVARA"/>
    <m/>
    <m/>
    <m/>
    <n v="5610"/>
    <n v="8156"/>
    <n v="57"/>
    <n v="86"/>
    <s v="FLOW"/>
    <m/>
    <m/>
    <m/>
    <m/>
    <s v="REGULAR"/>
    <s v="MH12UK4258"/>
    <s v="HONDA ACTIVA 6G DLX BS VI"/>
    <d v="2022-06-26T00:00:00"/>
    <n v="48"/>
    <x v="0"/>
    <x v="0"/>
    <m/>
    <m/>
    <m/>
    <m/>
    <m/>
    <m/>
    <m/>
    <m/>
    <m/>
    <m/>
    <n v="1"/>
    <m/>
    <m/>
    <m/>
    <m/>
    <m/>
    <m/>
    <m/>
    <m/>
    <m/>
    <m/>
    <m/>
    <m/>
    <m/>
    <m/>
    <m/>
    <m/>
    <m/>
    <m/>
    <m/>
    <m/>
    <m/>
    <m/>
    <m/>
    <m/>
    <m/>
    <m/>
    <m/>
    <m/>
    <m/>
    <m/>
    <m/>
    <m/>
    <m/>
    <m/>
    <m/>
    <m/>
    <m/>
    <m/>
    <m/>
    <m/>
    <m/>
    <m/>
    <m/>
    <m/>
    <m/>
    <m/>
    <m/>
    <m/>
    <m/>
    <m/>
    <m/>
    <m/>
    <m/>
    <m/>
    <m/>
    <m/>
    <m/>
    <m/>
    <m/>
    <m/>
    <m/>
    <m/>
    <m/>
    <m/>
    <m/>
    <m/>
    <m/>
    <m/>
    <m/>
    <m/>
    <m/>
    <m/>
    <m/>
    <m/>
    <m/>
    <m/>
    <m/>
    <m/>
    <m/>
    <m/>
    <m/>
    <m/>
    <m/>
    <x v="0"/>
    <x v="0"/>
    <s v="ZBHT0024"/>
    <s v="kocKapSrrc7"/>
    <s v="Allocated"/>
    <s v="Left Message (LMCB)"/>
    <s v="Meet father "/>
    <d v="2026-07-04T00:00:00"/>
    <m/>
    <m/>
    <m/>
    <m/>
    <m/>
    <n v="2886"/>
    <n v="8415"/>
  </r>
  <r>
    <n v="464917192"/>
    <s v="PALLAVI SANGAM PETHSANGAVE"/>
    <s v="ONLINE"/>
    <x v="22"/>
    <n v="72"/>
    <m/>
    <m/>
    <m/>
    <n v="1230"/>
    <n v="1254"/>
    <n v="72"/>
    <n v="2412"/>
    <x v="1"/>
    <x v="0"/>
    <x v="0"/>
    <x v="0"/>
    <n v="7996"/>
    <n v="48"/>
    <n v="0"/>
    <n v="900"/>
    <s v="-"/>
    <n v="1.4525418465025858E-2"/>
    <n v="1.4866983982446073E-3"/>
    <x v="0"/>
    <s v="NC"/>
    <s v="-"/>
    <s v="NC"/>
    <s v="Add not found"/>
    <m/>
    <s v="CNAVNA"/>
    <m/>
    <s v="-"/>
    <m/>
    <s v="KALEWADI"/>
    <m/>
    <m/>
    <m/>
    <n v="2202"/>
    <n v="7996"/>
    <n v="56"/>
    <n v="54"/>
    <s v="STABLE"/>
    <m/>
    <m/>
    <m/>
    <m/>
    <s v="REGULAR"/>
    <s v="MH42BM6521"/>
    <s v="HONDA ACTIVA 6G H SMART"/>
    <d v="2024-12-11T00:00:00"/>
    <n v="24"/>
    <x v="1"/>
    <x v="0"/>
    <m/>
    <m/>
    <m/>
    <m/>
    <m/>
    <m/>
    <m/>
    <m/>
    <m/>
    <m/>
    <m/>
    <m/>
    <m/>
    <m/>
    <m/>
    <m/>
    <m/>
    <m/>
    <m/>
    <m/>
    <m/>
    <m/>
    <m/>
    <m/>
    <m/>
    <m/>
    <m/>
    <m/>
    <m/>
    <m/>
    <m/>
    <n v="1"/>
    <m/>
    <m/>
    <m/>
    <m/>
    <m/>
    <m/>
    <m/>
    <m/>
    <m/>
    <m/>
    <m/>
    <m/>
    <m/>
    <m/>
    <m/>
    <m/>
    <m/>
    <m/>
    <m/>
    <m/>
    <m/>
    <m/>
    <m/>
    <m/>
    <m/>
    <m/>
    <m/>
    <m/>
    <m/>
    <m/>
    <m/>
    <m/>
    <m/>
    <m/>
    <m/>
    <m/>
    <m/>
    <m/>
    <m/>
    <m/>
    <m/>
    <m/>
    <m/>
    <m/>
    <m/>
    <m/>
    <m/>
    <m/>
    <m/>
    <m/>
    <m/>
    <m/>
    <m/>
    <m/>
    <m/>
    <m/>
    <m/>
    <m/>
    <m/>
    <m/>
    <m/>
    <m/>
    <x v="0"/>
    <x v="0"/>
    <s v="ZBHT0015"/>
    <m/>
    <m/>
    <m/>
    <m/>
    <m/>
    <m/>
    <m/>
    <m/>
    <m/>
    <m/>
    <n v="72"/>
    <n v="2484"/>
  </r>
  <r>
    <n v="140926524"/>
    <s v="PRANAV PRAMOD GURAV"/>
    <m/>
    <x v="2"/>
    <m/>
    <m/>
    <m/>
    <m/>
    <n v="3170"/>
    <n v="7993"/>
    <n v="-841"/>
    <n v="11163"/>
    <x v="2"/>
    <x v="1"/>
    <x v="1"/>
    <x v="7"/>
    <n v="7826.73"/>
    <n v="676"/>
    <n v="0"/>
    <n v="6300"/>
    <s v="08.06.26"/>
    <n v="0.36161316359829287"/>
    <n v="3.015282566340777E-3"/>
    <x v="1"/>
    <s v="PTP"/>
    <s v="PAID"/>
    <s v="PTP"/>
    <m/>
    <n v="26"/>
    <m/>
    <m/>
    <s v="ELG"/>
    <m/>
    <s v="BHOSARI"/>
    <m/>
    <m/>
    <m/>
    <n v="7993"/>
    <n v="7826.73"/>
    <n v="117"/>
    <n v="146"/>
    <s v="FLOW"/>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7-09T00:00:00"/>
    <m/>
    <m/>
    <m/>
    <m/>
    <m/>
    <n v="-841"/>
    <n v="11163"/>
  </r>
  <r>
    <n v="140085711"/>
    <s v="RUPALI SANDIP MALPOTE"/>
    <m/>
    <x v="2"/>
    <m/>
    <m/>
    <m/>
    <m/>
    <n v="3881"/>
    <n v="7951"/>
    <n v="-7141"/>
    <n v="11832"/>
    <x v="4"/>
    <x v="1"/>
    <x v="1"/>
    <x v="8"/>
    <n v="7789.19"/>
    <n v="432"/>
    <n v="0"/>
    <n v="4463.82"/>
    <s v="FLOW"/>
    <n v="6.2250671721829631E-2"/>
    <n v="3.4818211662796307E-3"/>
    <x v="0"/>
    <s v="PTP"/>
    <s v="BPTP"/>
    <s v="PTP"/>
    <m/>
    <n v="25"/>
    <s v="CAVA"/>
    <m/>
    <s v="ELG"/>
    <m/>
    <s v="TAKAVE"/>
    <m/>
    <m/>
    <m/>
    <n v="7951"/>
    <n v="7789.19"/>
    <n v="145"/>
    <n v="174"/>
    <s v="FLOW"/>
    <m/>
    <m/>
    <m/>
    <m/>
    <s v="NPA"/>
    <s v="MH14KT4084"/>
    <s v="TVS IQUBE ELECTRIC"/>
    <d v="2023-04-03T00:00:00"/>
    <n v="36"/>
    <x v="0"/>
    <x v="1"/>
    <m/>
    <m/>
    <m/>
    <m/>
    <m/>
    <m/>
    <m/>
    <m/>
    <m/>
    <m/>
    <m/>
    <m/>
    <m/>
    <m/>
    <m/>
    <m/>
    <m/>
    <m/>
    <m/>
    <m/>
    <m/>
    <m/>
    <m/>
    <m/>
    <m/>
    <m/>
    <m/>
    <m/>
    <m/>
    <m/>
    <m/>
    <m/>
    <m/>
    <m/>
    <m/>
    <m/>
    <m/>
    <n v="1"/>
    <m/>
    <m/>
    <m/>
    <m/>
    <m/>
    <m/>
    <m/>
    <m/>
    <m/>
    <m/>
    <m/>
    <m/>
    <m/>
    <m/>
    <m/>
    <m/>
    <m/>
    <m/>
    <m/>
    <m/>
    <m/>
    <m/>
    <m/>
    <m/>
    <m/>
    <m/>
    <m/>
    <m/>
    <m/>
    <m/>
    <m/>
    <m/>
    <m/>
    <m/>
    <m/>
    <m/>
    <m/>
    <m/>
    <m/>
    <m/>
    <m/>
    <m/>
    <m/>
    <m/>
    <m/>
    <m/>
    <m/>
    <m/>
    <m/>
    <m/>
    <m/>
    <m/>
    <m/>
    <m/>
    <m/>
    <m/>
    <x v="0"/>
    <x v="0"/>
    <s v="ZBHT0013"/>
    <s v="G6gFU3F21f7"/>
    <s v="Allocated"/>
    <e v="#N/A"/>
    <e v="#N/A"/>
    <e v="#N/A"/>
    <m/>
    <m/>
    <m/>
    <m/>
    <m/>
    <n v="-7141"/>
    <n v="11832"/>
  </r>
  <r>
    <n v="459556508"/>
    <s v="SAHIL PRAKASH SHAH"/>
    <m/>
    <x v="2"/>
    <m/>
    <m/>
    <m/>
    <m/>
    <n v="1992"/>
    <n v="1992"/>
    <n v="2032"/>
    <n v="3984"/>
    <x v="0"/>
    <x v="1"/>
    <x v="1"/>
    <x v="5"/>
    <n v="7625"/>
    <n v="40"/>
    <n v="0"/>
    <n v="450"/>
    <s v="-"/>
    <n v="9.1948415503904073E-3"/>
    <n v="4.0160653188832911E-4"/>
    <x v="1"/>
    <s v="NC"/>
    <s v="-"/>
    <s v="NC"/>
    <s v="Door lock"/>
    <m/>
    <s v="CNAVNA"/>
    <m/>
    <s v="-"/>
    <m/>
    <s v="CHAKAN"/>
    <m/>
    <m/>
    <m/>
    <n v="1992"/>
    <n v="7625"/>
    <n v="26"/>
    <n v="55"/>
    <s v="FLOW"/>
    <m/>
    <m/>
    <m/>
    <m/>
    <s v="REGULAR"/>
    <s v="MH14KZ0875"/>
    <s v="TVS JUPITER 125 DRUM ALLOY"/>
    <d v="2023-08-25T00:00:00"/>
    <n v="36"/>
    <x v="0"/>
    <x v="0"/>
    <m/>
    <m/>
    <m/>
    <m/>
    <m/>
    <m/>
    <m/>
    <m/>
    <m/>
    <m/>
    <n v="1"/>
    <m/>
    <m/>
    <m/>
    <m/>
    <m/>
    <m/>
    <m/>
    <m/>
    <m/>
    <m/>
    <m/>
    <m/>
    <m/>
    <m/>
    <m/>
    <m/>
    <m/>
    <m/>
    <m/>
    <m/>
    <m/>
    <m/>
    <m/>
    <m/>
    <m/>
    <m/>
    <m/>
    <m/>
    <m/>
    <m/>
    <m/>
    <m/>
    <m/>
    <m/>
    <m/>
    <m/>
    <m/>
    <m/>
    <m/>
    <m/>
    <m/>
    <m/>
    <m/>
    <m/>
    <m/>
    <m/>
    <m/>
    <m/>
    <m/>
    <m/>
    <m/>
    <m/>
    <m/>
    <m/>
    <m/>
    <m/>
    <m/>
    <m/>
    <m/>
    <m/>
    <m/>
    <m/>
    <m/>
    <m/>
    <m/>
    <m/>
    <m/>
    <m/>
    <m/>
    <m/>
    <m/>
    <m/>
    <m/>
    <m/>
    <m/>
    <m/>
    <m/>
    <m/>
    <m/>
    <m/>
    <m/>
    <m/>
    <m/>
    <x v="0"/>
    <x v="0"/>
    <s v="DUWT0017"/>
    <e v="#N/A"/>
    <s v="Allocated"/>
    <s v="Door Locked (NC_DL)"/>
    <s v="Customer not meet house lock "/>
    <d v="2026-07-04T00:00:00"/>
    <m/>
    <m/>
    <m/>
    <m/>
    <m/>
    <n v="2032"/>
    <n v="3984"/>
  </r>
  <r>
    <n v="461171897"/>
    <s v="ANKITA AKSHAY SHINDE"/>
    <s v="ONLINE"/>
    <x v="1"/>
    <n v="3930"/>
    <m/>
    <m/>
    <m/>
    <n v="3815"/>
    <n v="7675"/>
    <n v="160"/>
    <n v="7560"/>
    <x v="3"/>
    <x v="0"/>
    <x v="0"/>
    <x v="8"/>
    <n v="7490.75"/>
    <n v="115"/>
    <n v="0"/>
    <n v="3606"/>
    <s v="-"/>
    <n v="2.9258792363290164E-2"/>
    <n v="2.3990847956300828E-3"/>
    <x v="0"/>
    <s v="PAID"/>
    <s v="-"/>
    <s v="PAID"/>
    <m/>
    <m/>
    <s v="CAVA"/>
    <m/>
    <s v="ELG"/>
    <m/>
    <s v="MAVAL"/>
    <m/>
    <m/>
    <m/>
    <n v="7675"/>
    <n v="7490.75"/>
    <n v="87"/>
    <n v="55"/>
    <s v="STABLE"/>
    <m/>
    <m/>
    <m/>
    <m/>
    <s v="REGULAR"/>
    <s v="MH14LG6482"/>
    <s v="HONDA SHINE DISC BSVI"/>
    <d v="2023-12-19T00:00:00"/>
    <n v="30"/>
    <x v="0"/>
    <x v="1"/>
    <m/>
    <m/>
    <m/>
    <m/>
    <m/>
    <m/>
    <m/>
    <m/>
    <m/>
    <m/>
    <m/>
    <m/>
    <m/>
    <m/>
    <m/>
    <m/>
    <m/>
    <m/>
    <m/>
    <m/>
    <m/>
    <m/>
    <m/>
    <m/>
    <m/>
    <n v="1"/>
    <m/>
    <m/>
    <m/>
    <m/>
    <m/>
    <m/>
    <m/>
    <m/>
    <m/>
    <m/>
    <m/>
    <m/>
    <m/>
    <m/>
    <m/>
    <m/>
    <m/>
    <m/>
    <m/>
    <m/>
    <m/>
    <m/>
    <m/>
    <m/>
    <m/>
    <m/>
    <m/>
    <m/>
    <m/>
    <m/>
    <m/>
    <m/>
    <m/>
    <m/>
    <m/>
    <m/>
    <m/>
    <m/>
    <m/>
    <m/>
    <m/>
    <m/>
    <m/>
    <m/>
    <m/>
    <m/>
    <m/>
    <m/>
    <m/>
    <m/>
    <m/>
    <m/>
    <m/>
    <m/>
    <m/>
    <m/>
    <m/>
    <m/>
    <m/>
    <m/>
    <m/>
    <m/>
    <m/>
    <m/>
    <m/>
    <m/>
    <m/>
    <m/>
    <x v="0"/>
    <x v="0"/>
    <s v="ZBHT0013"/>
    <s v="kPSgFz7bkS"/>
    <s v="Allocated"/>
    <e v="#N/A"/>
    <e v="#N/A"/>
    <e v="#N/A"/>
    <m/>
    <m/>
    <m/>
    <m/>
    <m/>
    <n v="160"/>
    <n v="11490"/>
  </r>
  <r>
    <n v="460407116"/>
    <s v="SUVARNA AMOL DEVKAR"/>
    <m/>
    <x v="2"/>
    <m/>
    <m/>
    <m/>
    <m/>
    <n v="3806"/>
    <n v="7612"/>
    <n v="297"/>
    <n v="11418"/>
    <x v="3"/>
    <x v="1"/>
    <x v="1"/>
    <x v="9"/>
    <n v="7438"/>
    <n v="297"/>
    <n v="0"/>
    <n v="6299"/>
    <s v="FLOW"/>
    <n v="9.7122650721838174E-3"/>
    <n v="2.3821903961414488E-3"/>
    <x v="1"/>
    <s v="BPTP"/>
    <s v="PTP"/>
    <s v="BPTP"/>
    <s v="Financail problem"/>
    <m/>
    <s v="CAVNA"/>
    <m/>
    <s v="-"/>
    <m/>
    <s v="SHIRUR"/>
    <m/>
    <m/>
    <m/>
    <n v="7612"/>
    <n v="7438"/>
    <n v="87"/>
    <n v="116"/>
    <s v="FLOW"/>
    <m/>
    <m/>
    <m/>
    <m/>
    <s v="REGULAR"/>
    <m/>
    <s v="TVS STARCITY PLUS ES DT DUAL TONE"/>
    <d v="2023-10-31T00:00:00"/>
    <n v="30"/>
    <x v="0"/>
    <x v="0"/>
    <m/>
    <n v="1"/>
    <m/>
    <m/>
    <m/>
    <m/>
    <m/>
    <m/>
    <m/>
    <m/>
    <m/>
    <m/>
    <m/>
    <m/>
    <m/>
    <m/>
    <m/>
    <m/>
    <m/>
    <m/>
    <m/>
    <m/>
    <m/>
    <m/>
    <m/>
    <m/>
    <m/>
    <m/>
    <m/>
    <m/>
    <m/>
    <m/>
    <m/>
    <m/>
    <m/>
    <m/>
    <m/>
    <m/>
    <m/>
    <m/>
    <m/>
    <m/>
    <m/>
    <m/>
    <m/>
    <m/>
    <m/>
    <m/>
    <m/>
    <m/>
    <m/>
    <m/>
    <m/>
    <m/>
    <m/>
    <m/>
    <m/>
    <m/>
    <m/>
    <m/>
    <m/>
    <m/>
    <m/>
    <m/>
    <m/>
    <m/>
    <m/>
    <m/>
    <m/>
    <m/>
    <m/>
    <m/>
    <m/>
    <m/>
    <m/>
    <m/>
    <m/>
    <m/>
    <m/>
    <m/>
    <m/>
    <m/>
    <m/>
    <m/>
    <m/>
    <m/>
    <m/>
    <m/>
    <m/>
    <m/>
    <m/>
    <m/>
    <m/>
    <m/>
    <x v="0"/>
    <x v="0"/>
    <s v="ZBHT0024"/>
    <s v="BoXbzT1rr7c"/>
    <s v="Allocated"/>
    <s v="Left Message (LMCB)"/>
    <s v="Meet son "/>
    <d v="2026-07-01T00:00:00"/>
    <m/>
    <m/>
    <m/>
    <m/>
    <m/>
    <n v="297"/>
    <n v="11418"/>
  </r>
  <r>
    <n v="459816044"/>
    <s v="VIKAS SANJAY PANDAGALE"/>
    <m/>
    <x v="2"/>
    <m/>
    <m/>
    <m/>
    <m/>
    <n v="3709"/>
    <n v="7202"/>
    <n v="-6899"/>
    <n v="10911"/>
    <x v="4"/>
    <x v="1"/>
    <x v="1"/>
    <x v="12"/>
    <n v="7134.97"/>
    <n v="735"/>
    <n v="0"/>
    <n v="2465.1"/>
    <s v="FLOW"/>
    <n v="3.2430212139931656E-2"/>
    <n v="3.1893803549239621E-3"/>
    <x v="1"/>
    <s v="NC"/>
    <s v="NC"/>
    <s v="NC"/>
    <s v="Shifted"/>
    <m/>
    <s v="CNAVNA"/>
    <m/>
    <s v="ELG"/>
    <m/>
    <s v="SUS"/>
    <m/>
    <m/>
    <m/>
    <n v="7202"/>
    <n v="7134.97"/>
    <n v="146"/>
    <n v="175"/>
    <s v="FLOW"/>
    <m/>
    <m/>
    <m/>
    <m/>
    <s v="NPA"/>
    <s v="MH22BB5602"/>
    <s v="SPLENDOR PLUS I3S BS6 FI DRUM SELF"/>
    <d v="2023-09-20T00:00:00"/>
    <n v="30"/>
    <x v="0"/>
    <x v="0"/>
    <m/>
    <m/>
    <m/>
    <m/>
    <m/>
    <m/>
    <m/>
    <m/>
    <m/>
    <m/>
    <m/>
    <m/>
    <m/>
    <m/>
    <m/>
    <m/>
    <m/>
    <m/>
    <m/>
    <n v="1"/>
    <m/>
    <m/>
    <n v="1"/>
    <m/>
    <m/>
    <m/>
    <m/>
    <m/>
    <m/>
    <m/>
    <m/>
    <m/>
    <m/>
    <m/>
    <m/>
    <m/>
    <m/>
    <m/>
    <m/>
    <m/>
    <m/>
    <m/>
    <m/>
    <m/>
    <m/>
    <m/>
    <m/>
    <m/>
    <m/>
    <m/>
    <m/>
    <m/>
    <m/>
    <m/>
    <m/>
    <m/>
    <m/>
    <m/>
    <m/>
    <m/>
    <m/>
    <m/>
    <m/>
    <m/>
    <m/>
    <m/>
    <m/>
    <m/>
    <m/>
    <m/>
    <m/>
    <m/>
    <m/>
    <m/>
    <m/>
    <m/>
    <m/>
    <m/>
    <m/>
    <m/>
    <m/>
    <m/>
    <m/>
    <m/>
    <m/>
    <m/>
    <m/>
    <m/>
    <m/>
    <m/>
    <m/>
    <m/>
    <m/>
    <m/>
    <x v="3"/>
    <x v="0"/>
    <s v="DUWT0030"/>
    <s v="BPKKTByGnFm"/>
    <s v="Allocated"/>
    <s v="Shifted (NC_SFTD)"/>
    <s v="We had visited to customer but customer shifted "/>
    <d v="2026-07-07T00:00:00"/>
    <m/>
    <m/>
    <m/>
    <m/>
    <m/>
    <n v="-6899"/>
    <n v="10911"/>
  </r>
  <r>
    <n v="466444305"/>
    <s v="MUNDE DATTA BABURAO"/>
    <s v="ONLINE"/>
    <x v="23"/>
    <n v="2110"/>
    <m/>
    <m/>
    <m/>
    <n v="1880"/>
    <n v="5419"/>
    <n v="1893"/>
    <n v="5189"/>
    <x v="3"/>
    <x v="0"/>
    <x v="0"/>
    <x v="12"/>
    <n v="7116"/>
    <n v="234"/>
    <n v="0"/>
    <n v="3149"/>
    <s v="FLOW"/>
    <n v="4.3666085761272427E-2"/>
    <n v="2.2790624978411603E-3"/>
    <x v="0"/>
    <s v="PAID"/>
    <s v="PTP"/>
    <s v="PAID"/>
    <m/>
    <m/>
    <s v="CAVNA"/>
    <m/>
    <s v="ELG"/>
    <m/>
    <s v="MULSHI"/>
    <m/>
    <m/>
    <m/>
    <n v="5419"/>
    <n v="7116"/>
    <n v="86"/>
    <n v="85"/>
    <s v="STABLE"/>
    <m/>
    <m/>
    <m/>
    <m/>
    <s v="REGULAR"/>
    <s v="MH12XP0951"/>
    <s v="HONDA UNICORN 160 BS6"/>
    <d v="2025-07-02T00:00:00"/>
    <n v="12"/>
    <x v="0"/>
    <x v="0"/>
    <m/>
    <n v="1"/>
    <m/>
    <m/>
    <m/>
    <m/>
    <m/>
    <m/>
    <m/>
    <m/>
    <m/>
    <m/>
    <m/>
    <m/>
    <m/>
    <m/>
    <m/>
    <m/>
    <m/>
    <m/>
    <m/>
    <m/>
    <m/>
    <m/>
    <m/>
    <m/>
    <m/>
    <m/>
    <m/>
    <m/>
    <m/>
    <m/>
    <m/>
    <m/>
    <m/>
    <m/>
    <m/>
    <m/>
    <m/>
    <m/>
    <m/>
    <m/>
    <m/>
    <m/>
    <m/>
    <m/>
    <m/>
    <m/>
    <m/>
    <m/>
    <m/>
    <m/>
    <m/>
    <m/>
    <m/>
    <m/>
    <m/>
    <m/>
    <m/>
    <m/>
    <m/>
    <m/>
    <m/>
    <m/>
    <m/>
    <m/>
    <m/>
    <m/>
    <m/>
    <m/>
    <m/>
    <m/>
    <m/>
    <m/>
    <m/>
    <m/>
    <m/>
    <m/>
    <m/>
    <m/>
    <m/>
    <m/>
    <m/>
    <m/>
    <m/>
    <m/>
    <m/>
    <m/>
    <m/>
    <m/>
    <m/>
    <m/>
    <m/>
    <m/>
    <x v="0"/>
    <x v="0"/>
    <s v="DUWT0030"/>
    <s v="Gol3Mfl31Nz"/>
    <s v="Allocated"/>
    <s v="Shifted (NC_SFTD)"/>
    <s v="Visit on customer residence but cm is shifted from here last one year"/>
    <d v="2026-07-02T00:00:00"/>
    <m/>
    <m/>
    <m/>
    <m/>
    <m/>
    <n v="1893"/>
    <n v="7299"/>
  </r>
  <r>
    <n v="140231764"/>
    <s v="REKHA MOHAN WAGHMARE"/>
    <m/>
    <x v="2"/>
    <m/>
    <m/>
    <m/>
    <m/>
    <n v="3653"/>
    <n v="7306"/>
    <n v="-3288"/>
    <n v="10959"/>
    <x v="2"/>
    <x v="1"/>
    <x v="1"/>
    <x v="2"/>
    <n v="7105.45"/>
    <n v="365"/>
    <n v="0"/>
    <n v="1775"/>
    <s v="FLOW"/>
    <n v="6.4497403701399114E-2"/>
    <n v="2.7374062361939246E-3"/>
    <x v="1"/>
    <s v="-"/>
    <s v="RTP"/>
    <s v="-"/>
    <m/>
    <m/>
    <m/>
    <m/>
    <s v="ELG"/>
    <m/>
    <s v="DAPODI"/>
    <m/>
    <m/>
    <m/>
    <n v="7306"/>
    <n v="7105.45"/>
    <n v="118"/>
    <n v="147"/>
    <s v="FLOW"/>
    <m/>
    <m/>
    <m/>
    <m/>
    <s v="NPA"/>
    <s v="MH14KT5731"/>
    <s v="HONDA ACTIVA 6G H SMART"/>
    <d v="2023-03-22T00:00:00"/>
    <n v="36"/>
    <x v="0"/>
    <x v="1"/>
    <m/>
    <m/>
    <m/>
    <m/>
    <m/>
    <m/>
    <m/>
    <m/>
    <m/>
    <m/>
    <n v="1"/>
    <m/>
    <m/>
    <m/>
    <m/>
    <m/>
    <m/>
    <m/>
    <m/>
    <m/>
    <m/>
    <m/>
    <m/>
    <m/>
    <m/>
    <m/>
    <m/>
    <m/>
    <m/>
    <m/>
    <m/>
    <m/>
    <m/>
    <m/>
    <m/>
    <m/>
    <m/>
    <m/>
    <m/>
    <m/>
    <m/>
    <m/>
    <m/>
    <m/>
    <m/>
    <m/>
    <m/>
    <m/>
    <m/>
    <m/>
    <m/>
    <m/>
    <m/>
    <m/>
    <m/>
    <m/>
    <m/>
    <m/>
    <m/>
    <m/>
    <m/>
    <m/>
    <m/>
    <m/>
    <m/>
    <m/>
    <m/>
    <m/>
    <m/>
    <m/>
    <m/>
    <m/>
    <m/>
    <m/>
    <m/>
    <m/>
    <m/>
    <m/>
    <m/>
    <m/>
    <m/>
    <m/>
    <m/>
    <m/>
    <m/>
    <m/>
    <m/>
    <m/>
    <m/>
    <m/>
    <m/>
    <m/>
    <m/>
    <m/>
    <x v="0"/>
    <x v="0"/>
    <s v="ZBHT0009"/>
    <s v="kPzgl85nLc"/>
    <s v="Allocated"/>
    <s v="Shifted (NC_SFTD)"/>
    <s v="Customer shifted from address "/>
    <d v="2026-07-04T00:00:00"/>
    <m/>
    <m/>
    <m/>
    <m/>
    <m/>
    <n v="-3288"/>
    <n v="10959"/>
  </r>
  <r>
    <n v="463791527"/>
    <s v="PRASHIK BAPU AHIRE"/>
    <m/>
    <x v="2"/>
    <m/>
    <m/>
    <m/>
    <m/>
    <n v="1237"/>
    <n v="4993"/>
    <n v="625"/>
    <n v="6230"/>
    <x v="4"/>
    <x v="1"/>
    <x v="1"/>
    <x v="0"/>
    <n v="6982"/>
    <n v="580"/>
    <n v="0"/>
    <n v="4950"/>
    <s v="FLOW"/>
    <n v="2.2469017406891313E-2"/>
    <n v="3.1210017194296686E-3"/>
    <x v="1"/>
    <s v="NC"/>
    <s v="NC"/>
    <s v="NC"/>
    <s v="Add not found"/>
    <m/>
    <s v="CNAVNA"/>
    <m/>
    <s v="ELG"/>
    <m/>
    <s v="NIGADI"/>
    <m/>
    <m/>
    <m/>
    <n v="4993"/>
    <n v="6982"/>
    <n v="145"/>
    <n v="174"/>
    <s v="FLOW"/>
    <m/>
    <m/>
    <m/>
    <m/>
    <s v="NPA"/>
    <s v="MH14LD7196"/>
    <s v="HONDA ACTIVA DLX"/>
    <d v="2024-08-17T00:00:00"/>
    <n v="24"/>
    <x v="0"/>
    <x v="0"/>
    <m/>
    <m/>
    <m/>
    <m/>
    <m/>
    <m/>
    <m/>
    <m/>
    <m/>
    <m/>
    <m/>
    <m/>
    <m/>
    <m/>
    <m/>
    <m/>
    <m/>
    <m/>
    <m/>
    <n v="1"/>
    <m/>
    <m/>
    <n v="1"/>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6"/>
    <d v="2026-07-07T00:00:00"/>
    <m/>
    <m/>
    <m/>
    <m/>
    <m/>
    <n v="625"/>
    <n v="6230"/>
  </r>
  <r>
    <n v="457308586"/>
    <s v="ANILKUMAR DHANDEV YADHAV"/>
    <s v="ONLINE"/>
    <x v="23"/>
    <n v="7017"/>
    <m/>
    <m/>
    <m/>
    <n v="7229"/>
    <n v="6927"/>
    <n v="7352"/>
    <n v="7139"/>
    <x v="3"/>
    <x v="0"/>
    <x v="0"/>
    <x v="0"/>
    <n v="6927"/>
    <n v="425"/>
    <n v="0"/>
    <n v="4006"/>
    <s v="01.06.26"/>
    <n v="2.1613374269881684E-2"/>
    <n v="2.2185309053605559E-3"/>
    <x v="0"/>
    <s v="PAID"/>
    <s v="PAID"/>
    <s v="PAID"/>
    <m/>
    <m/>
    <s v="CAVA"/>
    <m/>
    <s v="ELG"/>
    <m/>
    <s v="JADHAWADI"/>
    <m/>
    <m/>
    <m/>
    <n v="6927"/>
    <n v="6927"/>
    <n v="87"/>
    <n v="86"/>
    <s v="STABLE"/>
    <m/>
    <m/>
    <m/>
    <m/>
    <s v="REGULAR"/>
    <s v="MH14KT1313"/>
    <s v="CLASSIC 350 CHROME RED"/>
    <d v="2023-03-21T00:00:00"/>
    <n v="36"/>
    <x v="0"/>
    <x v="0"/>
    <m/>
    <m/>
    <m/>
    <m/>
    <n v="2"/>
    <m/>
    <m/>
    <m/>
    <m/>
    <m/>
    <m/>
    <m/>
    <m/>
    <m/>
    <m/>
    <m/>
    <m/>
    <m/>
    <m/>
    <m/>
    <m/>
    <m/>
    <m/>
    <m/>
    <m/>
    <m/>
    <m/>
    <m/>
    <m/>
    <m/>
    <m/>
    <m/>
    <m/>
    <m/>
    <m/>
    <m/>
    <m/>
    <m/>
    <m/>
    <m/>
    <m/>
    <m/>
    <m/>
    <m/>
    <m/>
    <m/>
    <m/>
    <m/>
    <m/>
    <m/>
    <m/>
    <m/>
    <m/>
    <m/>
    <m/>
    <m/>
    <m/>
    <m/>
    <m/>
    <m/>
    <m/>
    <m/>
    <m/>
    <m/>
    <m/>
    <m/>
    <m/>
    <m/>
    <m/>
    <m/>
    <m/>
    <m/>
    <m/>
    <m/>
    <m/>
    <m/>
    <m/>
    <m/>
    <m/>
    <m/>
    <m/>
    <m/>
    <m/>
    <m/>
    <m/>
    <m/>
    <m/>
    <m/>
    <m/>
    <m/>
    <m/>
    <m/>
    <m/>
    <m/>
    <x v="3"/>
    <x v="0"/>
    <s v="ZBHT0011"/>
    <s v="B20GKdqy98Nz"/>
    <s v="Allocated"/>
    <s v="Promise To Pay (PTP)"/>
    <s v="Visit on customer residence address meet with cm brother he given the ptp one Emi till eod"/>
    <d v="2026-07-07T00:00:00"/>
    <m/>
    <m/>
    <m/>
    <m/>
    <m/>
    <n v="7352"/>
    <n v="14156"/>
  </r>
  <r>
    <n v="458642653"/>
    <s v="SHITAL YOGESH DUDHANE"/>
    <s v="ONLINE"/>
    <x v="7"/>
    <n v="3450"/>
    <m/>
    <m/>
    <m/>
    <n v="3450"/>
    <n v="3530"/>
    <n v="233"/>
    <n v="3530"/>
    <x v="1"/>
    <x v="0"/>
    <x v="0"/>
    <x v="11"/>
    <n v="6797"/>
    <n v="153"/>
    <n v="0"/>
    <n v="6741"/>
    <s v="11.06.26"/>
    <n v="2.1856782028908128E-2"/>
    <n v="1.2637680106138815E-3"/>
    <x v="0"/>
    <s v="PAID"/>
    <s v="PAID"/>
    <s v="PAID"/>
    <m/>
    <m/>
    <m/>
    <m/>
    <s v="-"/>
    <m/>
    <s v="SAVARDHARI"/>
    <m/>
    <m/>
    <m/>
    <n v="3530"/>
    <n v="6797"/>
    <n v="57"/>
    <n v="55"/>
    <s v="STABLE"/>
    <m/>
    <m/>
    <m/>
    <m/>
    <s v="REGULAR"/>
    <s v="MH14KX6662"/>
    <s v="HONDA ACTIVA 6G STD BS VI"/>
    <d v="2023-06-21T00:00:00"/>
    <n v="36"/>
    <x v="0"/>
    <x v="0"/>
    <m/>
    <m/>
    <m/>
    <m/>
    <m/>
    <m/>
    <m/>
    <m/>
    <m/>
    <m/>
    <m/>
    <m/>
    <m/>
    <m/>
    <m/>
    <m/>
    <m/>
    <m/>
    <m/>
    <m/>
    <m/>
    <m/>
    <m/>
    <m/>
    <m/>
    <n v="1"/>
    <m/>
    <m/>
    <m/>
    <m/>
    <m/>
    <m/>
    <m/>
    <m/>
    <m/>
    <m/>
    <m/>
    <m/>
    <m/>
    <m/>
    <m/>
    <m/>
    <m/>
    <m/>
    <m/>
    <m/>
    <m/>
    <m/>
    <m/>
    <m/>
    <m/>
    <m/>
    <m/>
    <m/>
    <m/>
    <m/>
    <m/>
    <m/>
    <m/>
    <m/>
    <m/>
    <m/>
    <m/>
    <m/>
    <m/>
    <m/>
    <m/>
    <m/>
    <m/>
    <m/>
    <m/>
    <m/>
    <m/>
    <m/>
    <m/>
    <m/>
    <m/>
    <m/>
    <m/>
    <m/>
    <m/>
    <m/>
    <m/>
    <m/>
    <m/>
    <m/>
    <m/>
    <m/>
    <m/>
    <m/>
    <m/>
    <m/>
    <m/>
    <m/>
    <x v="0"/>
    <x v="0"/>
    <s v="ZBHT0010"/>
    <s v="k6O56GR3c7"/>
    <s v="Allocated"/>
    <e v="#N/A"/>
    <e v="#N/A"/>
    <e v="#N/A"/>
    <m/>
    <m/>
    <m/>
    <m/>
    <m/>
    <n v="233"/>
    <n v="6980"/>
  </r>
  <r>
    <n v="461449931"/>
    <s v="SAHIL NURMUHAMD SHAIKH"/>
    <m/>
    <x v="2"/>
    <m/>
    <m/>
    <m/>
    <m/>
    <n v="3462"/>
    <n v="3420"/>
    <n v="3490"/>
    <n v="6882"/>
    <x v="0"/>
    <x v="1"/>
    <x v="1"/>
    <x v="9"/>
    <n v="6771.73"/>
    <n v="70"/>
    <n v="0"/>
    <n v="1756"/>
    <s v="28.06.26"/>
    <n v="4.2557004983522165E-3"/>
    <n v="3.5666504920447929E-4"/>
    <x v="1"/>
    <s v="PTP"/>
    <s v="PTP"/>
    <s v="PTP"/>
    <m/>
    <n v="31"/>
    <s v="CAVA"/>
    <m/>
    <s v="-"/>
    <m/>
    <s v="SHIRUR"/>
    <m/>
    <m/>
    <m/>
    <n v="3420"/>
    <n v="6771.73"/>
    <n v="26"/>
    <n v="55"/>
    <s v="FLOW"/>
    <m/>
    <m/>
    <m/>
    <m/>
    <s v="REGULAR"/>
    <s v="MH12WM5353"/>
    <s v="SUZUKI BURGMAN STREET BT BSVI"/>
    <d v="2024-01-09T00:00:00"/>
    <n v="30"/>
    <x v="0"/>
    <x v="0"/>
    <m/>
    <m/>
    <m/>
    <m/>
    <m/>
    <m/>
    <m/>
    <m/>
    <m/>
    <m/>
    <m/>
    <m/>
    <m/>
    <m/>
    <m/>
    <m/>
    <m/>
    <m/>
    <m/>
    <n v="1"/>
    <m/>
    <m/>
    <n v="1"/>
    <m/>
    <m/>
    <m/>
    <m/>
    <m/>
    <m/>
    <m/>
    <m/>
    <m/>
    <m/>
    <m/>
    <m/>
    <m/>
    <m/>
    <m/>
    <m/>
    <m/>
    <m/>
    <m/>
    <m/>
    <m/>
    <m/>
    <m/>
    <m/>
    <m/>
    <m/>
    <m/>
    <m/>
    <m/>
    <m/>
    <m/>
    <m/>
    <m/>
    <m/>
    <m/>
    <m/>
    <m/>
    <m/>
    <m/>
    <m/>
    <m/>
    <m/>
    <m/>
    <m/>
    <m/>
    <m/>
    <m/>
    <m/>
    <m/>
    <m/>
    <m/>
    <m/>
    <m/>
    <m/>
    <m/>
    <m/>
    <m/>
    <m/>
    <m/>
    <m/>
    <m/>
    <m/>
    <m/>
    <m/>
    <m/>
    <m/>
    <m/>
    <m/>
    <m/>
    <m/>
    <m/>
    <x v="3"/>
    <x v="0"/>
    <s v="ZBHT0024"/>
    <s v="G2-evJ2N9z"/>
    <s v="Allocated"/>
    <s v="Left Message (LMCB)"/>
    <s v="Meet mother "/>
    <d v="2026-07-07T00:00:00"/>
    <m/>
    <m/>
    <m/>
    <m/>
    <m/>
    <n v="3490"/>
    <n v="6882"/>
  </r>
  <r>
    <n v="457887935"/>
    <s v="PRAKASH MOHANTY"/>
    <s v="ONLINE"/>
    <x v="19"/>
    <n v="3550"/>
    <m/>
    <m/>
    <m/>
    <n v="3445"/>
    <n v="6842"/>
    <n v="294"/>
    <n v="6737"/>
    <x v="3"/>
    <x v="0"/>
    <x v="0"/>
    <x v="2"/>
    <n v="6709"/>
    <n v="342"/>
    <n v="0"/>
    <n v="0"/>
    <s v="FLOW"/>
    <n v="1.9500339620984204E-2"/>
    <n v="2.1487113965734041E-3"/>
    <x v="0"/>
    <s v="-"/>
    <s v="MPTP"/>
    <s v="-"/>
    <m/>
    <m/>
    <m/>
    <m/>
    <s v="ELG"/>
    <m/>
    <s v="CHARHOLI"/>
    <m/>
    <m/>
    <m/>
    <n v="6842"/>
    <n v="6709"/>
    <n v="87"/>
    <n v="86"/>
    <s v="STABLE"/>
    <m/>
    <m/>
    <m/>
    <m/>
    <s v="NPA"/>
    <s v="MH14KV1614"/>
    <s v="GLAMOUR XTEC DISC"/>
    <d v="2023-04-28T00:00:00"/>
    <n v="36"/>
    <x v="0"/>
    <x v="1"/>
    <m/>
    <m/>
    <m/>
    <m/>
    <m/>
    <m/>
    <m/>
    <m/>
    <m/>
    <m/>
    <m/>
    <m/>
    <m/>
    <m/>
    <m/>
    <m/>
    <m/>
    <m/>
    <m/>
    <m/>
    <m/>
    <m/>
    <m/>
    <m/>
    <m/>
    <n v="1"/>
    <m/>
    <m/>
    <m/>
    <m/>
    <m/>
    <m/>
    <m/>
    <m/>
    <m/>
    <m/>
    <m/>
    <m/>
    <m/>
    <m/>
    <m/>
    <m/>
    <m/>
    <m/>
    <m/>
    <m/>
    <m/>
    <m/>
    <m/>
    <m/>
    <m/>
    <m/>
    <m/>
    <m/>
    <m/>
    <m/>
    <m/>
    <m/>
    <m/>
    <m/>
    <m/>
    <m/>
    <m/>
    <m/>
    <m/>
    <m/>
    <m/>
    <m/>
    <m/>
    <m/>
    <m/>
    <m/>
    <m/>
    <m/>
    <m/>
    <m/>
    <m/>
    <m/>
    <m/>
    <m/>
    <m/>
    <m/>
    <m/>
    <m/>
    <m/>
    <m/>
    <m/>
    <m/>
    <m/>
    <m/>
    <m/>
    <m/>
    <m/>
    <m/>
    <x v="0"/>
    <x v="0"/>
    <s v="ZBHT0009"/>
    <s v="Ao-jC-tfCz"/>
    <s v="Allocated"/>
    <e v="#N/A"/>
    <e v="#N/A"/>
    <e v="#N/A"/>
    <m/>
    <m/>
    <m/>
    <m/>
    <m/>
    <n v="294"/>
    <n v="10287"/>
  </r>
  <r>
    <n v="458618433"/>
    <s v="MAHESH RAJU SHIRKE"/>
    <m/>
    <x v="2"/>
    <m/>
    <m/>
    <m/>
    <m/>
    <n v="3399"/>
    <n v="6642"/>
    <n v="3426"/>
    <n v="10041"/>
    <x v="1"/>
    <x v="1"/>
    <x v="1"/>
    <x v="13"/>
    <n v="6580.25"/>
    <n v="183"/>
    <n v="0"/>
    <n v="0"/>
    <s v="30.06.26"/>
    <n v="3.6893089682235855E-2"/>
    <n v="1.2234676256939817E-3"/>
    <x v="1"/>
    <s v="-"/>
    <s v="NC"/>
    <s v="-"/>
    <m/>
    <m/>
    <m/>
    <m/>
    <s v="-"/>
    <m/>
    <s v="PARVATI DARSHAN"/>
    <m/>
    <m/>
    <m/>
    <n v="6642"/>
    <n v="6580.25"/>
    <n v="57"/>
    <n v="86"/>
    <s v="FLOW"/>
    <m/>
    <m/>
    <m/>
    <m/>
    <s v="REGULAR"/>
    <s v="MH12VP6291"/>
    <s v="HONDA ACTIVA DLX"/>
    <d v="2023-06-19T00:00:00"/>
    <n v="36"/>
    <x v="0"/>
    <x v="1"/>
    <m/>
    <m/>
    <m/>
    <m/>
    <m/>
    <m/>
    <m/>
    <m/>
    <m/>
    <m/>
    <m/>
    <m/>
    <m/>
    <m/>
    <m/>
    <m/>
    <m/>
    <m/>
    <m/>
    <m/>
    <m/>
    <m/>
    <m/>
    <m/>
    <m/>
    <n v="1"/>
    <m/>
    <m/>
    <m/>
    <m/>
    <m/>
    <m/>
    <m/>
    <m/>
    <m/>
    <m/>
    <m/>
    <m/>
    <m/>
    <m/>
    <m/>
    <m/>
    <m/>
    <m/>
    <m/>
    <m/>
    <m/>
    <m/>
    <m/>
    <m/>
    <m/>
    <m/>
    <m/>
    <m/>
    <m/>
    <m/>
    <m/>
    <m/>
    <m/>
    <m/>
    <m/>
    <m/>
    <m/>
    <m/>
    <m/>
    <m/>
    <m/>
    <m/>
    <m/>
    <m/>
    <m/>
    <m/>
    <m/>
    <m/>
    <m/>
    <m/>
    <m/>
    <m/>
    <m/>
    <m/>
    <m/>
    <m/>
    <m/>
    <m/>
    <m/>
    <m/>
    <m/>
    <m/>
    <m/>
    <m/>
    <m/>
    <m/>
    <m/>
    <m/>
    <x v="0"/>
    <x v="0"/>
    <s v="DUWT0031"/>
    <s v="B651ulmrwzc"/>
    <s v="Allocated"/>
    <e v="#N/A"/>
    <e v="#N/A"/>
    <e v="#N/A"/>
    <m/>
    <m/>
    <m/>
    <m/>
    <m/>
    <n v="3426"/>
    <n v="10041"/>
  </r>
  <r>
    <n v="462901902"/>
    <s v="MANISHA RAJENDRA PALASKAR"/>
    <m/>
    <x v="2"/>
    <m/>
    <m/>
    <m/>
    <m/>
    <n v="4441"/>
    <n v="6615"/>
    <n v="-1532"/>
    <n v="11056"/>
    <x v="3"/>
    <x v="1"/>
    <x v="1"/>
    <x v="17"/>
    <n v="6527"/>
    <n v="735"/>
    <n v="0"/>
    <n v="2929"/>
    <s v="13.06.26"/>
    <n v="0.37292880813621299"/>
    <n v="2.0904217149254147E-3"/>
    <x v="1"/>
    <s v="NC"/>
    <s v="PAID"/>
    <s v="NC"/>
    <s v="Add not found"/>
    <n v="16"/>
    <s v="CAVNA"/>
    <m/>
    <s v="ELG"/>
    <m/>
    <s v="NARAYAN GAON"/>
    <m/>
    <m/>
    <m/>
    <n v="6615"/>
    <n v="6527"/>
    <n v="87"/>
    <n v="116"/>
    <s v="FLOW"/>
    <m/>
    <m/>
    <m/>
    <m/>
    <s v="NPA"/>
    <s v="MH12WV1574"/>
    <s v="HONDA SHINE DRUM BSVI"/>
    <d v="2024-05-14T00:00:00"/>
    <n v="24"/>
    <x v="0"/>
    <x v="0"/>
    <m/>
    <m/>
    <m/>
    <m/>
    <m/>
    <m/>
    <m/>
    <m/>
    <m/>
    <m/>
    <m/>
    <m/>
    <m/>
    <m/>
    <m/>
    <m/>
    <m/>
    <m/>
    <m/>
    <m/>
    <m/>
    <m/>
    <m/>
    <m/>
    <m/>
    <m/>
    <m/>
    <m/>
    <m/>
    <m/>
    <m/>
    <m/>
    <m/>
    <m/>
    <m/>
    <m/>
    <m/>
    <n v="1"/>
    <m/>
    <m/>
    <m/>
    <m/>
    <m/>
    <m/>
    <m/>
    <m/>
    <m/>
    <m/>
    <m/>
    <m/>
    <m/>
    <m/>
    <m/>
    <m/>
    <m/>
    <m/>
    <m/>
    <m/>
    <m/>
    <m/>
    <m/>
    <m/>
    <m/>
    <m/>
    <m/>
    <m/>
    <m/>
    <m/>
    <m/>
    <m/>
    <m/>
    <m/>
    <m/>
    <m/>
    <m/>
    <m/>
    <m/>
    <m/>
    <m/>
    <m/>
    <m/>
    <m/>
    <m/>
    <m/>
    <m/>
    <m/>
    <m/>
    <m/>
    <m/>
    <m/>
    <m/>
    <m/>
    <m/>
    <m/>
    <x v="0"/>
    <x v="0"/>
    <s v="DUWT0015"/>
    <s v="k6hSZHMZDm"/>
    <s v="Allocated"/>
    <e v="#N/A"/>
    <e v="#N/A"/>
    <e v="#N/A"/>
    <m/>
    <m/>
    <m/>
    <m/>
    <m/>
    <n v="-1532"/>
    <n v="11056"/>
  </r>
  <r>
    <n v="463298684"/>
    <s v="VANDANA VIJAY BENDRE"/>
    <m/>
    <x v="2"/>
    <m/>
    <m/>
    <m/>
    <m/>
    <n v="7568"/>
    <n v="6466"/>
    <n v="8059"/>
    <n v="14034"/>
    <x v="5"/>
    <x v="1"/>
    <x v="1"/>
    <x v="9"/>
    <n v="6466"/>
    <n v="1593"/>
    <n v="0"/>
    <n v="2250"/>
    <s v="FLOW"/>
    <n v="1.1135047233971433E-2"/>
    <n v="2.8263038248549756E-3"/>
    <x v="0"/>
    <s v="PTP"/>
    <s v="PTP"/>
    <s v="PTP"/>
    <m/>
    <m/>
    <s v="CAVNA"/>
    <m/>
    <s v="ELG"/>
    <m/>
    <s v="SHIRUR"/>
    <m/>
    <m/>
    <m/>
    <n v="6466"/>
    <n v="6466"/>
    <n v="177"/>
    <n v="206"/>
    <s v="FLOW"/>
    <m/>
    <m/>
    <m/>
    <m/>
    <s v="NPA"/>
    <s v="MH12WW8522"/>
    <s v="HONDA UNICORN 160 BSVI"/>
    <d v="2024-06-24T00:00:00"/>
    <n v="18"/>
    <x v="0"/>
    <x v="0"/>
    <m/>
    <m/>
    <m/>
    <m/>
    <m/>
    <m/>
    <m/>
    <m/>
    <m/>
    <m/>
    <m/>
    <m/>
    <m/>
    <m/>
    <m/>
    <m/>
    <m/>
    <m/>
    <m/>
    <m/>
    <m/>
    <m/>
    <m/>
    <m/>
    <m/>
    <m/>
    <m/>
    <m/>
    <m/>
    <m/>
    <m/>
    <n v="1"/>
    <m/>
    <m/>
    <m/>
    <m/>
    <m/>
    <m/>
    <m/>
    <m/>
    <m/>
    <m/>
    <m/>
    <m/>
    <m/>
    <m/>
    <m/>
    <m/>
    <m/>
    <m/>
    <m/>
    <m/>
    <m/>
    <m/>
    <m/>
    <m/>
    <m/>
    <m/>
    <m/>
    <m/>
    <m/>
    <m/>
    <m/>
    <m/>
    <m/>
    <m/>
    <m/>
    <m/>
    <m/>
    <m/>
    <m/>
    <m/>
    <m/>
    <m/>
    <m/>
    <m/>
    <m/>
    <m/>
    <m/>
    <m/>
    <m/>
    <m/>
    <m/>
    <m/>
    <m/>
    <m/>
    <m/>
    <m/>
    <m/>
    <m/>
    <m/>
    <m/>
    <m/>
    <m/>
    <x v="0"/>
    <x v="0"/>
    <s v="ZBHT0024"/>
    <s v="APkAVHejsOJz"/>
    <s v="Allocated"/>
    <e v="#N/A"/>
    <e v="#N/A"/>
    <e v="#N/A"/>
    <m/>
    <m/>
    <m/>
    <m/>
    <m/>
    <n v="8059"/>
    <n v="14034"/>
  </r>
  <r>
    <n v="137632312"/>
    <s v="GIRIJA DNYANESHWAR CHORGHE"/>
    <m/>
    <x v="2"/>
    <m/>
    <m/>
    <m/>
    <m/>
    <n v="3302"/>
    <n v="6593"/>
    <n v="-9335"/>
    <n v="9895"/>
    <x v="5"/>
    <x v="1"/>
    <x v="1"/>
    <x v="8"/>
    <n v="6443.26"/>
    <n v="582"/>
    <n v="0"/>
    <n v="4950"/>
    <s v="FLOW"/>
    <n v="2.8743645135989027E-2"/>
    <n v="2.8163641173113317E-3"/>
    <x v="1"/>
    <s v="RTP"/>
    <s v="RTP"/>
    <s v="RTP"/>
    <s v="Financail problem"/>
    <m/>
    <s v="CAVA"/>
    <m/>
    <s v="ELG"/>
    <m/>
    <s v="SOMATANE"/>
    <m/>
    <m/>
    <m/>
    <n v="6593"/>
    <n v="6443.26"/>
    <n v="176"/>
    <n v="205"/>
    <s v="FLOW"/>
    <m/>
    <m/>
    <m/>
    <m/>
    <s v="NPA"/>
    <s v="MH14KP6722"/>
    <s v="TVS JUPITER 125 DRUM ALLOY"/>
    <d v="2023-01-21T00:00:00"/>
    <n v="36"/>
    <x v="0"/>
    <x v="1"/>
    <m/>
    <m/>
    <m/>
    <m/>
    <m/>
    <m/>
    <m/>
    <m/>
    <m/>
    <m/>
    <m/>
    <m/>
    <m/>
    <m/>
    <m/>
    <m/>
    <m/>
    <m/>
    <m/>
    <m/>
    <m/>
    <m/>
    <m/>
    <m/>
    <m/>
    <n v="1"/>
    <m/>
    <m/>
    <m/>
    <m/>
    <m/>
    <m/>
    <m/>
    <m/>
    <m/>
    <m/>
    <m/>
    <m/>
    <m/>
    <m/>
    <m/>
    <m/>
    <m/>
    <m/>
    <m/>
    <m/>
    <m/>
    <m/>
    <m/>
    <m/>
    <m/>
    <m/>
    <m/>
    <m/>
    <m/>
    <m/>
    <m/>
    <m/>
    <m/>
    <m/>
    <m/>
    <m/>
    <m/>
    <m/>
    <m/>
    <m/>
    <m/>
    <m/>
    <m/>
    <m/>
    <m/>
    <m/>
    <m/>
    <m/>
    <m/>
    <m/>
    <m/>
    <m/>
    <m/>
    <m/>
    <m/>
    <m/>
    <m/>
    <m/>
    <m/>
    <m/>
    <m/>
    <m/>
    <m/>
    <m/>
    <m/>
    <m/>
    <m/>
    <m/>
    <x v="0"/>
    <x v="0"/>
    <s v="ZBHT0013"/>
    <s v="A2B8XCrlkXvz"/>
    <s v="Allocated"/>
    <e v="#N/A"/>
    <e v="#N/A"/>
    <e v="#N/A"/>
    <m/>
    <m/>
    <m/>
    <m/>
    <m/>
    <n v="-9335"/>
    <n v="9895"/>
  </r>
  <r>
    <n v="458068490"/>
    <s v="SANGHMITRA SUDHIR KAMBLE"/>
    <m/>
    <x v="2"/>
    <m/>
    <m/>
    <m/>
    <m/>
    <n v="3590"/>
    <n v="6399.94"/>
    <n v="-405.06000000000131"/>
    <n v="9989.9399999999987"/>
    <x v="3"/>
    <x v="1"/>
    <x v="1"/>
    <x v="3"/>
    <n v="6329.94"/>
    <n v="375"/>
    <n v="0"/>
    <n v="6300"/>
    <s v="-"/>
    <n v="5.034226303262599E-2"/>
    <n v="2.0273087222575426E-3"/>
    <x v="0"/>
    <s v="PTP"/>
    <s v="-"/>
    <s v="PTP"/>
    <m/>
    <n v="28"/>
    <m/>
    <m/>
    <s v="ELG"/>
    <m/>
    <s v="KHADAKI"/>
    <m/>
    <m/>
    <m/>
    <n v="13074.94"/>
    <n v="6329.94"/>
    <n v="87"/>
    <e v="#N/A"/>
    <e v="#N/A"/>
    <m/>
    <m/>
    <m/>
    <m/>
    <s v="-"/>
    <s v="MH12VM6361"/>
    <s v="HONDA ACTIVA 6G H SMART"/>
    <d v="2023-05-11T00:00:00"/>
    <n v="36"/>
    <x v="2"/>
    <x v="0"/>
    <m/>
    <m/>
    <m/>
    <m/>
    <m/>
    <m/>
    <m/>
    <m/>
    <m/>
    <m/>
    <m/>
    <m/>
    <m/>
    <m/>
    <m/>
    <m/>
    <m/>
    <m/>
    <m/>
    <m/>
    <m/>
    <m/>
    <m/>
    <m/>
    <m/>
    <m/>
    <m/>
    <m/>
    <m/>
    <m/>
    <m/>
    <m/>
    <m/>
    <m/>
    <m/>
    <m/>
    <m/>
    <m/>
    <m/>
    <m/>
    <m/>
    <m/>
    <m/>
    <m/>
    <m/>
    <m/>
    <m/>
    <m/>
    <m/>
    <m/>
    <m/>
    <m/>
    <m/>
    <m/>
    <m/>
    <m/>
    <m/>
    <m/>
    <m/>
    <m/>
    <m/>
    <m/>
    <m/>
    <m/>
    <m/>
    <m/>
    <m/>
    <m/>
    <m/>
    <m/>
    <m/>
    <m/>
    <m/>
    <m/>
    <m/>
    <m/>
    <m/>
    <m/>
    <m/>
    <m/>
    <m/>
    <m/>
    <m/>
    <m/>
    <m/>
    <m/>
    <m/>
    <m/>
    <m/>
    <m/>
    <m/>
    <n v="1"/>
    <m/>
    <m/>
    <x v="0"/>
    <x v="0"/>
    <s v="DUWT0023"/>
    <e v="#N/A"/>
    <s v="Allocated"/>
    <s v="Address Not Found (NC_ANF)"/>
    <s v="Visited customer residential address customer address is short address customer address not found"/>
    <d v="2026-07-01T00:00:00"/>
    <m/>
    <m/>
    <m/>
    <m/>
    <m/>
    <n v="-405.06000000000131"/>
    <n v="9989.9399999999987"/>
  </r>
  <r>
    <n v="462636667"/>
    <s v="ARVIND ANAND SHINDE"/>
    <m/>
    <x v="2"/>
    <m/>
    <m/>
    <m/>
    <m/>
    <n v="3247"/>
    <n v="6494"/>
    <n v="-2929"/>
    <n v="9741"/>
    <x v="2"/>
    <x v="1"/>
    <x v="1"/>
    <x v="6"/>
    <n v="6308"/>
    <n v="318"/>
    <n v="0"/>
    <n v="3577"/>
    <s v="FLOW"/>
    <n v="1.6994108583301817E-2"/>
    <n v="2.43018507454296E-3"/>
    <x v="1"/>
    <s v="BPTP"/>
    <s v="BPTP"/>
    <s v="BPTP"/>
    <s v="Medical problem"/>
    <m/>
    <s v="CAVA"/>
    <m/>
    <s v="ELG"/>
    <m/>
    <s v="YERWADA"/>
    <m/>
    <m/>
    <m/>
    <n v="6494"/>
    <n v="6308"/>
    <n v="117"/>
    <n v="146"/>
    <s v="FLOW"/>
    <m/>
    <m/>
    <m/>
    <m/>
    <s v="NPA"/>
    <s v="MH12VS2944"/>
    <s v="HONDA SHINE DRUM BSVI"/>
    <d v="2024-04-20T00:00:00"/>
    <n v="24"/>
    <x v="0"/>
    <x v="1"/>
    <m/>
    <m/>
    <m/>
    <m/>
    <m/>
    <m/>
    <m/>
    <n v="1"/>
    <m/>
    <m/>
    <m/>
    <m/>
    <m/>
    <m/>
    <m/>
    <m/>
    <m/>
    <m/>
    <m/>
    <m/>
    <m/>
    <m/>
    <m/>
    <m/>
    <m/>
    <m/>
    <m/>
    <m/>
    <m/>
    <m/>
    <m/>
    <m/>
    <m/>
    <m/>
    <m/>
    <m/>
    <m/>
    <m/>
    <m/>
    <m/>
    <m/>
    <m/>
    <m/>
    <m/>
    <m/>
    <m/>
    <m/>
    <m/>
    <m/>
    <m/>
    <m/>
    <m/>
    <m/>
    <m/>
    <m/>
    <m/>
    <m/>
    <m/>
    <m/>
    <m/>
    <m/>
    <m/>
    <m/>
    <m/>
    <m/>
    <m/>
    <m/>
    <m/>
    <m/>
    <m/>
    <m/>
    <m/>
    <m/>
    <m/>
    <m/>
    <m/>
    <m/>
    <m/>
    <m/>
    <m/>
    <m/>
    <m/>
    <m/>
    <m/>
    <m/>
    <m/>
    <m/>
    <m/>
    <m/>
    <m/>
    <m/>
    <m/>
    <m/>
    <m/>
    <x v="0"/>
    <x v="0"/>
    <s v="ZBHT0012"/>
    <s v="k2dKUKPiLm"/>
    <s v="Allocated"/>
    <s v="Left Message (LMCB)"/>
    <s v="Lm"/>
    <d v="2026-07-03T00:00:00"/>
    <m/>
    <m/>
    <m/>
    <s v="VYMO"/>
    <m/>
    <n v="-2929"/>
    <n v="9741"/>
  </r>
  <r>
    <n v="458016595"/>
    <s v="UJWALA NITIN DHAMDHERE"/>
    <m/>
    <x v="2"/>
    <m/>
    <m/>
    <m/>
    <m/>
    <n v="3663"/>
    <n v="6352"/>
    <n v="-484"/>
    <n v="10015"/>
    <x v="3"/>
    <x v="1"/>
    <x v="1"/>
    <x v="9"/>
    <n v="6297.12"/>
    <n v="490"/>
    <n v="0"/>
    <n v="5629.43"/>
    <s v="-"/>
    <n v="8.2225461994286323E-3"/>
    <n v="2.0167973631823391E-3"/>
    <x v="1"/>
    <s v="BPTP"/>
    <s v="-"/>
    <s v="BPTP"/>
    <s v="Financail problem"/>
    <m/>
    <s v="CAVA"/>
    <m/>
    <s v="ELG"/>
    <m/>
    <s v="TALEGAON DHAMDHERE"/>
    <m/>
    <m/>
    <m/>
    <n v="6352"/>
    <n v="6297.12"/>
    <n v="87"/>
    <n v="116"/>
    <s v="FLOW"/>
    <m/>
    <m/>
    <m/>
    <m/>
    <s v="NPA"/>
    <s v="MH12VM4777"/>
    <s v="JUPITER CLASSIC BSVI"/>
    <d v="2023-05-08T00:00:00"/>
    <n v="36"/>
    <x v="0"/>
    <x v="0"/>
    <m/>
    <m/>
    <m/>
    <m/>
    <m/>
    <m/>
    <m/>
    <n v="1"/>
    <m/>
    <m/>
    <m/>
    <m/>
    <m/>
    <m/>
    <m/>
    <m/>
    <m/>
    <m/>
    <m/>
    <m/>
    <m/>
    <m/>
    <m/>
    <m/>
    <m/>
    <m/>
    <m/>
    <m/>
    <m/>
    <m/>
    <m/>
    <m/>
    <m/>
    <m/>
    <m/>
    <m/>
    <m/>
    <m/>
    <m/>
    <m/>
    <m/>
    <m/>
    <m/>
    <m/>
    <m/>
    <m/>
    <m/>
    <m/>
    <m/>
    <m/>
    <m/>
    <m/>
    <m/>
    <m/>
    <m/>
    <m/>
    <m/>
    <m/>
    <m/>
    <m/>
    <m/>
    <m/>
    <m/>
    <m/>
    <m/>
    <m/>
    <m/>
    <m/>
    <m/>
    <m/>
    <m/>
    <m/>
    <m/>
    <m/>
    <m/>
    <m/>
    <m/>
    <m/>
    <m/>
    <m/>
    <m/>
    <m/>
    <m/>
    <m/>
    <m/>
    <m/>
    <m/>
    <m/>
    <m/>
    <m/>
    <m/>
    <m/>
    <m/>
    <m/>
    <x v="0"/>
    <x v="0"/>
    <s v="ZBHT0024"/>
    <s v="GoRkJ9_m_EJc"/>
    <s v="Allocated"/>
    <s v="Left Message (LMCB)"/>
    <s v="Meet mother in law "/>
    <d v="2026-07-03T00:00:00"/>
    <m/>
    <m/>
    <m/>
    <m/>
    <m/>
    <n v="-484"/>
    <n v="10015"/>
  </r>
  <r>
    <n v="457999507"/>
    <s v="RAHUL VIJAY KUMARRAMHRUDAYYADAV"/>
    <s v="ONLINE"/>
    <x v="1"/>
    <n v="7575"/>
    <m/>
    <m/>
    <m/>
    <n v="6372"/>
    <n v="6361"/>
    <n v="6586"/>
    <n v="5158"/>
    <x v="1"/>
    <x v="2"/>
    <x v="0"/>
    <x v="14"/>
    <n v="6286.33"/>
    <n v="225"/>
    <n v="0"/>
    <n v="900"/>
    <s v="FLOW"/>
    <n v="1.8053982767766343E-2"/>
    <n v="1.1688190022307431E-3"/>
    <x v="2"/>
    <s v="PAID"/>
    <s v="PTP"/>
    <s v="PAID"/>
    <m/>
    <m/>
    <m/>
    <m/>
    <s v="-"/>
    <m/>
    <s v="DEHU ROAD"/>
    <m/>
    <m/>
    <m/>
    <n v="6361"/>
    <n v="6286.33"/>
    <n v="57"/>
    <n v="0"/>
    <s v="RB"/>
    <m/>
    <m/>
    <m/>
    <m/>
    <s v="REGULAR"/>
    <s v="MH14KV2892"/>
    <s v="BAJAJ KTM DUKE 200 ABS"/>
    <d v="2023-05-06T00:00:00"/>
    <n v="36"/>
    <x v="0"/>
    <x v="1"/>
    <m/>
    <m/>
    <m/>
    <m/>
    <m/>
    <m/>
    <m/>
    <m/>
    <m/>
    <m/>
    <n v="1"/>
    <m/>
    <m/>
    <m/>
    <m/>
    <m/>
    <m/>
    <m/>
    <m/>
    <m/>
    <m/>
    <m/>
    <m/>
    <m/>
    <m/>
    <m/>
    <m/>
    <m/>
    <m/>
    <m/>
    <m/>
    <m/>
    <m/>
    <m/>
    <m/>
    <m/>
    <m/>
    <m/>
    <m/>
    <m/>
    <m/>
    <m/>
    <m/>
    <m/>
    <m/>
    <m/>
    <m/>
    <m/>
    <m/>
    <m/>
    <m/>
    <m/>
    <m/>
    <m/>
    <m/>
    <m/>
    <m/>
    <m/>
    <m/>
    <m/>
    <m/>
    <m/>
    <m/>
    <m/>
    <m/>
    <m/>
    <m/>
    <m/>
    <m/>
    <m/>
    <m/>
    <m/>
    <m/>
    <m/>
    <m/>
    <m/>
    <m/>
    <m/>
    <m/>
    <m/>
    <m/>
    <m/>
    <m/>
    <m/>
    <m/>
    <m/>
    <m/>
    <m/>
    <m/>
    <m/>
    <m/>
    <m/>
    <m/>
    <m/>
    <x v="0"/>
    <x v="0"/>
    <s v="DUWT0027"/>
    <s v="k2NpI5Zt1z"/>
    <s v="Allocated"/>
    <s v="Door Locked (NC_DL)"/>
    <s v="Visited to Customers residence address but Customers residence is Door Lock "/>
    <d v="2026-07-04T00:00:00"/>
    <m/>
    <m/>
    <m/>
    <s v="VYMO"/>
    <m/>
    <n v="6586"/>
    <n v="12733"/>
  </r>
  <r>
    <n v="458211193"/>
    <s v="RAHUL SHIVAJI MACHAVE"/>
    <s v="ONLINE"/>
    <x v="10"/>
    <n v="3228"/>
    <m/>
    <m/>
    <m/>
    <n v="3228"/>
    <n v="6293"/>
    <n v="3327"/>
    <n v="6293"/>
    <x v="1"/>
    <x v="0"/>
    <x v="0"/>
    <x v="2"/>
    <n v="6237"/>
    <n v="262"/>
    <n v="0"/>
    <n v="4950"/>
    <s v="30.06.26"/>
    <n v="3.4153949928677547E-2"/>
    <n v="1.1596470622625833E-3"/>
    <x v="0"/>
    <s v="PTP"/>
    <s v="PTP"/>
    <s v="PTP"/>
    <m/>
    <n v="29"/>
    <s v="CAVA"/>
    <m/>
    <s v="-"/>
    <m/>
    <s v="ALANDI"/>
    <m/>
    <m/>
    <m/>
    <n v="6293"/>
    <n v="6237"/>
    <n v="57"/>
    <n v="55"/>
    <s v="STABLE"/>
    <m/>
    <m/>
    <m/>
    <m/>
    <s v="REGULAR"/>
    <s v="MH14KV9575"/>
    <s v="SPLENDOR PLUS I3S BS6 FI DRUM SELF"/>
    <d v="2023-05-22T00:00:00"/>
    <n v="36"/>
    <x v="0"/>
    <x v="1"/>
    <m/>
    <m/>
    <m/>
    <m/>
    <m/>
    <m/>
    <m/>
    <m/>
    <m/>
    <m/>
    <m/>
    <m/>
    <m/>
    <m/>
    <m/>
    <m/>
    <m/>
    <m/>
    <m/>
    <m/>
    <m/>
    <m/>
    <m/>
    <m/>
    <m/>
    <m/>
    <m/>
    <m/>
    <m/>
    <m/>
    <m/>
    <n v="1"/>
    <m/>
    <m/>
    <m/>
    <m/>
    <m/>
    <m/>
    <m/>
    <m/>
    <m/>
    <m/>
    <m/>
    <n v="1"/>
    <m/>
    <m/>
    <m/>
    <m/>
    <m/>
    <m/>
    <m/>
    <m/>
    <m/>
    <m/>
    <m/>
    <m/>
    <m/>
    <m/>
    <m/>
    <m/>
    <m/>
    <m/>
    <m/>
    <m/>
    <m/>
    <m/>
    <m/>
    <m/>
    <m/>
    <m/>
    <m/>
    <m/>
    <m/>
    <m/>
    <m/>
    <m/>
    <m/>
    <m/>
    <m/>
    <m/>
    <m/>
    <m/>
    <m/>
    <m/>
    <m/>
    <m/>
    <m/>
    <m/>
    <m/>
    <m/>
    <m/>
    <m/>
    <m/>
    <m/>
    <x v="3"/>
    <x v="0"/>
    <s v="ZBHT0009"/>
    <s v="BoenDmxAWm"/>
    <s v="Allocated"/>
    <e v="#N/A"/>
    <e v="#N/A"/>
    <e v="#N/A"/>
    <m/>
    <m/>
    <m/>
    <m/>
    <m/>
    <n v="3327"/>
    <n v="9521"/>
  </r>
  <r>
    <n v="464350524"/>
    <s v="AKASH SANJAY MORE"/>
    <m/>
    <x v="2"/>
    <m/>
    <m/>
    <m/>
    <m/>
    <n v="6231"/>
    <n v="6231"/>
    <n v="6680"/>
    <n v="12462"/>
    <x v="2"/>
    <x v="1"/>
    <x v="1"/>
    <x v="6"/>
    <n v="6135"/>
    <n v="449"/>
    <n v="0"/>
    <n v="3150"/>
    <s v="-"/>
    <n v="1.6528036803829527E-2"/>
    <n v="2.3635360545848226E-3"/>
    <x v="1"/>
    <s v="PTP"/>
    <s v="-"/>
    <s v="PTP"/>
    <m/>
    <n v="25"/>
    <s v="CAVNA"/>
    <m/>
    <s v="ELG"/>
    <m/>
    <s v="CHANDAN NAGAR"/>
    <m/>
    <m/>
    <m/>
    <n v="6231"/>
    <n v="6135"/>
    <n v="118"/>
    <n v="147"/>
    <s v="FLOW"/>
    <m/>
    <m/>
    <m/>
    <m/>
    <s v="NPA"/>
    <s v="MH12XJ0574"/>
    <s v="HONDA ACTIVA 6G DLX BS VI"/>
    <d v="2024-10-17T00:00:00"/>
    <n v="18"/>
    <x v="0"/>
    <x v="1"/>
    <m/>
    <m/>
    <m/>
    <m/>
    <m/>
    <m/>
    <m/>
    <m/>
    <m/>
    <m/>
    <m/>
    <m/>
    <m/>
    <m/>
    <m/>
    <m/>
    <m/>
    <m/>
    <m/>
    <m/>
    <m/>
    <m/>
    <m/>
    <m/>
    <m/>
    <m/>
    <m/>
    <m/>
    <m/>
    <m/>
    <m/>
    <n v="1"/>
    <m/>
    <m/>
    <m/>
    <m/>
    <m/>
    <m/>
    <m/>
    <m/>
    <m/>
    <m/>
    <m/>
    <m/>
    <m/>
    <m/>
    <m/>
    <m/>
    <m/>
    <m/>
    <m/>
    <m/>
    <m/>
    <m/>
    <m/>
    <m/>
    <m/>
    <m/>
    <m/>
    <m/>
    <m/>
    <m/>
    <m/>
    <m/>
    <m/>
    <m/>
    <m/>
    <m/>
    <m/>
    <m/>
    <m/>
    <m/>
    <m/>
    <m/>
    <m/>
    <m/>
    <m/>
    <m/>
    <m/>
    <m/>
    <m/>
    <m/>
    <m/>
    <m/>
    <m/>
    <m/>
    <m/>
    <m/>
    <m/>
    <m/>
    <m/>
    <m/>
    <m/>
    <m/>
    <x v="0"/>
    <x v="0"/>
    <s v="ZBHT0012"/>
    <e v="#N/A"/>
    <s v="Allocated"/>
    <e v="#N/A"/>
    <e v="#N/A"/>
    <e v="#N/A"/>
    <m/>
    <m/>
    <m/>
    <m/>
    <m/>
    <n v="6680"/>
    <n v="12462"/>
  </r>
  <r>
    <n v="458039157"/>
    <s v="ANKITA SURESH KONDE"/>
    <m/>
    <x v="2"/>
    <m/>
    <m/>
    <m/>
    <m/>
    <n v="6126"/>
    <n v="6126"/>
    <n v="6216"/>
    <n v="12252"/>
    <x v="1"/>
    <x v="1"/>
    <x v="1"/>
    <x v="4"/>
    <n v="6045.46"/>
    <n v="90"/>
    <n v="0"/>
    <n v="863.33"/>
    <s v="FLOW"/>
    <n v="2.7332536974898614E-2"/>
    <n v="1.1240339793211411E-3"/>
    <x v="1"/>
    <s v="-"/>
    <s v="NC"/>
    <s v="-"/>
    <m/>
    <m/>
    <m/>
    <m/>
    <s v="-"/>
    <m/>
    <s v="KHED SHIVAPUR"/>
    <m/>
    <m/>
    <m/>
    <n v="6126"/>
    <n v="6045.46"/>
    <n v="57"/>
    <n v="86"/>
    <s v="FLOW"/>
    <m/>
    <m/>
    <m/>
    <m/>
    <s v="REGULAR"/>
    <s v="MH12VM5535"/>
    <s v="RE BULLET 350 EFI BLACK"/>
    <d v="2023-05-09T00:00:00"/>
    <n v="36"/>
    <x v="0"/>
    <x v="1"/>
    <m/>
    <m/>
    <m/>
    <m/>
    <m/>
    <m/>
    <m/>
    <m/>
    <m/>
    <m/>
    <n v="1"/>
    <m/>
    <m/>
    <m/>
    <m/>
    <m/>
    <m/>
    <m/>
    <m/>
    <m/>
    <m/>
    <m/>
    <m/>
    <m/>
    <m/>
    <m/>
    <m/>
    <m/>
    <m/>
    <m/>
    <m/>
    <m/>
    <m/>
    <m/>
    <m/>
    <m/>
    <m/>
    <m/>
    <m/>
    <m/>
    <m/>
    <m/>
    <m/>
    <m/>
    <m/>
    <m/>
    <m/>
    <m/>
    <m/>
    <m/>
    <m/>
    <m/>
    <m/>
    <m/>
    <m/>
    <m/>
    <m/>
    <m/>
    <m/>
    <m/>
    <m/>
    <m/>
    <m/>
    <m/>
    <m/>
    <m/>
    <m/>
    <m/>
    <m/>
    <m/>
    <m/>
    <m/>
    <m/>
    <m/>
    <m/>
    <m/>
    <m/>
    <m/>
    <m/>
    <m/>
    <m/>
    <m/>
    <m/>
    <m/>
    <m/>
    <m/>
    <m/>
    <m/>
    <m/>
    <m/>
    <m/>
    <m/>
    <m/>
    <m/>
    <x v="0"/>
    <x v="0"/>
    <s v="DUWT0011"/>
    <s v="k6lwdcCyG1"/>
    <s v="Allocated"/>
    <s v="Others (NC_OTHER)"/>
    <s v="Address not found short address "/>
    <d v="2026-07-04T00:00:00"/>
    <m/>
    <m/>
    <m/>
    <m/>
    <m/>
    <n v="6216"/>
    <n v="12252"/>
  </r>
  <r>
    <n v="139640918"/>
    <s v="KAJAL AVINASH ADAGALE"/>
    <m/>
    <x v="2"/>
    <m/>
    <m/>
    <m/>
    <m/>
    <n v="2814"/>
    <n v="6138"/>
    <n v="-7133"/>
    <n v="8952"/>
    <x v="5"/>
    <x v="1"/>
    <x v="1"/>
    <x v="9"/>
    <n v="5983.67"/>
    <n v="799"/>
    <n v="0"/>
    <n v="5850"/>
    <s v="FLOW"/>
    <n v="1.0304430572610246E-2"/>
    <n v="2.6154762461599091E-3"/>
    <x v="1"/>
    <s v="RTP"/>
    <s v="NC"/>
    <s v="RTP"/>
    <s v="Financail problem"/>
    <m/>
    <s v="CAVNA"/>
    <m/>
    <s v="ELG"/>
    <m/>
    <s v="SHIRUR"/>
    <m/>
    <m/>
    <m/>
    <n v="6138"/>
    <n v="5983.67"/>
    <n v="176"/>
    <n v="205"/>
    <s v="FLOW"/>
    <m/>
    <m/>
    <m/>
    <m/>
    <s v="NPA"/>
    <s v="MH12VX7985"/>
    <s v="SPLENDOR PLUS I3S XTEC"/>
    <d v="2023-03-16T00:00:00"/>
    <n v="36"/>
    <x v="0"/>
    <x v="0"/>
    <m/>
    <m/>
    <m/>
    <m/>
    <m/>
    <m/>
    <m/>
    <m/>
    <m/>
    <m/>
    <n v="1"/>
    <m/>
    <m/>
    <m/>
    <m/>
    <m/>
    <m/>
    <m/>
    <m/>
    <m/>
    <m/>
    <m/>
    <m/>
    <m/>
    <m/>
    <m/>
    <m/>
    <m/>
    <m/>
    <m/>
    <m/>
    <m/>
    <m/>
    <m/>
    <m/>
    <m/>
    <m/>
    <m/>
    <m/>
    <m/>
    <m/>
    <m/>
    <m/>
    <m/>
    <m/>
    <m/>
    <m/>
    <m/>
    <m/>
    <m/>
    <m/>
    <m/>
    <m/>
    <m/>
    <m/>
    <m/>
    <m/>
    <m/>
    <m/>
    <m/>
    <m/>
    <m/>
    <m/>
    <m/>
    <m/>
    <m/>
    <m/>
    <m/>
    <m/>
    <m/>
    <m/>
    <m/>
    <m/>
    <m/>
    <m/>
    <m/>
    <m/>
    <m/>
    <m/>
    <m/>
    <m/>
    <m/>
    <m/>
    <m/>
    <m/>
    <m/>
    <m/>
    <m/>
    <m/>
    <m/>
    <m/>
    <m/>
    <m/>
    <m/>
    <x v="0"/>
    <x v="0"/>
    <s v="ZBHT0024"/>
    <s v="GPLBX_lFGFyc"/>
    <s v="Allocated"/>
    <s v="Left Message (LMCB)"/>
    <s v="Meet mother in law "/>
    <d v="2026-07-04T00:00:00"/>
    <m/>
    <m/>
    <m/>
    <m/>
    <m/>
    <n v="-7133"/>
    <n v="8952"/>
  </r>
  <r>
    <n v="140371003"/>
    <s v="OMKAR SURESH TOTE"/>
    <m/>
    <x v="2"/>
    <m/>
    <m/>
    <m/>
    <m/>
    <n v="3076"/>
    <n v="6146"/>
    <n v="-2794"/>
    <n v="9222"/>
    <x v="2"/>
    <x v="1"/>
    <x v="1"/>
    <x v="16"/>
    <n v="5983.26"/>
    <n v="288"/>
    <n v="0"/>
    <n v="900"/>
    <s v="-"/>
    <n v="4.8856490967861946E-2"/>
    <n v="2.3050775442469743E-3"/>
    <x v="1"/>
    <s v="NC"/>
    <s v="-"/>
    <s v="NC"/>
    <s v="Add not found"/>
    <m/>
    <s v="CNAVNA"/>
    <m/>
    <s v="ELG"/>
    <m/>
    <s v="BHAWANI PETH"/>
    <m/>
    <m/>
    <m/>
    <n v="6146"/>
    <n v="5983.26"/>
    <n v="118"/>
    <n v="147"/>
    <s v="FLOW"/>
    <m/>
    <m/>
    <m/>
    <m/>
    <s v="NPA"/>
    <s v="MH12VJ4999"/>
    <s v="HONDA ACTIVA 6G DLX BS VI"/>
    <d v="2023-03-25T00:00:00"/>
    <n v="36"/>
    <x v="0"/>
    <x v="1"/>
    <m/>
    <m/>
    <m/>
    <m/>
    <m/>
    <m/>
    <m/>
    <m/>
    <m/>
    <m/>
    <m/>
    <m/>
    <m/>
    <m/>
    <m/>
    <m/>
    <n v="1"/>
    <m/>
    <m/>
    <m/>
    <m/>
    <m/>
    <m/>
    <m/>
    <m/>
    <m/>
    <m/>
    <m/>
    <m/>
    <m/>
    <m/>
    <m/>
    <m/>
    <m/>
    <m/>
    <m/>
    <m/>
    <m/>
    <m/>
    <m/>
    <m/>
    <m/>
    <m/>
    <m/>
    <m/>
    <m/>
    <m/>
    <m/>
    <m/>
    <m/>
    <m/>
    <m/>
    <m/>
    <m/>
    <m/>
    <m/>
    <m/>
    <m/>
    <m/>
    <m/>
    <m/>
    <m/>
    <m/>
    <m/>
    <m/>
    <m/>
    <m/>
    <m/>
    <m/>
    <m/>
    <m/>
    <m/>
    <m/>
    <m/>
    <m/>
    <m/>
    <m/>
    <m/>
    <m/>
    <m/>
    <m/>
    <m/>
    <m/>
    <m/>
    <m/>
    <m/>
    <m/>
    <m/>
    <m/>
    <m/>
    <m/>
    <m/>
    <m/>
    <m/>
    <x v="0"/>
    <x v="0"/>
    <s v="DUWT0014"/>
    <s v="B6Q0JXEccc"/>
    <s v="Allocated"/>
    <s v="Door Locked (NC_DL)"/>
    <s v="Door lock "/>
    <d v="2026-07-06T00:00:00"/>
    <m/>
    <m/>
    <m/>
    <m/>
    <m/>
    <n v="-2794"/>
    <n v="9222"/>
  </r>
  <r>
    <n v="456135522"/>
    <s v="SUNIL PRABHU SONPARKHE"/>
    <m/>
    <x v="2"/>
    <m/>
    <m/>
    <m/>
    <m/>
    <n v="3037"/>
    <n v="3001"/>
    <n v="3026"/>
    <n v="6038"/>
    <x v="0"/>
    <x v="1"/>
    <x v="1"/>
    <x v="13"/>
    <n v="5925"/>
    <n v="25"/>
    <n v="0"/>
    <n v="3469"/>
    <s v="-"/>
    <n v="5.1060990064582716E-3"/>
    <n v="3.1206802641814424E-4"/>
    <x v="1"/>
    <s v="NC"/>
    <s v="-"/>
    <s v="NC"/>
    <m/>
    <m/>
    <s v="CNAVNA"/>
    <m/>
    <s v="-"/>
    <m/>
    <s v="DHAYARI"/>
    <m/>
    <m/>
    <m/>
    <n v="3001"/>
    <n v="5925"/>
    <n v="26"/>
    <n v="55"/>
    <s v="FLOW"/>
    <m/>
    <m/>
    <m/>
    <m/>
    <s v="REGULAR"/>
    <s v="MH12UZ7619"/>
    <s v="HONDA ACTIVA 6G DLX BS VI"/>
    <d v="2022-12-26T00:00:00"/>
    <n v="42"/>
    <x v="0"/>
    <x v="1"/>
    <m/>
    <m/>
    <m/>
    <m/>
    <m/>
    <m/>
    <m/>
    <m/>
    <m/>
    <m/>
    <m/>
    <m/>
    <m/>
    <m/>
    <m/>
    <m/>
    <m/>
    <m/>
    <m/>
    <m/>
    <m/>
    <m/>
    <n v="1"/>
    <m/>
    <m/>
    <m/>
    <m/>
    <m/>
    <m/>
    <m/>
    <m/>
    <m/>
    <m/>
    <m/>
    <m/>
    <m/>
    <m/>
    <m/>
    <m/>
    <m/>
    <m/>
    <m/>
    <m/>
    <m/>
    <m/>
    <m/>
    <m/>
    <m/>
    <m/>
    <m/>
    <m/>
    <m/>
    <m/>
    <m/>
    <m/>
    <m/>
    <m/>
    <m/>
    <m/>
    <m/>
    <m/>
    <m/>
    <m/>
    <m/>
    <m/>
    <m/>
    <m/>
    <m/>
    <m/>
    <m/>
    <m/>
    <m/>
    <m/>
    <m/>
    <m/>
    <m/>
    <m/>
    <m/>
    <m/>
    <m/>
    <m/>
    <m/>
    <m/>
    <m/>
    <m/>
    <m/>
    <m/>
    <m/>
    <m/>
    <m/>
    <m/>
    <m/>
    <m/>
    <m/>
    <x v="0"/>
    <x v="0"/>
    <s v="DUWT0021"/>
    <s v="B6vG0JDw8ov9"/>
    <s v="Allocated"/>
    <s v="Door Locked (NC_DL)"/>
    <s v="Customer house is door locked "/>
    <d v="2026-07-08T00:00:00"/>
    <m/>
    <m/>
    <m/>
    <m/>
    <m/>
    <n v="3026"/>
    <n v="6038"/>
  </r>
  <r>
    <n v="140383146"/>
    <s v="SUNIL SEBASTIAN SEBASTIAN"/>
    <m/>
    <x v="2"/>
    <m/>
    <m/>
    <m/>
    <m/>
    <n v="3191"/>
    <n v="5887"/>
    <n v="-3167"/>
    <n v="9078"/>
    <x v="2"/>
    <x v="1"/>
    <x v="1"/>
    <x v="12"/>
    <n v="5828.22"/>
    <n v="519"/>
    <n v="0"/>
    <n v="0"/>
    <s v="FLOW"/>
    <n v="5.0789680881518022E-2"/>
    <n v="2.2453476942220626E-3"/>
    <x v="0"/>
    <s v="MPTP"/>
    <s v="MPTP"/>
    <s v="MPTP"/>
    <m/>
    <n v="25"/>
    <s v="CAVNA"/>
    <m/>
    <s v="ELG"/>
    <m/>
    <s v="MULSHI"/>
    <m/>
    <m/>
    <m/>
    <n v="5887"/>
    <n v="5828.22"/>
    <n v="117"/>
    <n v="146"/>
    <s v="FLOW"/>
    <m/>
    <m/>
    <m/>
    <m/>
    <s v="NPA"/>
    <s v="MH12VJ4389"/>
    <s v="HONDA ACTIVA 6G H SMART"/>
    <d v="2023-03-29T00:00:00"/>
    <n v="36"/>
    <x v="0"/>
    <x v="0"/>
    <m/>
    <m/>
    <m/>
    <m/>
    <m/>
    <m/>
    <m/>
    <m/>
    <m/>
    <m/>
    <m/>
    <m/>
    <m/>
    <m/>
    <m/>
    <m/>
    <m/>
    <m/>
    <m/>
    <m/>
    <m/>
    <m/>
    <m/>
    <m/>
    <m/>
    <m/>
    <m/>
    <m/>
    <n v="1"/>
    <m/>
    <m/>
    <m/>
    <m/>
    <m/>
    <m/>
    <m/>
    <m/>
    <m/>
    <m/>
    <m/>
    <m/>
    <m/>
    <m/>
    <m/>
    <m/>
    <m/>
    <m/>
    <m/>
    <m/>
    <m/>
    <m/>
    <m/>
    <m/>
    <m/>
    <m/>
    <m/>
    <m/>
    <m/>
    <m/>
    <m/>
    <m/>
    <m/>
    <m/>
    <m/>
    <m/>
    <m/>
    <m/>
    <m/>
    <m/>
    <m/>
    <m/>
    <m/>
    <m/>
    <m/>
    <m/>
    <m/>
    <m/>
    <m/>
    <m/>
    <m/>
    <m/>
    <m/>
    <m/>
    <m/>
    <m/>
    <m/>
    <m/>
    <m/>
    <m/>
    <m/>
    <m/>
    <m/>
    <m/>
    <m/>
    <x v="0"/>
    <x v="0"/>
    <s v="DUWT0030"/>
    <s v="koUvV2uFsm"/>
    <s v="Allocated"/>
    <e v="#N/A"/>
    <e v="#N/A"/>
    <e v="#N/A"/>
    <m/>
    <m/>
    <m/>
    <m/>
    <m/>
    <n v="-3167"/>
    <n v="9078"/>
  </r>
  <r>
    <n v="458545440"/>
    <s v="SANJAY SHANKAR MALAV"/>
    <m/>
    <x v="2"/>
    <m/>
    <m/>
    <m/>
    <m/>
    <n v="2940"/>
    <n v="5880"/>
    <n v="3048"/>
    <n v="8820"/>
    <x v="1"/>
    <x v="1"/>
    <x v="1"/>
    <x v="6"/>
    <n v="5712.54"/>
    <n v="108"/>
    <n v="0"/>
    <n v="3596"/>
    <s v="-"/>
    <n v="8.6617070243791422E-3"/>
    <n v="1.0621340755262944E-3"/>
    <x v="1"/>
    <s v="NC"/>
    <s v="-"/>
    <s v="NC"/>
    <s v="Add not found"/>
    <m/>
    <m/>
    <m/>
    <s v="-"/>
    <m/>
    <s v="KHARADI"/>
    <m/>
    <m/>
    <m/>
    <n v="5880"/>
    <n v="5712.54"/>
    <n v="57"/>
    <n v="86"/>
    <s v="FLOW"/>
    <m/>
    <m/>
    <m/>
    <m/>
    <s v="NPA"/>
    <s v="MH12VP0769"/>
    <s v="HONDA SHINE 100 OBD2"/>
    <d v="2023-06-14T00:00:00"/>
    <n v="36"/>
    <x v="0"/>
    <x v="1"/>
    <m/>
    <m/>
    <m/>
    <m/>
    <m/>
    <m/>
    <m/>
    <m/>
    <m/>
    <m/>
    <m/>
    <m/>
    <m/>
    <m/>
    <m/>
    <m/>
    <m/>
    <m/>
    <m/>
    <m/>
    <m/>
    <m/>
    <m/>
    <m/>
    <m/>
    <m/>
    <m/>
    <m/>
    <n v="1"/>
    <m/>
    <m/>
    <m/>
    <m/>
    <m/>
    <m/>
    <m/>
    <m/>
    <m/>
    <m/>
    <m/>
    <m/>
    <m/>
    <m/>
    <m/>
    <m/>
    <m/>
    <m/>
    <m/>
    <m/>
    <m/>
    <m/>
    <m/>
    <m/>
    <m/>
    <m/>
    <m/>
    <m/>
    <m/>
    <m/>
    <m/>
    <m/>
    <m/>
    <m/>
    <m/>
    <m/>
    <m/>
    <m/>
    <m/>
    <m/>
    <m/>
    <m/>
    <m/>
    <m/>
    <m/>
    <m/>
    <m/>
    <m/>
    <m/>
    <m/>
    <m/>
    <m/>
    <m/>
    <m/>
    <m/>
    <m/>
    <m/>
    <m/>
    <m/>
    <m/>
    <m/>
    <m/>
    <m/>
    <m/>
    <m/>
    <x v="0"/>
    <x v="0"/>
    <s v="ZBHT0012"/>
    <s v="B2eIjCwSOm"/>
    <s v="Allocated"/>
    <e v="#N/A"/>
    <e v="#N/A"/>
    <e v="#N/A"/>
    <m/>
    <m/>
    <m/>
    <m/>
    <m/>
    <n v="3048"/>
    <n v="8820"/>
  </r>
  <r>
    <n v="458849195"/>
    <s v="SHARADA PRAKASH SARDAR"/>
    <m/>
    <x v="2"/>
    <m/>
    <m/>
    <m/>
    <m/>
    <n v="3280"/>
    <n v="2446"/>
    <n v="2521"/>
    <n v="5726"/>
    <x v="0"/>
    <x v="1"/>
    <x v="1"/>
    <x v="5"/>
    <n v="5665.66"/>
    <n v="75"/>
    <n v="0"/>
    <n v="4500"/>
    <s v="13.06.26"/>
    <n v="6.8321109479849073E-3"/>
    <n v="2.9840866406012206E-4"/>
    <x v="0"/>
    <s v="PTP"/>
    <s v="PAID"/>
    <s v="PTP"/>
    <m/>
    <n v="31"/>
    <s v="CAVA"/>
    <m/>
    <s v="-"/>
    <m/>
    <s v="CHAKAN"/>
    <m/>
    <m/>
    <m/>
    <n v="7021"/>
    <n v="5665.66"/>
    <n v="26"/>
    <n v="55"/>
    <s v="FLOW"/>
    <m/>
    <m/>
    <m/>
    <m/>
    <s v="REGULAR"/>
    <s v="MH14KX8560"/>
    <s v="HONDA ACTIVA 6G H SMART"/>
    <d v="2023-07-06T00:00:00"/>
    <n v="36"/>
    <x v="1"/>
    <x v="0"/>
    <m/>
    <m/>
    <m/>
    <m/>
    <m/>
    <m/>
    <m/>
    <m/>
    <m/>
    <m/>
    <m/>
    <m/>
    <m/>
    <m/>
    <m/>
    <m/>
    <m/>
    <m/>
    <m/>
    <m/>
    <m/>
    <m/>
    <m/>
    <m/>
    <m/>
    <m/>
    <m/>
    <m/>
    <m/>
    <m/>
    <m/>
    <n v="1"/>
    <m/>
    <m/>
    <m/>
    <m/>
    <m/>
    <m/>
    <m/>
    <m/>
    <m/>
    <m/>
    <m/>
    <m/>
    <m/>
    <m/>
    <m/>
    <m/>
    <m/>
    <m/>
    <m/>
    <m/>
    <m/>
    <m/>
    <m/>
    <m/>
    <m/>
    <m/>
    <m/>
    <m/>
    <m/>
    <m/>
    <m/>
    <m/>
    <m/>
    <m/>
    <m/>
    <m/>
    <m/>
    <m/>
    <m/>
    <m/>
    <m/>
    <m/>
    <m/>
    <m/>
    <m/>
    <m/>
    <m/>
    <m/>
    <m/>
    <m/>
    <m/>
    <m/>
    <m/>
    <m/>
    <m/>
    <m/>
    <m/>
    <m/>
    <m/>
    <m/>
    <m/>
    <m/>
    <x v="0"/>
    <x v="0"/>
    <s v="DUWT0017"/>
    <m/>
    <m/>
    <m/>
    <m/>
    <m/>
    <m/>
    <m/>
    <m/>
    <m/>
    <m/>
    <n v="2521"/>
    <n v="5726"/>
  </r>
  <r>
    <n v="463492200"/>
    <s v="DILIP KUMAR"/>
    <m/>
    <x v="2"/>
    <m/>
    <m/>
    <m/>
    <m/>
    <n v="5741"/>
    <n v="5731"/>
    <n v="6483"/>
    <n v="11472"/>
    <x v="5"/>
    <x v="1"/>
    <x v="1"/>
    <x v="12"/>
    <n v="5633"/>
    <n v="752"/>
    <n v="0"/>
    <n v="0"/>
    <s v="FLOW"/>
    <n v="1"/>
    <n v="2.46219756347171E-3"/>
    <x v="1"/>
    <s v="NC"/>
    <s v="NC"/>
    <s v="NC"/>
    <s v="Add not found"/>
    <m/>
    <s v="CNAVNA"/>
    <m/>
    <s v="ELG"/>
    <m/>
    <s v="HINJEWADI"/>
    <m/>
    <m/>
    <m/>
    <n v="5731"/>
    <n v="5633"/>
    <n v="177"/>
    <n v="206"/>
    <s v="FLOW"/>
    <m/>
    <m/>
    <m/>
    <m/>
    <s v="NPA"/>
    <m/>
    <s v="DESTINI 125 LX BS6 FI DRS SM"/>
    <d v="2024-07-16T00:00:00"/>
    <n v="18"/>
    <x v="0"/>
    <x v="0"/>
    <m/>
    <m/>
    <m/>
    <m/>
    <m/>
    <m/>
    <m/>
    <m/>
    <m/>
    <m/>
    <m/>
    <m/>
    <m/>
    <m/>
    <m/>
    <m/>
    <m/>
    <m/>
    <m/>
    <m/>
    <m/>
    <m/>
    <m/>
    <m/>
    <m/>
    <m/>
    <m/>
    <m/>
    <m/>
    <m/>
    <m/>
    <m/>
    <m/>
    <m/>
    <m/>
    <m/>
    <m/>
    <m/>
    <m/>
    <m/>
    <m/>
    <m/>
    <m/>
    <m/>
    <m/>
    <m/>
    <m/>
    <m/>
    <m/>
    <m/>
    <m/>
    <m/>
    <m/>
    <m/>
    <m/>
    <m/>
    <m/>
    <m/>
    <m/>
    <m/>
    <m/>
    <m/>
    <m/>
    <m/>
    <m/>
    <m/>
    <m/>
    <m/>
    <m/>
    <m/>
    <m/>
    <m/>
    <m/>
    <m/>
    <m/>
    <m/>
    <m/>
    <m/>
    <m/>
    <m/>
    <m/>
    <m/>
    <m/>
    <m/>
    <m/>
    <m/>
    <m/>
    <m/>
    <m/>
    <m/>
    <m/>
    <n v="1"/>
    <m/>
    <m/>
    <x v="0"/>
    <x v="0"/>
    <s v="DUWT0030"/>
    <e v="#N/A"/>
    <s v="Allocated"/>
    <s v="Address Not Found (NC_ANF)"/>
    <s v="Address not found "/>
    <d v="2026-07-03T00:00:00"/>
    <m/>
    <m/>
    <m/>
    <m/>
    <m/>
    <n v="6483"/>
    <n v="11472"/>
  </r>
  <r>
    <n v="464044897"/>
    <s v="VIKAS KESHAV TIKONE"/>
    <m/>
    <x v="2"/>
    <m/>
    <m/>
    <m/>
    <m/>
    <n v="874"/>
    <n v="3286"/>
    <n v="867"/>
    <n v="4160"/>
    <x v="2"/>
    <x v="1"/>
    <x v="1"/>
    <x v="8"/>
    <n v="5565"/>
    <n v="203"/>
    <n v="0"/>
    <n v="4920"/>
    <s v="20.06.26"/>
    <n v="2.3485036824242331E-2"/>
    <n v="2.1439410177285308E-3"/>
    <x v="0"/>
    <s v="PTP"/>
    <s v="PTP"/>
    <s v="PTP"/>
    <m/>
    <n v="26"/>
    <s v="CNAVA"/>
    <m/>
    <s v="ELG"/>
    <m/>
    <s v="KARLA"/>
    <m/>
    <m/>
    <m/>
    <n v="3286"/>
    <n v="5565"/>
    <n v="117"/>
    <n v="146"/>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x v="0"/>
    <x v="0"/>
    <s v="ZBHT0013"/>
    <s v="k2YDIP0Wdz"/>
    <s v="Allocated"/>
    <s v="Promise To Pay (PTP)"/>
    <s v="Ptp"/>
    <d v="2026-07-15T00:00:00"/>
    <m/>
    <m/>
    <m/>
    <m/>
    <m/>
    <n v="867"/>
    <n v="4160"/>
  </r>
  <r>
    <n v="457235804"/>
    <s v="AASHA SAKHARAM PATOLE"/>
    <m/>
    <x v="2"/>
    <m/>
    <m/>
    <m/>
    <m/>
    <n v="6427"/>
    <n v="5536"/>
    <n v="6200"/>
    <n v="11963"/>
    <x v="2"/>
    <x v="1"/>
    <x v="1"/>
    <x v="4"/>
    <n v="5536"/>
    <n v="664"/>
    <n v="0"/>
    <n v="5400"/>
    <s v="FLOW"/>
    <n v="2.2610961578519585E-2"/>
    <n v="2.1327686386604038E-3"/>
    <x v="1"/>
    <s v="-"/>
    <s v="PTP"/>
    <s v="-"/>
    <m/>
    <m/>
    <m/>
    <m/>
    <s v="ELG"/>
    <m/>
    <s v="BHOR"/>
    <m/>
    <m/>
    <m/>
    <n v="5536"/>
    <n v="5536"/>
    <n v="118"/>
    <n v="147"/>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x v="0"/>
    <x v="0"/>
    <s v="DUWT0011"/>
    <s v="APBAHBd9_NJc"/>
    <s v="Allocated"/>
    <s v="Promise To Pay (PTP)"/>
    <s v="Customer meet other place and get PTP date 13.07.2026 amt. 5500"/>
    <d v="2026-07-13T00:00:00"/>
    <m/>
    <m/>
    <m/>
    <m/>
    <m/>
    <n v="6200"/>
    <n v="11963"/>
  </r>
  <r>
    <n v="466047937"/>
    <s v="SHEETAL SANTOSH SURVE"/>
    <m/>
    <x v="2"/>
    <m/>
    <m/>
    <m/>
    <m/>
    <n v="2037"/>
    <n v="5594"/>
    <n v="-180"/>
    <n v="7631"/>
    <x v="2"/>
    <x v="1"/>
    <x v="1"/>
    <x v="13"/>
    <n v="5478"/>
    <n v="337"/>
    <n v="0"/>
    <n v="1800"/>
    <s v="-"/>
    <n v="3.0126365750578768E-2"/>
    <n v="2.1104238805241498E-3"/>
    <x v="1"/>
    <s v="-"/>
    <s v="-"/>
    <s v="-"/>
    <m/>
    <m/>
    <m/>
    <m/>
    <s v="ELG"/>
    <m/>
    <s v="PARVATI PAYTHA"/>
    <m/>
    <m/>
    <m/>
    <n v="5594"/>
    <n v="5478"/>
    <n v="117"/>
    <n v="146"/>
    <s v="FLOW"/>
    <m/>
    <m/>
    <m/>
    <m/>
    <s v="NPA"/>
    <s v="MH12XB8211"/>
    <s v="HONDA ACTIVA 6G DLX BS VI"/>
    <d v="2025-05-02T00:00:00"/>
    <n v="12"/>
    <x v="0"/>
    <x v="1"/>
    <m/>
    <m/>
    <m/>
    <m/>
    <m/>
    <m/>
    <m/>
    <m/>
    <m/>
    <m/>
    <m/>
    <m/>
    <m/>
    <m/>
    <m/>
    <m/>
    <m/>
    <m/>
    <m/>
    <m/>
    <m/>
    <m/>
    <m/>
    <m/>
    <m/>
    <n v="1"/>
    <m/>
    <m/>
    <m/>
    <m/>
    <m/>
    <m/>
    <m/>
    <m/>
    <m/>
    <m/>
    <m/>
    <m/>
    <m/>
    <m/>
    <m/>
    <m/>
    <m/>
    <m/>
    <m/>
    <m/>
    <m/>
    <m/>
    <m/>
    <m/>
    <m/>
    <m/>
    <m/>
    <m/>
    <m/>
    <m/>
    <m/>
    <m/>
    <m/>
    <m/>
    <m/>
    <m/>
    <m/>
    <m/>
    <m/>
    <m/>
    <m/>
    <m/>
    <m/>
    <m/>
    <m/>
    <m/>
    <m/>
    <m/>
    <m/>
    <m/>
    <m/>
    <m/>
    <m/>
    <m/>
    <m/>
    <m/>
    <m/>
    <m/>
    <m/>
    <m/>
    <m/>
    <m/>
    <m/>
    <m/>
    <m/>
    <m/>
    <m/>
    <m/>
    <x v="0"/>
    <x v="0"/>
    <s v="DUWT0031"/>
    <s v="BoBi8RmKd3c"/>
    <s v="Allocated"/>
    <e v="#N/A"/>
    <e v="#N/A"/>
    <e v="#N/A"/>
    <m/>
    <m/>
    <m/>
    <m/>
    <m/>
    <n v="-180"/>
    <n v="7631"/>
  </r>
  <r>
    <n v="458368125"/>
    <s v="GOVIND DHONDU VIRNAK"/>
    <s v="COLLECT"/>
    <x v="6"/>
    <n v="5600"/>
    <m/>
    <m/>
    <m/>
    <n v="5482"/>
    <n v="5440"/>
    <n v="5515"/>
    <n v="5322"/>
    <x v="0"/>
    <x v="2"/>
    <x v="0"/>
    <x v="7"/>
    <n v="5410"/>
    <n v="75"/>
    <n v="0"/>
    <n v="4368"/>
    <s v="06.06.26"/>
    <n v="4.5413793614639299E-3"/>
    <n v="2.8494312623158824E-4"/>
    <x v="2"/>
    <s v="PAID"/>
    <s v="PAID"/>
    <s v="PAID"/>
    <m/>
    <m/>
    <m/>
    <m/>
    <s v="-"/>
    <m/>
    <s v="BOPKHEL"/>
    <m/>
    <m/>
    <m/>
    <n v="5440"/>
    <n v="5410"/>
    <n v="26"/>
    <n v="0"/>
    <s v="RB"/>
    <m/>
    <m/>
    <m/>
    <m/>
    <s v="REGULAR"/>
    <s v="MH12VR9247"/>
    <s v="PIAGGIO VESPA SXL 125 CBS RACING 60"/>
    <d v="2023-06-02T00:00:00"/>
    <n v="36"/>
    <x v="0"/>
    <x v="1"/>
    <m/>
    <m/>
    <m/>
    <m/>
    <m/>
    <m/>
    <m/>
    <m/>
    <m/>
    <m/>
    <m/>
    <m/>
    <m/>
    <m/>
    <m/>
    <m/>
    <n v="1"/>
    <m/>
    <m/>
    <m/>
    <m/>
    <m/>
    <m/>
    <m/>
    <m/>
    <m/>
    <m/>
    <m/>
    <m/>
    <m/>
    <m/>
    <n v="2"/>
    <m/>
    <m/>
    <m/>
    <m/>
    <m/>
    <m/>
    <m/>
    <m/>
    <m/>
    <m/>
    <m/>
    <m/>
    <m/>
    <m/>
    <m/>
    <m/>
    <m/>
    <m/>
    <m/>
    <m/>
    <m/>
    <m/>
    <m/>
    <m/>
    <m/>
    <m/>
    <m/>
    <m/>
    <m/>
    <m/>
    <m/>
    <m/>
    <m/>
    <m/>
    <m/>
    <m/>
    <m/>
    <m/>
    <m/>
    <m/>
    <m/>
    <m/>
    <m/>
    <m/>
    <m/>
    <m/>
    <m/>
    <m/>
    <m/>
    <m/>
    <m/>
    <m/>
    <m/>
    <m/>
    <m/>
    <m/>
    <m/>
    <m/>
    <m/>
    <m/>
    <m/>
    <m/>
    <x v="1"/>
    <x v="0"/>
    <s v="DUWT0025"/>
    <s v="Go4tY4tjo1"/>
    <s v="Allocated"/>
    <s v="Deceased Customer (EXP)"/>
    <s v="Visit at customer residence add meet customers son Mr Avinash G virnak he told customer his father was expired befor some month but veical with him so he given ptp to online payment "/>
    <d v="2026-07-06T00:00:00"/>
    <m/>
    <m/>
    <m/>
    <m/>
    <m/>
    <n v="5515"/>
    <n v="10922"/>
  </r>
  <r>
    <n v="458564500"/>
    <s v="SACHIN NAKUL RATHOD"/>
    <s v="ONLINE"/>
    <x v="0"/>
    <n v="3403"/>
    <m/>
    <m/>
    <m/>
    <n v="3209"/>
    <n v="5416.52"/>
    <n v="2394.5200000000004"/>
    <n v="5222.5200000000004"/>
    <x v="1"/>
    <x v="0"/>
    <x v="0"/>
    <x v="12"/>
    <n v="5355.03"/>
    <n v="187"/>
    <n v="0"/>
    <n v="6750"/>
    <s v="-"/>
    <n v="1.4063900226759751E-2"/>
    <n v="9.9566214651723608E-4"/>
    <x v="0"/>
    <s v="PTP"/>
    <s v="-"/>
    <s v="PTP"/>
    <m/>
    <n v="14"/>
    <s v="CAVA"/>
    <m/>
    <s v="-"/>
    <m/>
    <s v="HINJEWADI"/>
    <m/>
    <m/>
    <m/>
    <n v="5416.52"/>
    <n v="5355.03"/>
    <n v="57"/>
    <n v="55"/>
    <s v="STABLE"/>
    <m/>
    <m/>
    <m/>
    <m/>
    <s v="NPA"/>
    <s v="MH37AF4232"/>
    <s v="SPLENDOR PLUS DRS CAST FI BLACK"/>
    <d v="2023-06-15T00:00:00"/>
    <n v="36"/>
    <x v="0"/>
    <x v="0"/>
    <m/>
    <m/>
    <m/>
    <m/>
    <m/>
    <m/>
    <m/>
    <n v="1"/>
    <m/>
    <m/>
    <m/>
    <m/>
    <m/>
    <m/>
    <m/>
    <m/>
    <m/>
    <m/>
    <m/>
    <m/>
    <m/>
    <m/>
    <m/>
    <m/>
    <m/>
    <m/>
    <m/>
    <m/>
    <m/>
    <m/>
    <m/>
    <m/>
    <m/>
    <m/>
    <m/>
    <m/>
    <m/>
    <m/>
    <m/>
    <m/>
    <m/>
    <m/>
    <m/>
    <m/>
    <m/>
    <m/>
    <m/>
    <m/>
    <m/>
    <m/>
    <m/>
    <m/>
    <m/>
    <m/>
    <m/>
    <m/>
    <m/>
    <m/>
    <m/>
    <m/>
    <m/>
    <m/>
    <m/>
    <m/>
    <m/>
    <m/>
    <m/>
    <m/>
    <m/>
    <m/>
    <m/>
    <m/>
    <m/>
    <m/>
    <m/>
    <m/>
    <m/>
    <m/>
    <m/>
    <m/>
    <m/>
    <m/>
    <m/>
    <m/>
    <m/>
    <m/>
    <m/>
    <m/>
    <m/>
    <m/>
    <m/>
    <m/>
    <m/>
    <m/>
    <x v="0"/>
    <x v="0"/>
    <s v="DUWT0030"/>
    <s v="GPSD2lrBOz"/>
    <s v="Allocated"/>
    <s v="Door Locked (NC_DL)"/>
    <s v="Door lock "/>
    <d v="2026-07-03T00:00:00"/>
    <m/>
    <m/>
    <m/>
    <m/>
    <m/>
    <n v="2394.5200000000004"/>
    <n v="8625.52"/>
  </r>
  <r>
    <n v="460443378"/>
    <s v="SHITAL NAVNATH PAWAR"/>
    <s v="ONLINE"/>
    <x v="22"/>
    <n v="3500"/>
    <m/>
    <m/>
    <m/>
    <n v="3174"/>
    <n v="5120"/>
    <n v="-996"/>
    <n v="4794"/>
    <x v="3"/>
    <x v="0"/>
    <x v="0"/>
    <x v="9"/>
    <n v="5073"/>
    <n v="232"/>
    <n v="0"/>
    <n v="1350"/>
    <s v="FLOW"/>
    <n v="6.6241356159167123E-3"/>
    <n v="1.6247448076936769E-3"/>
    <x v="0"/>
    <s v="PTP"/>
    <s v="PTP"/>
    <s v="PTP"/>
    <s v="Financail problem"/>
    <m/>
    <s v="CAVA"/>
    <m/>
    <s v="-"/>
    <m/>
    <s v="SHIRUR"/>
    <m/>
    <m/>
    <m/>
    <n v="5120"/>
    <n v="5073"/>
    <n v="87"/>
    <n v="86"/>
    <s v="STABLE"/>
    <m/>
    <m/>
    <m/>
    <m/>
    <s v="REGULAR"/>
    <m/>
    <s v="TVS SPORT ES"/>
    <d v="2023-11-02T00:00:00"/>
    <n v="30"/>
    <x v="0"/>
    <x v="0"/>
    <m/>
    <n v="1"/>
    <m/>
    <m/>
    <m/>
    <m/>
    <m/>
    <m/>
    <m/>
    <m/>
    <m/>
    <m/>
    <m/>
    <m/>
    <m/>
    <m/>
    <m/>
    <m/>
    <m/>
    <m/>
    <m/>
    <m/>
    <m/>
    <m/>
    <m/>
    <m/>
    <m/>
    <m/>
    <m/>
    <m/>
    <m/>
    <m/>
    <m/>
    <m/>
    <m/>
    <m/>
    <m/>
    <m/>
    <m/>
    <m/>
    <m/>
    <m/>
    <m/>
    <m/>
    <m/>
    <m/>
    <m/>
    <m/>
    <m/>
    <m/>
    <m/>
    <m/>
    <m/>
    <m/>
    <m/>
    <m/>
    <m/>
    <m/>
    <m/>
    <m/>
    <m/>
    <m/>
    <m/>
    <m/>
    <m/>
    <m/>
    <m/>
    <m/>
    <m/>
    <m/>
    <m/>
    <m/>
    <m/>
    <m/>
    <m/>
    <m/>
    <m/>
    <m/>
    <m/>
    <m/>
    <m/>
    <m/>
    <m/>
    <m/>
    <m/>
    <m/>
    <m/>
    <m/>
    <m/>
    <m/>
    <m/>
    <m/>
    <m/>
    <m/>
    <x v="0"/>
    <x v="0"/>
    <s v="ZBHT0024"/>
    <s v="GoiXCPAx9c"/>
    <s v="Allocated"/>
    <s v="Left Message (LMCB)"/>
    <s v="Meet husband "/>
    <d v="2026-07-01T00:00:00"/>
    <m/>
    <m/>
    <m/>
    <m/>
    <m/>
    <n v="-996"/>
    <n v="8294"/>
  </r>
  <r>
    <n v="462832504"/>
    <s v="HEMANT DNYNESHWAR THORVE"/>
    <m/>
    <x v="2"/>
    <m/>
    <m/>
    <m/>
    <m/>
    <n v="4919"/>
    <n v="4919"/>
    <n v="5097"/>
    <n v="9838"/>
    <x v="1"/>
    <x v="1"/>
    <x v="1"/>
    <x v="11"/>
    <n v="4830"/>
    <n v="178"/>
    <n v="0"/>
    <n v="450"/>
    <s v="FLOW"/>
    <n v="1.5531595880480543E-2"/>
    <n v="8.9804317952994663E-4"/>
    <x v="1"/>
    <s v="KIV"/>
    <s v="KIV"/>
    <s v="KIV"/>
    <m/>
    <m/>
    <m/>
    <m/>
    <s v="-"/>
    <m/>
    <s v="RUPEENAGAR"/>
    <m/>
    <m/>
    <m/>
    <n v="4919"/>
    <n v="4830"/>
    <n v="57"/>
    <n v="86"/>
    <s v="FLOW"/>
    <m/>
    <m/>
    <m/>
    <m/>
    <s v="REGULAR"/>
    <s v="MH14LN5861"/>
    <s v="ACCESS SPL ED DISC CBS BT BSVI"/>
    <d v="2024-05-08T00:00:00"/>
    <n v="24"/>
    <x v="0"/>
    <x v="0"/>
    <m/>
    <m/>
    <m/>
    <m/>
    <m/>
    <m/>
    <m/>
    <m/>
    <m/>
    <m/>
    <m/>
    <m/>
    <m/>
    <m/>
    <m/>
    <m/>
    <m/>
    <m/>
    <m/>
    <m/>
    <m/>
    <m/>
    <m/>
    <m/>
    <m/>
    <m/>
    <m/>
    <m/>
    <m/>
    <m/>
    <m/>
    <m/>
    <m/>
    <m/>
    <m/>
    <m/>
    <m/>
    <m/>
    <m/>
    <m/>
    <m/>
    <m/>
    <m/>
    <m/>
    <m/>
    <m/>
    <m/>
    <m/>
    <m/>
    <m/>
    <m/>
    <m/>
    <m/>
    <m/>
    <m/>
    <m/>
    <m/>
    <m/>
    <m/>
    <m/>
    <m/>
    <m/>
    <m/>
    <m/>
    <m/>
    <m/>
    <m/>
    <m/>
    <m/>
    <m/>
    <m/>
    <m/>
    <m/>
    <m/>
    <m/>
    <m/>
    <m/>
    <m/>
    <m/>
    <m/>
    <m/>
    <m/>
    <m/>
    <m/>
    <m/>
    <m/>
    <m/>
    <m/>
    <m/>
    <m/>
    <m/>
    <m/>
    <m/>
    <m/>
    <x v="5"/>
    <x v="1"/>
    <s v="ZBHT0010"/>
    <s v="k6B6TUNe_17"/>
    <s v="Allocated"/>
    <e v="#N/A"/>
    <e v="#N/A"/>
    <e v="#N/A"/>
    <m/>
    <m/>
    <m/>
    <m/>
    <m/>
    <n v="5097"/>
    <n v="9838"/>
  </r>
  <r>
    <n v="466224247"/>
    <s v="LAXMI AKASH RUPATAKKE"/>
    <m/>
    <x v="2"/>
    <m/>
    <m/>
    <m/>
    <m/>
    <n v="2454"/>
    <n v="4876"/>
    <n v="2509"/>
    <n v="7330"/>
    <x v="1"/>
    <x v="1"/>
    <x v="1"/>
    <x v="16"/>
    <n v="4767"/>
    <n v="87"/>
    <n v="0"/>
    <n v="2225"/>
    <s v="-"/>
    <n v="3.665660116026178E-2"/>
    <n v="8.8632957284042564E-4"/>
    <x v="1"/>
    <s v="NC"/>
    <s v="-"/>
    <s v="NC"/>
    <s v="Door lock"/>
    <m/>
    <s v="CNAVNA"/>
    <m/>
    <s v="-"/>
    <m/>
    <s v="JANTA VASAHAT"/>
    <m/>
    <m/>
    <m/>
    <n v="4876"/>
    <n v="4767"/>
    <n v="56"/>
    <n v="85"/>
    <s v="FLOW"/>
    <m/>
    <m/>
    <m/>
    <m/>
    <s v="REGULAR"/>
    <s v="MH12XC5082"/>
    <s v="HONDA ACTIVA 125 SMART"/>
    <d v="2025-05-29T00:00:00"/>
    <n v="12"/>
    <x v="0"/>
    <x v="1"/>
    <m/>
    <m/>
    <m/>
    <m/>
    <m/>
    <m/>
    <m/>
    <m/>
    <m/>
    <m/>
    <m/>
    <m/>
    <m/>
    <m/>
    <m/>
    <m/>
    <m/>
    <m/>
    <m/>
    <m/>
    <m/>
    <m/>
    <m/>
    <m/>
    <m/>
    <m/>
    <m/>
    <m/>
    <m/>
    <m/>
    <m/>
    <m/>
    <m/>
    <m/>
    <m/>
    <m/>
    <m/>
    <m/>
    <m/>
    <m/>
    <m/>
    <m/>
    <m/>
    <m/>
    <m/>
    <m/>
    <m/>
    <m/>
    <m/>
    <m/>
    <m/>
    <m/>
    <n v="1"/>
    <m/>
    <m/>
    <m/>
    <m/>
    <m/>
    <m/>
    <m/>
    <m/>
    <m/>
    <m/>
    <m/>
    <m/>
    <m/>
    <m/>
    <m/>
    <m/>
    <m/>
    <m/>
    <m/>
    <m/>
    <m/>
    <m/>
    <m/>
    <m/>
    <m/>
    <m/>
    <m/>
    <m/>
    <m/>
    <m/>
    <m/>
    <m/>
    <m/>
    <m/>
    <m/>
    <m/>
    <m/>
    <m/>
    <m/>
    <m/>
    <m/>
    <x v="0"/>
    <x v="0"/>
    <s v="DUWT0014"/>
    <s v="G62ksZnmwLcz"/>
    <s v="Allocated"/>
    <e v="#N/A"/>
    <e v="#N/A"/>
    <e v="#N/A"/>
    <m/>
    <m/>
    <m/>
    <s v="VYMO"/>
    <m/>
    <n v="2509"/>
    <n v="7330"/>
  </r>
  <r>
    <n v="461943547"/>
    <s v="MAYUR CHANDRAKANT SHITOLE"/>
    <m/>
    <x v="2"/>
    <m/>
    <m/>
    <m/>
    <m/>
    <n v="5816"/>
    <n v="4670.18"/>
    <n v="5223.18"/>
    <n v="10486.18"/>
    <x v="4"/>
    <x v="1"/>
    <x v="1"/>
    <x v="9"/>
    <n v="4670.18"/>
    <n v="553"/>
    <n v="0"/>
    <n v="4950"/>
    <s v="FLOW"/>
    <n v="0.1013467971089282"/>
    <n v="2.0876023789811017E-3"/>
    <x v="0"/>
    <s v="PTP"/>
    <s v="PTP"/>
    <s v="PTP"/>
    <s v="Financail problem"/>
    <m/>
    <s v="CAVNA"/>
    <m/>
    <s v="-"/>
    <m/>
    <s v="SHIRUR"/>
    <m/>
    <m/>
    <m/>
    <n v="4670.18"/>
    <n v="4670.18"/>
    <n v="146"/>
    <n v="175"/>
    <s v="FLOW"/>
    <m/>
    <m/>
    <m/>
    <m/>
    <s v="NPA"/>
    <s v="MH12WM1940"/>
    <s v="HONDA UNICORN 160 BSVI"/>
    <d v="2024-02-17T00:00:00"/>
    <n v="24"/>
    <x v="0"/>
    <x v="0"/>
    <m/>
    <m/>
    <m/>
    <m/>
    <m/>
    <m/>
    <m/>
    <m/>
    <m/>
    <m/>
    <m/>
    <m/>
    <m/>
    <m/>
    <m/>
    <m/>
    <m/>
    <m/>
    <m/>
    <m/>
    <m/>
    <m/>
    <m/>
    <m/>
    <m/>
    <m/>
    <m/>
    <m/>
    <m/>
    <m/>
    <m/>
    <m/>
    <m/>
    <m/>
    <m/>
    <m/>
    <m/>
    <m/>
    <m/>
    <m/>
    <m/>
    <m/>
    <m/>
    <m/>
    <m/>
    <m/>
    <m/>
    <m/>
    <m/>
    <m/>
    <m/>
    <m/>
    <m/>
    <m/>
    <m/>
    <m/>
    <m/>
    <m/>
    <m/>
    <m/>
    <m/>
    <m/>
    <m/>
    <m/>
    <m/>
    <m/>
    <m/>
    <m/>
    <m/>
    <m/>
    <m/>
    <m/>
    <m/>
    <m/>
    <m/>
    <m/>
    <m/>
    <m/>
    <m/>
    <m/>
    <m/>
    <m/>
    <m/>
    <m/>
    <m/>
    <m/>
    <m/>
    <m/>
    <m/>
    <m/>
    <m/>
    <n v="1"/>
    <m/>
    <m/>
    <x v="0"/>
    <x v="0"/>
    <s v="ZBHT0024"/>
    <e v="#N/A"/>
    <s v="Allocated"/>
    <s v="Left Message (LMCB)"/>
    <s v="Meet mother "/>
    <d v="2026-07-04T00:00:00"/>
    <m/>
    <m/>
    <m/>
    <m/>
    <m/>
    <n v="5223.18"/>
    <n v="10486.18"/>
  </r>
  <r>
    <n v="458761457"/>
    <s v="LIMBULE PANDURANG SITIBA"/>
    <m/>
    <x v="2"/>
    <m/>
    <m/>
    <m/>
    <s v="BANK STABLE 08"/>
    <n v="2336"/>
    <n v="2336"/>
    <n v="2336"/>
    <n v="4672"/>
    <x v="0"/>
    <x v="0"/>
    <x v="1"/>
    <x v="14"/>
    <n v="4553"/>
    <n v="0"/>
    <n v="0"/>
    <n v="450"/>
    <s v="-"/>
    <n v="1.0318507136608604E-2"/>
    <n v="2.3980518553279507E-4"/>
    <x v="0"/>
    <s v="PAID"/>
    <s v="-"/>
    <s v="PAID"/>
    <m/>
    <m/>
    <m/>
    <m/>
    <s v="-"/>
    <m/>
    <s v="DEHU ROAD"/>
    <m/>
    <m/>
    <m/>
    <n v="2336"/>
    <n v="4553"/>
    <n v="26"/>
    <n v="25"/>
    <s v="STABLE"/>
    <m/>
    <m/>
    <m/>
    <m/>
    <s v="REGULAR"/>
    <s v="MH14KY2841"/>
    <s v="TVS JUPITER 125 DISC"/>
    <d v="2023-06-29T00:00:00"/>
    <n v="36"/>
    <x v="0"/>
    <x v="1"/>
    <m/>
    <m/>
    <m/>
    <m/>
    <m/>
    <m/>
    <m/>
    <m/>
    <m/>
    <m/>
    <n v="1"/>
    <m/>
    <m/>
    <m/>
    <m/>
    <m/>
    <m/>
    <m/>
    <m/>
    <m/>
    <m/>
    <m/>
    <m/>
    <m/>
    <m/>
    <m/>
    <m/>
    <m/>
    <m/>
    <m/>
    <m/>
    <m/>
    <m/>
    <m/>
    <m/>
    <m/>
    <m/>
    <n v="1"/>
    <m/>
    <m/>
    <m/>
    <m/>
    <m/>
    <m/>
    <m/>
    <m/>
    <m/>
    <m/>
    <m/>
    <m/>
    <m/>
    <m/>
    <m/>
    <m/>
    <m/>
    <m/>
    <m/>
    <m/>
    <n v="1"/>
    <m/>
    <m/>
    <m/>
    <m/>
    <m/>
    <m/>
    <m/>
    <m/>
    <m/>
    <m/>
    <m/>
    <m/>
    <m/>
    <m/>
    <m/>
    <m/>
    <m/>
    <m/>
    <m/>
    <m/>
    <m/>
    <m/>
    <m/>
    <m/>
    <m/>
    <m/>
    <m/>
    <m/>
    <m/>
    <m/>
    <m/>
    <m/>
    <m/>
    <m/>
    <m/>
    <x v="1"/>
    <x v="0"/>
    <s v="DUWT0027"/>
    <s v="GPy58eYptb"/>
    <s v="Allocated"/>
    <s v="Address Not Found (NC_ANF)"/>
    <s v="Visited to Customers residence address but short address so can't found Customer "/>
    <d v="2026-07-04T00:00:00"/>
    <m/>
    <m/>
    <m/>
    <s v="VYMO"/>
    <m/>
    <n v="2336"/>
    <n v="4672"/>
  </r>
  <r>
    <n v="459019869"/>
    <s v="VIKAS PRAKASH THITE"/>
    <m/>
    <x v="2"/>
    <m/>
    <m/>
    <m/>
    <s v="BANK STABLE 27"/>
    <n v="3352"/>
    <n v="1221"/>
    <n v="1238"/>
    <n v="4573"/>
    <x v="0"/>
    <x v="0"/>
    <x v="1"/>
    <x v="9"/>
    <n v="4515.8599999999997"/>
    <n v="17"/>
    <n v="0"/>
    <n v="1205"/>
    <s v="FLOW"/>
    <n v="2.8379967382764579E-3"/>
    <n v="2.3784903253681701E-4"/>
    <x v="0"/>
    <s v="PTP"/>
    <s v="PTP"/>
    <s v="PTP"/>
    <m/>
    <n v="28"/>
    <s v="CAVA"/>
    <m/>
    <s v="-"/>
    <m/>
    <s v="KENDUR"/>
    <m/>
    <m/>
    <m/>
    <n v="2443"/>
    <n v="4515.8599999999997"/>
    <n v="26"/>
    <n v="25"/>
    <s v="STABLE"/>
    <m/>
    <m/>
    <m/>
    <m/>
    <s v="REGULAR"/>
    <s v="MH12VR7153"/>
    <s v="SPLENDOR PLUS I3S BS6 FI DRUM SELF"/>
    <d v="2023-07-17T00:00:00"/>
    <n v="36"/>
    <x v="1"/>
    <x v="0"/>
    <m/>
    <m/>
    <m/>
    <m/>
    <m/>
    <m/>
    <m/>
    <m/>
    <m/>
    <m/>
    <m/>
    <m/>
    <m/>
    <m/>
    <m/>
    <m/>
    <m/>
    <m/>
    <m/>
    <m/>
    <m/>
    <m/>
    <m/>
    <m/>
    <m/>
    <m/>
    <m/>
    <m/>
    <m/>
    <m/>
    <m/>
    <m/>
    <m/>
    <m/>
    <n v="1"/>
    <m/>
    <m/>
    <m/>
    <m/>
    <m/>
    <m/>
    <m/>
    <m/>
    <m/>
    <m/>
    <m/>
    <m/>
    <m/>
    <m/>
    <m/>
    <m/>
    <m/>
    <m/>
    <m/>
    <m/>
    <m/>
    <m/>
    <m/>
    <m/>
    <m/>
    <m/>
    <m/>
    <m/>
    <m/>
    <m/>
    <m/>
    <m/>
    <m/>
    <m/>
    <m/>
    <m/>
    <m/>
    <m/>
    <m/>
    <m/>
    <m/>
    <m/>
    <m/>
    <m/>
    <m/>
    <m/>
    <m/>
    <m/>
    <m/>
    <m/>
    <m/>
    <m/>
    <m/>
    <m/>
    <m/>
    <m/>
    <m/>
    <m/>
    <m/>
    <x v="0"/>
    <x v="0"/>
    <s v="ZBHT0024"/>
    <m/>
    <m/>
    <m/>
    <m/>
    <m/>
    <m/>
    <m/>
    <m/>
    <m/>
    <m/>
    <n v="1238"/>
    <n v="4573"/>
  </r>
  <r>
    <n v="461495371"/>
    <s v="GOVIND LAXMAN SHERKAR"/>
    <m/>
    <x v="2"/>
    <m/>
    <m/>
    <m/>
    <m/>
    <n v="4828"/>
    <n v="4496.01"/>
    <n v="5049.01"/>
    <n v="9324.01"/>
    <x v="5"/>
    <x v="1"/>
    <x v="1"/>
    <x v="0"/>
    <n v="4496.01"/>
    <n v="553"/>
    <n v="0"/>
    <n v="3600"/>
    <s v="FLOW"/>
    <n v="2.3818909724678705E-2"/>
    <n v="1.9652165573130556E-3"/>
    <x v="1"/>
    <s v="NC"/>
    <s v="NC"/>
    <s v="NC"/>
    <s v="Shifted"/>
    <m/>
    <s v="CNAVNA"/>
    <m/>
    <s v="-"/>
    <m/>
    <s v="CHIKHALI"/>
    <m/>
    <m/>
    <m/>
    <n v="4496.01"/>
    <n v="4496.01"/>
    <n v="177"/>
    <n v="206"/>
    <s v="FLOW"/>
    <m/>
    <m/>
    <m/>
    <m/>
    <s v="NPA"/>
    <s v="MH22BD0616"/>
    <s v="SPLENDOR PLUS BS6 I3S DRS CAST FI"/>
    <d v="2024-01-14T00:00:00"/>
    <n v="24"/>
    <x v="0"/>
    <x v="0"/>
    <m/>
    <m/>
    <m/>
    <m/>
    <m/>
    <m/>
    <m/>
    <m/>
    <m/>
    <m/>
    <m/>
    <m/>
    <m/>
    <m/>
    <m/>
    <m/>
    <m/>
    <m/>
    <m/>
    <n v="1"/>
    <m/>
    <m/>
    <n v="1"/>
    <m/>
    <m/>
    <m/>
    <m/>
    <m/>
    <m/>
    <m/>
    <m/>
    <m/>
    <m/>
    <m/>
    <m/>
    <m/>
    <m/>
    <m/>
    <m/>
    <m/>
    <m/>
    <m/>
    <m/>
    <m/>
    <m/>
    <m/>
    <m/>
    <m/>
    <m/>
    <m/>
    <m/>
    <m/>
    <m/>
    <m/>
    <m/>
    <m/>
    <m/>
    <m/>
    <m/>
    <m/>
    <m/>
    <m/>
    <m/>
    <m/>
    <m/>
    <m/>
    <m/>
    <m/>
    <m/>
    <m/>
    <m/>
    <m/>
    <m/>
    <m/>
    <m/>
    <m/>
    <m/>
    <m/>
    <m/>
    <m/>
    <m/>
    <m/>
    <m/>
    <m/>
    <m/>
    <m/>
    <m/>
    <m/>
    <m/>
    <m/>
    <m/>
    <m/>
    <m/>
    <m/>
    <x v="3"/>
    <x v="0"/>
    <s v="ZBHT0011"/>
    <s v="B6Wtp2Xw4EIz"/>
    <s v="Allocated"/>
    <s v="Shifted (NC_SFTD)"/>
    <s v="Visit cm residence address cm shifted "/>
    <d v="2026-07-07T00:00:00"/>
    <m/>
    <m/>
    <m/>
    <m/>
    <m/>
    <n v="5049.01"/>
    <n v="9324.01"/>
  </r>
  <r>
    <n v="458558775"/>
    <s v="MANGAL RAJU TUPE"/>
    <m/>
    <x v="2"/>
    <m/>
    <m/>
    <m/>
    <m/>
    <n v="4462"/>
    <n v="4508"/>
    <n v="48"/>
    <n v="8970"/>
    <x v="1"/>
    <x v="1"/>
    <x v="1"/>
    <x v="3"/>
    <n v="4436.7700000000004"/>
    <n v="2"/>
    <n v="0"/>
    <n v="2230"/>
    <s v="-"/>
    <n v="9.6160146044426045E-3"/>
    <n v="8.2492982145819494E-4"/>
    <x v="1"/>
    <s v="NC"/>
    <s v="-"/>
    <s v="NC"/>
    <s v="Add not found"/>
    <m/>
    <m/>
    <m/>
    <s v="-"/>
    <m/>
    <s v="PIMPARI"/>
    <m/>
    <m/>
    <m/>
    <n v="4508"/>
    <n v="4436.7700000000004"/>
    <n v="57"/>
    <n v="86"/>
    <s v="FLOW"/>
    <m/>
    <m/>
    <m/>
    <m/>
    <s v="REGULAR"/>
    <s v="MH12VP1090"/>
    <s v="BAJAJ PULSAR NS 125"/>
    <d v="2023-06-15T00:00:00"/>
    <n v="36"/>
    <x v="0"/>
    <x v="0"/>
    <m/>
    <m/>
    <m/>
    <m/>
    <m/>
    <m/>
    <m/>
    <m/>
    <m/>
    <m/>
    <m/>
    <m/>
    <m/>
    <m/>
    <m/>
    <m/>
    <m/>
    <m/>
    <m/>
    <m/>
    <m/>
    <m/>
    <n v="1"/>
    <m/>
    <m/>
    <m/>
    <m/>
    <m/>
    <m/>
    <m/>
    <m/>
    <m/>
    <m/>
    <m/>
    <m/>
    <m/>
    <m/>
    <n v="1"/>
    <m/>
    <m/>
    <m/>
    <m/>
    <m/>
    <m/>
    <m/>
    <m/>
    <m/>
    <m/>
    <m/>
    <m/>
    <m/>
    <m/>
    <m/>
    <m/>
    <m/>
    <n v="1"/>
    <m/>
    <m/>
    <m/>
    <m/>
    <m/>
    <m/>
    <m/>
    <m/>
    <m/>
    <m/>
    <m/>
    <m/>
    <m/>
    <m/>
    <m/>
    <m/>
    <m/>
    <m/>
    <m/>
    <m/>
    <m/>
    <m/>
    <m/>
    <m/>
    <m/>
    <m/>
    <m/>
    <m/>
    <m/>
    <m/>
    <m/>
    <m/>
    <m/>
    <m/>
    <m/>
    <m/>
    <m/>
    <m/>
    <x v="1"/>
    <x v="0"/>
    <s v="DUWT0023"/>
    <s v="B26gYAVFH1"/>
    <s v="Allocated"/>
    <s v="Address Not Found (NC_ANF)"/>
    <s v="Customer address short not found "/>
    <d v="2026-07-08T00:00:00"/>
    <m/>
    <m/>
    <m/>
    <s v="VYMO"/>
    <m/>
    <n v="48"/>
    <n v="8970"/>
  </r>
  <r>
    <n v="462896762"/>
    <s v="DATTA BHIMRAO BAGAL"/>
    <m/>
    <x v="2"/>
    <m/>
    <m/>
    <m/>
    <m/>
    <n v="4379"/>
    <n v="4490"/>
    <n v="-3882"/>
    <n v="8869"/>
    <x v="3"/>
    <x v="1"/>
    <x v="1"/>
    <x v="3"/>
    <n v="4409"/>
    <n v="386"/>
    <n v="0"/>
    <n v="2250"/>
    <s v="FLOW"/>
    <n v="3.5064951280872808E-2"/>
    <n v="1.4120835515713428E-3"/>
    <x v="1"/>
    <s v="NC"/>
    <s v="NC"/>
    <s v="NC"/>
    <s v="Shifted"/>
    <m/>
    <m/>
    <m/>
    <s v="-"/>
    <m/>
    <s v="PASHAN"/>
    <m/>
    <m/>
    <m/>
    <n v="4490"/>
    <n v="4409"/>
    <n v="87"/>
    <e v="#N/A"/>
    <e v="#N/A"/>
    <m/>
    <m/>
    <m/>
    <m/>
    <s v="REGULAR"/>
    <m/>
    <s v="SPLENDOR PLUS I3S BS6 FI DRUM SELF"/>
    <d v="2024-05-14T00:00:00"/>
    <n v="24"/>
    <x v="0"/>
    <x v="0"/>
    <m/>
    <m/>
    <m/>
    <m/>
    <m/>
    <m/>
    <m/>
    <m/>
    <m/>
    <m/>
    <n v="1"/>
    <m/>
    <m/>
    <m/>
    <m/>
    <m/>
    <m/>
    <m/>
    <m/>
    <m/>
    <m/>
    <m/>
    <m/>
    <m/>
    <m/>
    <m/>
    <m/>
    <m/>
    <m/>
    <m/>
    <m/>
    <m/>
    <m/>
    <m/>
    <m/>
    <m/>
    <m/>
    <m/>
    <m/>
    <m/>
    <m/>
    <m/>
    <m/>
    <m/>
    <m/>
    <m/>
    <m/>
    <m/>
    <m/>
    <m/>
    <m/>
    <m/>
    <m/>
    <m/>
    <m/>
    <m/>
    <m/>
    <m/>
    <m/>
    <m/>
    <m/>
    <m/>
    <m/>
    <m/>
    <m/>
    <m/>
    <m/>
    <m/>
    <m/>
    <m/>
    <m/>
    <m/>
    <m/>
    <m/>
    <m/>
    <m/>
    <m/>
    <m/>
    <m/>
    <m/>
    <m/>
    <m/>
    <m/>
    <m/>
    <m/>
    <m/>
    <m/>
    <m/>
    <m/>
    <m/>
    <m/>
    <m/>
    <m/>
    <m/>
    <x v="0"/>
    <x v="0"/>
    <s v="DUWT0023"/>
    <s v="koelXawGOm"/>
    <s v="Allocated"/>
    <s v="Shifted (NC_SFTD)"/>
    <s v="Customer shifted from the given residence address "/>
    <d v="2026-07-04T00:00:00"/>
    <m/>
    <m/>
    <m/>
    <m/>
    <m/>
    <n v="-3882"/>
    <n v="8869"/>
  </r>
  <r>
    <n v="461515815"/>
    <s v="NANDKUMAR SHIVAJI SAWANT"/>
    <m/>
    <x v="2"/>
    <m/>
    <m/>
    <m/>
    <m/>
    <n v="4321"/>
    <n v="4321"/>
    <n v="4747"/>
    <n v="8642"/>
    <x v="5"/>
    <x v="1"/>
    <x v="1"/>
    <x v="18"/>
    <n v="4245.37"/>
    <n v="426"/>
    <n v="0"/>
    <n v="3145"/>
    <s v="-"/>
    <n v="4.6941094999943055E-2"/>
    <n v="1.8556612231556708E-3"/>
    <x v="1"/>
    <s v="NC"/>
    <s v="-"/>
    <s v="NC"/>
    <s v="Add not found"/>
    <m/>
    <s v="CNAVNA"/>
    <m/>
    <s v="-"/>
    <m/>
    <s v="KESNAND "/>
    <m/>
    <m/>
    <m/>
    <n v="4321"/>
    <n v="4245.37"/>
    <n v="177"/>
    <n v="206"/>
    <s v="FLOW"/>
    <m/>
    <m/>
    <m/>
    <m/>
    <s v="NPA"/>
    <s v="MH12WL0276"/>
    <s v="HONDA SHINE SP DISC BSVI"/>
    <d v="2024-01-15T00:00:00"/>
    <n v="24"/>
    <x v="0"/>
    <x v="1"/>
    <m/>
    <m/>
    <m/>
    <m/>
    <m/>
    <m/>
    <m/>
    <n v="1"/>
    <m/>
    <m/>
    <m/>
    <m/>
    <m/>
    <m/>
    <m/>
    <m/>
    <m/>
    <m/>
    <m/>
    <m/>
    <m/>
    <m/>
    <m/>
    <m/>
    <m/>
    <m/>
    <m/>
    <m/>
    <m/>
    <m/>
    <m/>
    <m/>
    <m/>
    <m/>
    <m/>
    <m/>
    <m/>
    <m/>
    <m/>
    <m/>
    <m/>
    <m/>
    <m/>
    <m/>
    <m/>
    <m/>
    <m/>
    <m/>
    <m/>
    <m/>
    <m/>
    <m/>
    <m/>
    <m/>
    <m/>
    <m/>
    <m/>
    <m/>
    <m/>
    <m/>
    <m/>
    <m/>
    <m/>
    <m/>
    <m/>
    <m/>
    <m/>
    <m/>
    <m/>
    <m/>
    <m/>
    <m/>
    <m/>
    <m/>
    <m/>
    <m/>
    <m/>
    <m/>
    <m/>
    <m/>
    <m/>
    <m/>
    <m/>
    <m/>
    <m/>
    <m/>
    <m/>
    <m/>
    <m/>
    <m/>
    <m/>
    <m/>
    <m/>
    <m/>
    <x v="0"/>
    <x v="0"/>
    <s v="DUWT0021"/>
    <s v="A6NpTPCuNz"/>
    <s v="Allocated"/>
    <s v="Address Not Found (NC_ANF)"/>
    <s v="Customer residence address is not found "/>
    <d v="2026-07-03T00:00:00"/>
    <m/>
    <m/>
    <m/>
    <m/>
    <m/>
    <n v="4747"/>
    <n v="8642"/>
  </r>
  <r>
    <n v="463361916"/>
    <s v="HANUMAN PANDURANG KATKE"/>
    <s v="COLLECT"/>
    <x v="5"/>
    <n v="2300"/>
    <m/>
    <m/>
    <m/>
    <n v="2179"/>
    <n v="2075.9499999999998"/>
    <n v="2142.9499999999998"/>
    <n v="1954.9499999999998"/>
    <x v="0"/>
    <x v="0"/>
    <x v="0"/>
    <x v="9"/>
    <n v="4213.95"/>
    <n v="67"/>
    <n v="0"/>
    <n v="1350"/>
    <s v="30.06.26"/>
    <n v="2.6482610965043382E-3"/>
    <n v="2.219475206624032E-4"/>
    <x v="0"/>
    <s v="PTP"/>
    <s v="PTP"/>
    <s v="PTP"/>
    <m/>
    <n v="20"/>
    <s v="CAVA"/>
    <m/>
    <s v="-"/>
    <m/>
    <s v="SHIRUR"/>
    <m/>
    <m/>
    <m/>
    <n v="2075.9499999999998"/>
    <n v="4213.95"/>
    <n v="25"/>
    <n v="24"/>
    <s v="STABLE"/>
    <m/>
    <m/>
    <m/>
    <m/>
    <s v="REGULAR"/>
    <s v="MH12WL2558"/>
    <s v="SPLENDOR PLUS I3S XTEC"/>
    <d v="2024-07-01T00:00:00"/>
    <n v="24"/>
    <x v="0"/>
    <x v="0"/>
    <m/>
    <m/>
    <m/>
    <m/>
    <m/>
    <m/>
    <m/>
    <m/>
    <m/>
    <m/>
    <m/>
    <m/>
    <m/>
    <m/>
    <m/>
    <m/>
    <m/>
    <m/>
    <m/>
    <m/>
    <m/>
    <m/>
    <m/>
    <m/>
    <m/>
    <n v="1"/>
    <m/>
    <m/>
    <m/>
    <m/>
    <m/>
    <m/>
    <m/>
    <m/>
    <m/>
    <m/>
    <m/>
    <m/>
    <m/>
    <m/>
    <m/>
    <m/>
    <m/>
    <m/>
    <m/>
    <m/>
    <m/>
    <m/>
    <m/>
    <m/>
    <m/>
    <m/>
    <m/>
    <m/>
    <m/>
    <m/>
    <m/>
    <m/>
    <m/>
    <m/>
    <m/>
    <n v="2"/>
    <m/>
    <m/>
    <m/>
    <m/>
    <m/>
    <m/>
    <m/>
    <m/>
    <m/>
    <m/>
    <m/>
    <m/>
    <m/>
    <m/>
    <m/>
    <m/>
    <m/>
    <m/>
    <m/>
    <m/>
    <m/>
    <m/>
    <m/>
    <m/>
    <m/>
    <m/>
    <m/>
    <m/>
    <m/>
    <m/>
    <m/>
    <m/>
    <x v="1"/>
    <x v="0"/>
    <s v="ZBHT0024"/>
    <s v="Gow3QYrX21"/>
    <s v="Allocated"/>
    <e v="#N/A"/>
    <e v="#N/A"/>
    <e v="#N/A"/>
    <m/>
    <m/>
    <m/>
    <m/>
    <m/>
    <n v="2142.9499999999998"/>
    <n v="4254.95"/>
  </r>
  <r>
    <n v="129682413"/>
    <s v="YASH VIJAY PARDESHI"/>
    <m/>
    <x v="2"/>
    <m/>
    <m/>
    <m/>
    <m/>
    <n v="4521"/>
    <n v="4144"/>
    <n v="4237"/>
    <n v="8665"/>
    <x v="0"/>
    <x v="1"/>
    <x v="1"/>
    <x v="15"/>
    <n v="4144"/>
    <n v="93"/>
    <n v="0"/>
    <n v="6769"/>
    <s v="23.06.26"/>
    <n v="4.9566038211803264E-3"/>
    <n v="2.1826327451085061E-4"/>
    <x v="1"/>
    <s v="RTP"/>
    <s v="PTP"/>
    <s v="RTP"/>
    <m/>
    <n v="25"/>
    <s v="CAVA"/>
    <m/>
    <s v="-"/>
    <m/>
    <s v="PIMPARI"/>
    <m/>
    <m/>
    <m/>
    <n v="4144"/>
    <n v="4144"/>
    <n v="25"/>
    <n v="54"/>
    <s v="FLOW"/>
    <m/>
    <m/>
    <m/>
    <m/>
    <s v="REGULAR"/>
    <s v="MH14KC1997"/>
    <s v="RE BULLET 350 EFI BLACK"/>
    <d v="2022-05-21T00:00:00"/>
    <n v="48"/>
    <x v="0"/>
    <x v="0"/>
    <m/>
    <m/>
    <m/>
    <m/>
    <m/>
    <m/>
    <m/>
    <n v="1"/>
    <m/>
    <m/>
    <m/>
    <m/>
    <m/>
    <m/>
    <m/>
    <m/>
    <m/>
    <m/>
    <m/>
    <m/>
    <m/>
    <m/>
    <m/>
    <m/>
    <m/>
    <m/>
    <m/>
    <m/>
    <m/>
    <m/>
    <m/>
    <m/>
    <m/>
    <m/>
    <m/>
    <m/>
    <m/>
    <m/>
    <m/>
    <m/>
    <m/>
    <m/>
    <m/>
    <m/>
    <m/>
    <m/>
    <m/>
    <m/>
    <m/>
    <m/>
    <m/>
    <m/>
    <m/>
    <m/>
    <m/>
    <m/>
    <m/>
    <m/>
    <n v="1"/>
    <m/>
    <m/>
    <m/>
    <m/>
    <m/>
    <m/>
    <m/>
    <m/>
    <m/>
    <m/>
    <m/>
    <m/>
    <m/>
    <m/>
    <m/>
    <m/>
    <m/>
    <m/>
    <m/>
    <m/>
    <m/>
    <m/>
    <m/>
    <m/>
    <m/>
    <m/>
    <m/>
    <m/>
    <m/>
    <m/>
    <m/>
    <m/>
    <m/>
    <m/>
    <m/>
    <x v="3"/>
    <x v="0"/>
    <s v="ZBHT0015"/>
    <s v="G6ZGhdI5eOMm"/>
    <s v="Allocated"/>
    <s v="Left Message (LMCB)"/>
    <s v="Visited at customer residence address. Customer not meet at home discus about due amount with customer brother. Left message at home with brother. Vehicle not available."/>
    <d v="2026-07-03T00:00:00"/>
    <m/>
    <m/>
    <m/>
    <m/>
    <m/>
    <n v="4237"/>
    <n v="8665"/>
  </r>
  <r>
    <n v="464698828"/>
    <s v="GAJANAN NINAJI MORE"/>
    <m/>
    <x v="2"/>
    <m/>
    <m/>
    <m/>
    <m/>
    <n v="2107"/>
    <n v="4214"/>
    <n v="165"/>
    <n v="6321"/>
    <x v="3"/>
    <x v="1"/>
    <x v="1"/>
    <x v="12"/>
    <n v="4093"/>
    <n v="165"/>
    <n v="0"/>
    <n v="6750"/>
    <s v="FLOW"/>
    <n v="2.511597653469478E-2"/>
    <n v="1.3108772911275812E-3"/>
    <x v="1"/>
    <s v="NC"/>
    <s v="MPTP"/>
    <s v="NC"/>
    <s v="Add not found"/>
    <m/>
    <s v="CNAVNA"/>
    <m/>
    <s v="-"/>
    <m/>
    <s v="MAAN"/>
    <m/>
    <m/>
    <m/>
    <n v="4214"/>
    <n v="4093"/>
    <n v="86"/>
    <n v="115"/>
    <s v="FLOW"/>
    <m/>
    <m/>
    <m/>
    <m/>
    <s v="REGULAR"/>
    <s v="MH28BU0974"/>
    <s v="SPLENDOR PLUS I3S XTEC"/>
    <d v="2024-11-16T00:00:00"/>
    <n v="18"/>
    <x v="0"/>
    <x v="0"/>
    <m/>
    <n v="1"/>
    <m/>
    <m/>
    <m/>
    <m/>
    <m/>
    <m/>
    <m/>
    <m/>
    <m/>
    <m/>
    <m/>
    <m/>
    <m/>
    <m/>
    <m/>
    <m/>
    <m/>
    <m/>
    <m/>
    <m/>
    <m/>
    <m/>
    <m/>
    <m/>
    <m/>
    <m/>
    <m/>
    <m/>
    <m/>
    <m/>
    <m/>
    <m/>
    <m/>
    <m/>
    <m/>
    <m/>
    <m/>
    <m/>
    <m/>
    <m/>
    <m/>
    <m/>
    <m/>
    <m/>
    <m/>
    <m/>
    <m/>
    <m/>
    <m/>
    <m/>
    <m/>
    <m/>
    <m/>
    <m/>
    <m/>
    <m/>
    <m/>
    <m/>
    <m/>
    <m/>
    <m/>
    <m/>
    <m/>
    <m/>
    <m/>
    <m/>
    <m/>
    <m/>
    <m/>
    <m/>
    <m/>
    <m/>
    <m/>
    <m/>
    <m/>
    <m/>
    <m/>
    <m/>
    <m/>
    <m/>
    <m/>
    <m/>
    <m/>
    <m/>
    <m/>
    <m/>
    <m/>
    <m/>
    <m/>
    <m/>
    <m/>
    <m/>
    <x v="0"/>
    <x v="0"/>
    <s v="DUWT0030"/>
    <s v="BPXf5_woltm"/>
    <s v="Allocated"/>
    <s v="Address Not Found (NC_ANF)"/>
    <s v="Address not found "/>
    <d v="2026-07-01T00:00:00"/>
    <m/>
    <m/>
    <m/>
    <m/>
    <m/>
    <n v="165"/>
    <n v="6321"/>
  </r>
  <r>
    <n v="462480094"/>
    <s v="GOWARDHAN PRALHAD GOLE"/>
    <m/>
    <x v="2"/>
    <m/>
    <m/>
    <m/>
    <m/>
    <n v="5223"/>
    <n v="3967"/>
    <n v="4186"/>
    <n v="9190"/>
    <x v="3"/>
    <x v="1"/>
    <x v="1"/>
    <x v="5"/>
    <n v="3967"/>
    <n v="219"/>
    <n v="0"/>
    <n v="450"/>
    <s v="FLOW"/>
    <n v="5.3957372723439562E-2"/>
    <n v="1.2705228961405119E-3"/>
    <x v="1"/>
    <s v="NC"/>
    <s v="NC"/>
    <s v="NC"/>
    <s v="Shifted"/>
    <m/>
    <s v="CNAVNA"/>
    <m/>
    <s v="-"/>
    <m/>
    <s v="KURULI"/>
    <m/>
    <m/>
    <m/>
    <n v="3967"/>
    <n v="3967"/>
    <n v="87"/>
    <n v="116"/>
    <s v="FLOW"/>
    <m/>
    <m/>
    <m/>
    <m/>
    <s v="REGULAR"/>
    <s v="MH12WQ9206"/>
    <s v="FZS V4"/>
    <d v="2024-04-06T00:00:00"/>
    <n v="24"/>
    <x v="0"/>
    <x v="0"/>
    <m/>
    <m/>
    <m/>
    <m/>
    <m/>
    <m/>
    <m/>
    <m/>
    <m/>
    <m/>
    <m/>
    <m/>
    <m/>
    <m/>
    <m/>
    <m/>
    <m/>
    <m/>
    <m/>
    <m/>
    <m/>
    <m/>
    <m/>
    <m/>
    <m/>
    <m/>
    <m/>
    <m/>
    <m/>
    <m/>
    <m/>
    <m/>
    <m/>
    <m/>
    <m/>
    <m/>
    <m/>
    <m/>
    <m/>
    <m/>
    <m/>
    <m/>
    <m/>
    <m/>
    <m/>
    <m/>
    <m/>
    <m/>
    <m/>
    <m/>
    <m/>
    <m/>
    <m/>
    <m/>
    <m/>
    <m/>
    <m/>
    <m/>
    <m/>
    <m/>
    <m/>
    <m/>
    <m/>
    <m/>
    <m/>
    <m/>
    <m/>
    <m/>
    <m/>
    <m/>
    <m/>
    <m/>
    <m/>
    <m/>
    <m/>
    <m/>
    <m/>
    <m/>
    <m/>
    <m/>
    <m/>
    <m/>
    <m/>
    <m/>
    <m/>
    <m/>
    <m/>
    <m/>
    <m/>
    <m/>
    <m/>
    <n v="1"/>
    <m/>
    <m/>
    <x v="0"/>
    <x v="0"/>
    <s v="DUWT0017"/>
    <s v="k6BGDW5yyzm"/>
    <s v="Allocated"/>
    <e v="#N/A"/>
    <e v="#N/A"/>
    <e v="#N/A"/>
    <m/>
    <m/>
    <m/>
    <s v="VYMO"/>
    <m/>
    <n v="4186"/>
    <n v="9190"/>
  </r>
  <r>
    <n v="140313978"/>
    <s v="SACHIN NIVRUTTI WAGHMARE"/>
    <m/>
    <x v="2"/>
    <m/>
    <m/>
    <m/>
    <m/>
    <n v="3102"/>
    <n v="3985"/>
    <n v="-5119"/>
    <n v="7087"/>
    <x v="2"/>
    <x v="1"/>
    <x v="1"/>
    <x v="8"/>
    <n v="3933.07"/>
    <n v="202"/>
    <n v="0"/>
    <n v="900"/>
    <s v="FLOW"/>
    <n v="1.6598076151360788E-2"/>
    <n v="1.5152327221199557E-3"/>
    <x v="1"/>
    <s v="BPTP"/>
    <s v="PTP"/>
    <s v="BPTP"/>
    <s v="Financail problem"/>
    <m/>
    <s v="CAVNA"/>
    <m/>
    <s v="-"/>
    <m/>
    <s v="MAVAL"/>
    <m/>
    <m/>
    <m/>
    <n v="3985"/>
    <n v="3933.07"/>
    <n v="118"/>
    <n v="147"/>
    <s v="FLOW"/>
    <m/>
    <m/>
    <m/>
    <m/>
    <s v="NPA"/>
    <s v="MH14KT5285"/>
    <s v="HONDA ACTIVA 6G DLX BS VI"/>
    <d v="2023-03-25T00:00:00"/>
    <n v="36"/>
    <x v="0"/>
    <x v="1"/>
    <m/>
    <m/>
    <m/>
    <m/>
    <m/>
    <m/>
    <m/>
    <m/>
    <m/>
    <m/>
    <m/>
    <m/>
    <m/>
    <m/>
    <m/>
    <m/>
    <m/>
    <m/>
    <m/>
    <n v="1"/>
    <m/>
    <m/>
    <n v="1"/>
    <m/>
    <m/>
    <m/>
    <m/>
    <m/>
    <m/>
    <m/>
    <m/>
    <m/>
    <m/>
    <m/>
    <m/>
    <m/>
    <m/>
    <m/>
    <m/>
    <m/>
    <m/>
    <m/>
    <m/>
    <m/>
    <m/>
    <m/>
    <m/>
    <m/>
    <m/>
    <m/>
    <m/>
    <m/>
    <m/>
    <m/>
    <m/>
    <m/>
    <m/>
    <m/>
    <m/>
    <m/>
    <m/>
    <m/>
    <m/>
    <m/>
    <m/>
    <m/>
    <m/>
    <m/>
    <m/>
    <m/>
    <m/>
    <m/>
    <m/>
    <m/>
    <m/>
    <m/>
    <m/>
    <m/>
    <m/>
    <m/>
    <m/>
    <m/>
    <m/>
    <m/>
    <m/>
    <m/>
    <m/>
    <m/>
    <m/>
    <m/>
    <m/>
    <m/>
    <m/>
    <m/>
    <x v="3"/>
    <x v="0"/>
    <s v="ZBHT0013"/>
    <s v="GPfzHUMX3m"/>
    <s v="Allocated"/>
    <s v="Promise To Pay (PTP)"/>
    <s v="Ptp"/>
    <d v="2026-07-17T00:00:00"/>
    <m/>
    <m/>
    <m/>
    <s v="VYMO"/>
    <m/>
    <n v="-5119"/>
    <n v="7087"/>
  </r>
  <r>
    <n v="140002557"/>
    <s v="PRIYANKA RAMESH KAPARE"/>
    <m/>
    <x v="2"/>
    <m/>
    <m/>
    <m/>
    <m/>
    <n v="4537"/>
    <n v="3799"/>
    <n v="3995"/>
    <n v="8336"/>
    <x v="3"/>
    <x v="1"/>
    <x v="1"/>
    <x v="4"/>
    <n v="3799"/>
    <n v="196"/>
    <n v="0"/>
    <n v="2250"/>
    <s v="03.06.26"/>
    <n v="3.9331718996971805E-2"/>
    <n v="1.2167170361577525E-3"/>
    <x v="1"/>
    <s v="-"/>
    <s v="PAID"/>
    <s v="-"/>
    <m/>
    <m/>
    <m/>
    <m/>
    <s v="-"/>
    <m/>
    <s v="BHOR"/>
    <m/>
    <m/>
    <m/>
    <n v="3799"/>
    <n v="3799"/>
    <n v="86"/>
    <n v="115"/>
    <s v="FLOW"/>
    <m/>
    <m/>
    <m/>
    <m/>
    <s v="REGULAR"/>
    <s v="MH12VJ0850"/>
    <s v="YAMAHA FZS WITH BLUETOOTH"/>
    <d v="2023-03-21T00:00:00"/>
    <n v="36"/>
    <x v="0"/>
    <x v="1"/>
    <m/>
    <m/>
    <m/>
    <m/>
    <m/>
    <m/>
    <m/>
    <m/>
    <m/>
    <m/>
    <m/>
    <m/>
    <m/>
    <m/>
    <m/>
    <m/>
    <n v="1"/>
    <m/>
    <m/>
    <m/>
    <m/>
    <m/>
    <m/>
    <m/>
    <m/>
    <m/>
    <m/>
    <m/>
    <m/>
    <m/>
    <m/>
    <m/>
    <m/>
    <m/>
    <m/>
    <m/>
    <m/>
    <m/>
    <m/>
    <m/>
    <m/>
    <m/>
    <m/>
    <m/>
    <m/>
    <m/>
    <m/>
    <m/>
    <m/>
    <m/>
    <m/>
    <m/>
    <m/>
    <m/>
    <m/>
    <m/>
    <m/>
    <m/>
    <m/>
    <m/>
    <m/>
    <m/>
    <m/>
    <m/>
    <m/>
    <m/>
    <m/>
    <m/>
    <m/>
    <m/>
    <m/>
    <m/>
    <m/>
    <m/>
    <m/>
    <m/>
    <m/>
    <m/>
    <m/>
    <m/>
    <m/>
    <m/>
    <m/>
    <m/>
    <m/>
    <m/>
    <m/>
    <m/>
    <m/>
    <m/>
    <m/>
    <m/>
    <m/>
    <m/>
    <x v="0"/>
    <x v="0"/>
    <s v="DUWT0011"/>
    <s v="k6j2US_IVc"/>
    <s v="Allocated"/>
    <s v="Promise To Pay (PTP)"/>
    <s v="Customer home visit promise to pay amt. 4000 ptp date 10.07.2026"/>
    <d v="2026-07-10T00:00:00"/>
    <m/>
    <m/>
    <m/>
    <m/>
    <m/>
    <n v="3995"/>
    <n v="8336"/>
  </r>
  <r>
    <n v="463209020"/>
    <s v="ARJUN GOND"/>
    <m/>
    <x v="2"/>
    <m/>
    <m/>
    <m/>
    <m/>
    <n v="3806"/>
    <n v="3806"/>
    <n v="3877"/>
    <n v="7612"/>
    <x v="0"/>
    <x v="1"/>
    <x v="1"/>
    <x v="0"/>
    <n v="3733"/>
    <n v="71"/>
    <n v="0"/>
    <n v="1350"/>
    <s v="18.06.26"/>
    <n v="1.285954879009094E-3"/>
    <n v="1.9661602407070589E-4"/>
    <x v="1"/>
    <s v="NC"/>
    <s v="NC"/>
    <s v="NC"/>
    <s v="Add not found"/>
    <m/>
    <s v="CNAVNA"/>
    <m/>
    <s v="-"/>
    <m/>
    <s v="THERGAON"/>
    <m/>
    <m/>
    <m/>
    <n v="3806"/>
    <n v="3733"/>
    <n v="26"/>
    <n v="55"/>
    <s v="FLOW"/>
    <m/>
    <m/>
    <m/>
    <m/>
    <s v="REGULAR"/>
    <s v="MH14LQ4030"/>
    <s v="SPLENDOR PLUS I3S XTEC"/>
    <d v="2024-06-14T00:00:00"/>
    <n v="24"/>
    <x v="0"/>
    <x v="0"/>
    <m/>
    <m/>
    <m/>
    <m/>
    <m/>
    <m/>
    <m/>
    <n v="1"/>
    <m/>
    <m/>
    <m/>
    <m/>
    <m/>
    <m/>
    <m/>
    <m/>
    <m/>
    <m/>
    <m/>
    <m/>
    <m/>
    <m/>
    <m/>
    <m/>
    <m/>
    <m/>
    <m/>
    <m/>
    <m/>
    <m/>
    <m/>
    <m/>
    <m/>
    <m/>
    <m/>
    <m/>
    <m/>
    <m/>
    <m/>
    <m/>
    <m/>
    <m/>
    <m/>
    <m/>
    <m/>
    <m/>
    <m/>
    <m/>
    <m/>
    <m/>
    <m/>
    <m/>
    <m/>
    <m/>
    <m/>
    <m/>
    <m/>
    <m/>
    <m/>
    <m/>
    <m/>
    <m/>
    <m/>
    <m/>
    <m/>
    <m/>
    <m/>
    <m/>
    <m/>
    <m/>
    <m/>
    <m/>
    <m/>
    <m/>
    <m/>
    <m/>
    <m/>
    <m/>
    <m/>
    <m/>
    <m/>
    <m/>
    <m/>
    <m/>
    <m/>
    <m/>
    <m/>
    <m/>
    <m/>
    <m/>
    <m/>
    <m/>
    <m/>
    <m/>
    <x v="0"/>
    <x v="0"/>
    <s v="ZBHT0011"/>
    <s v="koI29kSrrmc"/>
    <s v="Allocated"/>
    <s v="Address Not Found (NC_ANF)"/>
    <s v="Visit cm residence address cm address not found "/>
    <d v="2026-07-03T00:00:00"/>
    <m/>
    <m/>
    <m/>
    <m/>
    <m/>
    <n v="3877"/>
    <n v="7612"/>
  </r>
  <r>
    <n v="463741290"/>
    <s v="JYOTSNA RAJENDRA AMALE"/>
    <m/>
    <x v="2"/>
    <m/>
    <m/>
    <m/>
    <m/>
    <n v="574"/>
    <n v="2870"/>
    <n v="245"/>
    <n v="3444"/>
    <x v="5"/>
    <x v="1"/>
    <x v="1"/>
    <x v="10"/>
    <n v="3722"/>
    <n v="245"/>
    <n v="0"/>
    <n v="7200"/>
    <s v="-"/>
    <n v="5.2510545844443507E-2"/>
    <n v="1.6268949638277481E-3"/>
    <x v="1"/>
    <s v="BPTP"/>
    <s v="-"/>
    <s v="BPTP"/>
    <s v="Financail problem"/>
    <m/>
    <s v="CAVNA"/>
    <m/>
    <s v="-"/>
    <m/>
    <s v="JUNNAR"/>
    <m/>
    <m/>
    <m/>
    <n v="2870"/>
    <n v="3722"/>
    <n v="176"/>
    <n v="205"/>
    <s v="FLOW"/>
    <m/>
    <m/>
    <m/>
    <m/>
    <s v="NPA"/>
    <s v="MH14LG1669"/>
    <s v="HONDA SHINE 100 OBD2"/>
    <d v="2024-08-13T00:00:00"/>
    <n v="24"/>
    <x v="0"/>
    <x v="0"/>
    <m/>
    <m/>
    <m/>
    <m/>
    <m/>
    <m/>
    <m/>
    <m/>
    <m/>
    <m/>
    <m/>
    <m/>
    <m/>
    <m/>
    <m/>
    <m/>
    <m/>
    <m/>
    <m/>
    <n v="1"/>
    <m/>
    <m/>
    <n v="1"/>
    <m/>
    <m/>
    <m/>
    <m/>
    <m/>
    <m/>
    <m/>
    <m/>
    <m/>
    <m/>
    <m/>
    <m/>
    <m/>
    <m/>
    <m/>
    <m/>
    <m/>
    <m/>
    <m/>
    <m/>
    <m/>
    <m/>
    <m/>
    <m/>
    <m/>
    <m/>
    <m/>
    <m/>
    <m/>
    <m/>
    <m/>
    <m/>
    <m/>
    <m/>
    <m/>
    <m/>
    <m/>
    <m/>
    <m/>
    <m/>
    <m/>
    <m/>
    <m/>
    <m/>
    <m/>
    <m/>
    <m/>
    <m/>
    <m/>
    <m/>
    <m/>
    <m/>
    <m/>
    <m/>
    <m/>
    <m/>
    <m/>
    <m/>
    <m/>
    <m/>
    <m/>
    <m/>
    <m/>
    <m/>
    <m/>
    <m/>
    <m/>
    <m/>
    <m/>
    <m/>
    <m/>
    <x v="3"/>
    <x v="0"/>
    <s v="ZBHT0021"/>
    <s v="k6sG5a_KpOJz"/>
    <s v="Allocated"/>
    <s v="Shifted (NC_SFTD)"/>
    <s v="Shifted "/>
    <d v="2026-07-07T00:00:00"/>
    <m/>
    <m/>
    <m/>
    <m/>
    <m/>
    <n v="245"/>
    <n v="3444"/>
  </r>
  <r>
    <n v="139827641"/>
    <s v="RAVINDRA DILIP BHALERAO"/>
    <s v="ONLINE"/>
    <x v="17"/>
    <n v="3621"/>
    <m/>
    <m/>
    <m/>
    <n v="3621"/>
    <n v="3753"/>
    <n v="-6367"/>
    <n v="3753"/>
    <x v="2"/>
    <x v="2"/>
    <x v="0"/>
    <x v="0"/>
    <n v="3683.41"/>
    <n v="743"/>
    <n v="0"/>
    <n v="6300"/>
    <s v="STABLE"/>
    <n v="1.2397725104062994E-2"/>
    <n v="1.4190500959768999E-3"/>
    <x v="2"/>
    <s v="PAID"/>
    <s v="PAID"/>
    <s v="PAID"/>
    <s v="Shifted"/>
    <m/>
    <s v="CAVNA"/>
    <m/>
    <s v="-"/>
    <m/>
    <s v="CHIKHALI"/>
    <m/>
    <m/>
    <m/>
    <n v="3753"/>
    <n v="3683.41"/>
    <n v="117"/>
    <n v="0"/>
    <s v="RB"/>
    <m/>
    <m/>
    <m/>
    <m/>
    <s v="NPA"/>
    <s v="MH14KT6814"/>
    <s v="TVS RAIDER DISC"/>
    <d v="2023-03-28T00:00:00"/>
    <n v="36"/>
    <x v="0"/>
    <x v="0"/>
    <m/>
    <m/>
    <m/>
    <m/>
    <m/>
    <m/>
    <m/>
    <m/>
    <m/>
    <m/>
    <m/>
    <m/>
    <m/>
    <m/>
    <m/>
    <m/>
    <m/>
    <m/>
    <m/>
    <n v="1"/>
    <m/>
    <m/>
    <n v="1"/>
    <m/>
    <m/>
    <m/>
    <m/>
    <m/>
    <m/>
    <m/>
    <m/>
    <m/>
    <m/>
    <m/>
    <m/>
    <m/>
    <m/>
    <m/>
    <m/>
    <m/>
    <m/>
    <m/>
    <m/>
    <m/>
    <m/>
    <m/>
    <m/>
    <m/>
    <m/>
    <m/>
    <m/>
    <m/>
    <m/>
    <m/>
    <m/>
    <m/>
    <m/>
    <m/>
    <m/>
    <m/>
    <m/>
    <m/>
    <m/>
    <m/>
    <m/>
    <m/>
    <m/>
    <m/>
    <m/>
    <m/>
    <m/>
    <m/>
    <m/>
    <m/>
    <m/>
    <m/>
    <m/>
    <m/>
    <m/>
    <m/>
    <m/>
    <m/>
    <m/>
    <m/>
    <m/>
    <m/>
    <m/>
    <m/>
    <m/>
    <m/>
    <m/>
    <m/>
    <m/>
    <m/>
    <x v="3"/>
    <x v="0"/>
    <s v="ZBHT0011"/>
    <s v="A6Bbb2YDE9w"/>
    <s v="Allocated"/>
    <s v="Shifted (NC_SFTD)"/>
    <s v="Visit cm residence address cm shifted "/>
    <d v="2026-07-07T00:00:00"/>
    <m/>
    <m/>
    <m/>
    <m/>
    <m/>
    <n v="-6367"/>
    <n v="7374"/>
  </r>
  <r>
    <n v="457860684"/>
    <s v="KIRAN LAXMAN LOHAR"/>
    <m/>
    <x v="2"/>
    <m/>
    <m/>
    <m/>
    <m/>
    <n v="3786"/>
    <n v="3665"/>
    <n v="3998"/>
    <n v="7451"/>
    <x v="1"/>
    <x v="1"/>
    <x v="1"/>
    <x v="2"/>
    <n v="3665"/>
    <n v="333"/>
    <n v="0"/>
    <n v="6300"/>
    <s v="26.06.26"/>
    <n v="2.0069621049960434E-2"/>
    <n v="6.8143442090626391E-4"/>
    <x v="0"/>
    <s v="PTP"/>
    <s v="PTP"/>
    <s v="PTP"/>
    <m/>
    <n v="29"/>
    <s v="CAVNA"/>
    <m/>
    <s v="-"/>
    <m/>
    <s v="MOSHI"/>
    <m/>
    <m/>
    <m/>
    <n v="3665"/>
    <n v="3665"/>
    <n v="57"/>
    <n v="86"/>
    <s v="FLOW"/>
    <m/>
    <m/>
    <m/>
    <m/>
    <s v="REGULAR"/>
    <s v="MH12VK9272"/>
    <s v="DESTINI 125 XTEC"/>
    <d v="2023-04-26T00:00:00"/>
    <n v="36"/>
    <x v="0"/>
    <x v="1"/>
    <m/>
    <m/>
    <m/>
    <m/>
    <m/>
    <m/>
    <m/>
    <m/>
    <m/>
    <m/>
    <m/>
    <m/>
    <m/>
    <m/>
    <m/>
    <m/>
    <m/>
    <m/>
    <m/>
    <m/>
    <m/>
    <m/>
    <m/>
    <m/>
    <m/>
    <n v="1"/>
    <m/>
    <m/>
    <m/>
    <m/>
    <m/>
    <m/>
    <m/>
    <m/>
    <m/>
    <m/>
    <m/>
    <m/>
    <m/>
    <m/>
    <m/>
    <m/>
    <m/>
    <m/>
    <m/>
    <m/>
    <m/>
    <m/>
    <m/>
    <m/>
    <m/>
    <m/>
    <m/>
    <m/>
    <m/>
    <m/>
    <m/>
    <m/>
    <m/>
    <m/>
    <m/>
    <m/>
    <m/>
    <m/>
    <m/>
    <m/>
    <m/>
    <m/>
    <m/>
    <m/>
    <m/>
    <m/>
    <m/>
    <m/>
    <m/>
    <m/>
    <m/>
    <m/>
    <m/>
    <m/>
    <m/>
    <m/>
    <m/>
    <m/>
    <m/>
    <m/>
    <m/>
    <m/>
    <m/>
    <m/>
    <m/>
    <m/>
    <m/>
    <m/>
    <x v="0"/>
    <x v="0"/>
    <s v="ZBHT0009"/>
    <s v="APeBdtkbpEJc"/>
    <s v="Allocated"/>
    <e v="#N/A"/>
    <e v="#N/A"/>
    <e v="#N/A"/>
    <m/>
    <m/>
    <m/>
    <m/>
    <m/>
    <n v="3998"/>
    <n v="7451"/>
  </r>
  <r>
    <n v="460451199"/>
    <s v="DIPAK BALASAHEB KATKE"/>
    <m/>
    <x v="2"/>
    <m/>
    <m/>
    <m/>
    <m/>
    <n v="3690"/>
    <n v="3690"/>
    <n v="3744"/>
    <n v="7380"/>
    <x v="1"/>
    <x v="1"/>
    <x v="1"/>
    <x v="10"/>
    <n v="3642"/>
    <n v="54"/>
    <n v="0"/>
    <n v="900"/>
    <s v="FLOW"/>
    <n v="5.8693982500168324E-3"/>
    <n v="6.7715802481326415E-4"/>
    <x v="1"/>
    <s v="RTP"/>
    <s v="-"/>
    <s v="RTP"/>
    <s v="Financail problem"/>
    <m/>
    <s v="CAVA"/>
    <m/>
    <s v="-"/>
    <m/>
    <s v="NARAYAN GAON"/>
    <m/>
    <m/>
    <m/>
    <n v="4644"/>
    <n v="3642"/>
    <n v="57"/>
    <n v="86"/>
    <s v="FLOW"/>
    <m/>
    <m/>
    <m/>
    <m/>
    <m/>
    <s v="MH12WD0939"/>
    <s v="BAJAJ CHETAK PREMIUM"/>
    <d v="2023-11-03T00:00:00"/>
    <n v="30"/>
    <x v="1"/>
    <x v="0"/>
    <m/>
    <m/>
    <m/>
    <m/>
    <m/>
    <m/>
    <m/>
    <m/>
    <m/>
    <m/>
    <m/>
    <m/>
    <m/>
    <m/>
    <m/>
    <m/>
    <m/>
    <m/>
    <m/>
    <m/>
    <m/>
    <m/>
    <m/>
    <m/>
    <m/>
    <m/>
    <m/>
    <m/>
    <m/>
    <m/>
    <m/>
    <m/>
    <m/>
    <m/>
    <m/>
    <m/>
    <m/>
    <m/>
    <m/>
    <m/>
    <m/>
    <m/>
    <m/>
    <m/>
    <m/>
    <m/>
    <m/>
    <m/>
    <m/>
    <m/>
    <m/>
    <m/>
    <m/>
    <m/>
    <m/>
    <m/>
    <m/>
    <m/>
    <m/>
    <m/>
    <m/>
    <m/>
    <m/>
    <m/>
    <m/>
    <m/>
    <m/>
    <m/>
    <m/>
    <m/>
    <m/>
    <m/>
    <m/>
    <m/>
    <m/>
    <m/>
    <m/>
    <m/>
    <m/>
    <m/>
    <m/>
    <m/>
    <m/>
    <m/>
    <m/>
    <m/>
    <m/>
    <m/>
    <m/>
    <m/>
    <m/>
    <m/>
    <m/>
    <m/>
    <x v="5"/>
    <x v="1"/>
    <s v="ZBHT0021"/>
    <m/>
    <m/>
    <m/>
    <m/>
    <m/>
    <m/>
    <m/>
    <m/>
    <m/>
    <m/>
    <n v="3744"/>
    <n v="7380"/>
  </r>
  <r>
    <n v="141806383"/>
    <s v="DHARMANATH BABAN HAMBIR"/>
    <s v="ONLINE"/>
    <x v="7"/>
    <n v="4000"/>
    <m/>
    <m/>
    <m/>
    <n v="3865"/>
    <n v="3628"/>
    <n v="3686"/>
    <n v="3493"/>
    <x v="0"/>
    <x v="2"/>
    <x v="0"/>
    <x v="11"/>
    <n v="3628"/>
    <n v="58"/>
    <n v="0"/>
    <n v="3150"/>
    <s v="16.06.26"/>
    <n v="2.9048497178640691E-3"/>
    <n v="1.910857046151945E-4"/>
    <x v="2"/>
    <s v="PAID"/>
    <s v="PAID"/>
    <s v="PAID"/>
    <m/>
    <m/>
    <m/>
    <m/>
    <s v="-"/>
    <m/>
    <s v="VASULI"/>
    <m/>
    <m/>
    <m/>
    <n v="3628"/>
    <n v="3628"/>
    <n v="25"/>
    <n v="0"/>
    <s v="RB"/>
    <m/>
    <m/>
    <m/>
    <m/>
    <s v="REGULAR"/>
    <s v="MH14KV6780"/>
    <s v="BAJAJ CHETAK PREMIUM"/>
    <d v="2023-05-25T00:00:00"/>
    <n v="36"/>
    <x v="0"/>
    <x v="0"/>
    <m/>
    <m/>
    <m/>
    <m/>
    <m/>
    <m/>
    <m/>
    <m/>
    <m/>
    <m/>
    <m/>
    <m/>
    <m/>
    <m/>
    <m/>
    <m/>
    <m/>
    <m/>
    <m/>
    <m/>
    <m/>
    <m/>
    <m/>
    <m/>
    <m/>
    <n v="1"/>
    <m/>
    <m/>
    <m/>
    <m/>
    <m/>
    <m/>
    <m/>
    <m/>
    <m/>
    <m/>
    <m/>
    <m/>
    <m/>
    <m/>
    <m/>
    <m/>
    <m/>
    <m/>
    <m/>
    <m/>
    <m/>
    <m/>
    <m/>
    <m/>
    <m/>
    <m/>
    <m/>
    <m/>
    <m/>
    <m/>
    <m/>
    <m/>
    <m/>
    <m/>
    <m/>
    <m/>
    <m/>
    <m/>
    <m/>
    <m/>
    <m/>
    <m/>
    <m/>
    <m/>
    <m/>
    <m/>
    <m/>
    <m/>
    <m/>
    <m/>
    <m/>
    <m/>
    <m/>
    <m/>
    <m/>
    <m/>
    <m/>
    <m/>
    <m/>
    <m/>
    <m/>
    <m/>
    <m/>
    <m/>
    <m/>
    <m/>
    <m/>
    <m/>
    <x v="0"/>
    <x v="0"/>
    <s v="ZBHT0010"/>
    <s v="komOfAH457"/>
    <s v="Allocated"/>
    <e v="#N/A"/>
    <e v="#N/A"/>
    <e v="#N/A"/>
    <m/>
    <m/>
    <m/>
    <m/>
    <m/>
    <n v="3686"/>
    <n v="7493"/>
  </r>
  <r>
    <n v="463357166"/>
    <s v="GAURAV DIPAKRAV JANANJAL"/>
    <m/>
    <x v="2"/>
    <m/>
    <m/>
    <m/>
    <m/>
    <n v="1251"/>
    <n v="2502"/>
    <n v="215"/>
    <n v="3753"/>
    <x v="3"/>
    <x v="1"/>
    <x v="1"/>
    <x v="6"/>
    <n v="3609"/>
    <n v="215"/>
    <n v="0"/>
    <n v="7200"/>
    <s v="-"/>
    <n v="2.2235627537897453E-2"/>
    <n v="1.1558651707010606E-3"/>
    <x v="1"/>
    <s v="OS"/>
    <s v="-"/>
    <s v="OS"/>
    <s v="Cust at village"/>
    <m/>
    <s v=" "/>
    <m/>
    <s v="-"/>
    <m/>
    <s v="ALANDI DEVACHI"/>
    <m/>
    <m/>
    <m/>
    <n v="2502"/>
    <n v="3609"/>
    <n v="86"/>
    <n v="115"/>
    <s v="FLOW"/>
    <m/>
    <m/>
    <m/>
    <m/>
    <s v="NPA"/>
    <s v="MH12UV2204"/>
    <s v="SPLENDOR PLUS BS6 I3S DRS CAST FI"/>
    <d v="2024-07-01T00:00:00"/>
    <n v="24"/>
    <x v="0"/>
    <x v="1"/>
    <m/>
    <m/>
    <m/>
    <m/>
    <m/>
    <m/>
    <m/>
    <m/>
    <m/>
    <m/>
    <m/>
    <m/>
    <m/>
    <m/>
    <m/>
    <m/>
    <m/>
    <m/>
    <m/>
    <m/>
    <m/>
    <m/>
    <m/>
    <m/>
    <m/>
    <m/>
    <m/>
    <m/>
    <m/>
    <m/>
    <m/>
    <m/>
    <m/>
    <m/>
    <m/>
    <m/>
    <m/>
    <m/>
    <m/>
    <m/>
    <m/>
    <m/>
    <m/>
    <m/>
    <m/>
    <m/>
    <m/>
    <m/>
    <m/>
    <m/>
    <m/>
    <m/>
    <n v="1"/>
    <m/>
    <m/>
    <m/>
    <m/>
    <m/>
    <m/>
    <m/>
    <m/>
    <m/>
    <m/>
    <m/>
    <m/>
    <m/>
    <m/>
    <m/>
    <m/>
    <m/>
    <m/>
    <m/>
    <m/>
    <m/>
    <m/>
    <m/>
    <m/>
    <m/>
    <m/>
    <m/>
    <m/>
    <m/>
    <m/>
    <m/>
    <m/>
    <m/>
    <m/>
    <m/>
    <m/>
    <m/>
    <m/>
    <m/>
    <m/>
    <m/>
    <x v="0"/>
    <x v="0"/>
    <s v="ZBHT0012"/>
    <s v="k6cTy9lBUm"/>
    <s v="Allocated"/>
    <e v="#N/A"/>
    <e v="#N/A"/>
    <e v="#N/A"/>
    <m/>
    <m/>
    <m/>
    <m/>
    <m/>
    <n v="215"/>
    <n v="3753"/>
  </r>
  <r>
    <n v="465617157"/>
    <s v="GANESH SURYAKANT BARTAKKE"/>
    <m/>
    <x v="2"/>
    <m/>
    <m/>
    <m/>
    <m/>
    <n v="2793"/>
    <n v="3638.66"/>
    <n v="-7223.34"/>
    <n v="6431.66"/>
    <x v="4"/>
    <x v="1"/>
    <x v="1"/>
    <x v="8"/>
    <n v="3583.66"/>
    <n v="310"/>
    <n v="0"/>
    <n v="900"/>
    <s v="FLOW"/>
    <n v="2.8640364687811181E-2"/>
    <n v="1.601920513012221E-3"/>
    <x v="1"/>
    <s v="BPTP"/>
    <s v="PTP"/>
    <s v="BPTP"/>
    <s v="Financail problem"/>
    <m/>
    <s v="CNAVNA"/>
    <m/>
    <s v="-"/>
    <m/>
    <s v="KHANDALA"/>
    <m/>
    <m/>
    <m/>
    <n v="3638.66"/>
    <n v="3583.66"/>
    <n v="145"/>
    <n v="174"/>
    <s v="FLOW"/>
    <m/>
    <m/>
    <m/>
    <m/>
    <s v="NPA"/>
    <s v="MH14KM5928"/>
    <s v="HONDA ACTIVA 6G DLX BS VI"/>
    <d v="2025-03-03T00:00:00"/>
    <n v="12"/>
    <x v="0"/>
    <x v="1"/>
    <m/>
    <m/>
    <m/>
    <m/>
    <m/>
    <m/>
    <m/>
    <m/>
    <m/>
    <m/>
    <m/>
    <m/>
    <m/>
    <m/>
    <m/>
    <m/>
    <m/>
    <m/>
    <m/>
    <m/>
    <m/>
    <m/>
    <m/>
    <m/>
    <m/>
    <m/>
    <m/>
    <m/>
    <m/>
    <m/>
    <m/>
    <m/>
    <m/>
    <m/>
    <m/>
    <m/>
    <m/>
    <n v="1"/>
    <m/>
    <m/>
    <m/>
    <m/>
    <m/>
    <m/>
    <m/>
    <m/>
    <m/>
    <m/>
    <m/>
    <m/>
    <m/>
    <m/>
    <m/>
    <m/>
    <m/>
    <m/>
    <m/>
    <m/>
    <m/>
    <m/>
    <m/>
    <m/>
    <m/>
    <m/>
    <m/>
    <m/>
    <m/>
    <m/>
    <m/>
    <m/>
    <m/>
    <m/>
    <m/>
    <n v="1"/>
    <m/>
    <m/>
    <m/>
    <m/>
    <m/>
    <m/>
    <m/>
    <m/>
    <m/>
    <m/>
    <m/>
    <m/>
    <m/>
    <m/>
    <m/>
    <m/>
    <m/>
    <m/>
    <m/>
    <m/>
    <x v="3"/>
    <x v="0"/>
    <s v="ZBHT0013"/>
    <s v="A6JWiHKJrnz"/>
    <s v="Allocated"/>
    <e v="#N/A"/>
    <e v="#N/A"/>
    <e v="#N/A"/>
    <m/>
    <m/>
    <m/>
    <m/>
    <m/>
    <n v="-7223.34"/>
    <n v="6431.66"/>
  </r>
  <r>
    <n v="460946914"/>
    <s v="GANESH NANDU DANGAT"/>
    <m/>
    <x v="2"/>
    <m/>
    <m/>
    <m/>
    <m/>
    <n v="3694"/>
    <n v="3554"/>
    <n v="3614"/>
    <n v="7248"/>
    <x v="0"/>
    <x v="1"/>
    <x v="1"/>
    <x v="14"/>
    <n v="3554"/>
    <n v="60"/>
    <n v="0"/>
    <n v="6750"/>
    <s v="30.06.26"/>
    <n v="8.0544639498148426E-3"/>
    <n v="1.8718814614178644E-4"/>
    <x v="1"/>
    <s v="RTP"/>
    <s v="PTP"/>
    <s v="RTP"/>
    <s v="Financail problem"/>
    <n v="28"/>
    <s v="CAVA"/>
    <m/>
    <s v="-"/>
    <m/>
    <s v="DEHU ROAD"/>
    <m/>
    <m/>
    <m/>
    <n v="3554"/>
    <n v="3554"/>
    <n v="26"/>
    <n v="55"/>
    <s v="FLOW"/>
    <m/>
    <m/>
    <m/>
    <m/>
    <s v="REGULAR"/>
    <s v="MH14LF5257"/>
    <s v="BAJAJ CHETAK PREMIUM"/>
    <d v="2023-11-30T00:00:00"/>
    <n v="30"/>
    <x v="0"/>
    <x v="1"/>
    <m/>
    <m/>
    <m/>
    <m/>
    <m/>
    <m/>
    <m/>
    <m/>
    <m/>
    <m/>
    <m/>
    <m/>
    <m/>
    <m/>
    <m/>
    <m/>
    <m/>
    <m/>
    <m/>
    <m/>
    <m/>
    <m/>
    <m/>
    <m/>
    <m/>
    <m/>
    <m/>
    <m/>
    <m/>
    <m/>
    <m/>
    <m/>
    <m/>
    <m/>
    <m/>
    <m/>
    <m/>
    <m/>
    <m/>
    <m/>
    <m/>
    <m/>
    <m/>
    <m/>
    <m/>
    <m/>
    <m/>
    <m/>
    <m/>
    <m/>
    <m/>
    <m/>
    <m/>
    <m/>
    <m/>
    <m/>
    <m/>
    <m/>
    <m/>
    <m/>
    <m/>
    <m/>
    <m/>
    <m/>
    <m/>
    <m/>
    <m/>
    <m/>
    <m/>
    <m/>
    <m/>
    <m/>
    <m/>
    <m/>
    <m/>
    <m/>
    <m/>
    <m/>
    <m/>
    <m/>
    <m/>
    <m/>
    <m/>
    <m/>
    <m/>
    <m/>
    <m/>
    <m/>
    <m/>
    <m/>
    <m/>
    <n v="1"/>
    <m/>
    <m/>
    <x v="0"/>
    <x v="0"/>
    <s v="DUWT0027"/>
    <e v="#N/A"/>
    <s v="Allocated"/>
    <s v="Left Message (LMCB)"/>
    <s v="Visited to Customers residence address and Left massage with his mother "/>
    <d v="2026-07-04T00:00:00"/>
    <m/>
    <m/>
    <m/>
    <m/>
    <m/>
    <n v="3614"/>
    <n v="7248"/>
  </r>
  <r>
    <n v="457032374"/>
    <s v="ARBAAZ ASHPAK MANIYAR"/>
    <m/>
    <x v="2"/>
    <m/>
    <m/>
    <m/>
    <m/>
    <n v="3548"/>
    <n v="3447"/>
    <n v="3838"/>
    <n v="6995"/>
    <x v="2"/>
    <x v="1"/>
    <x v="1"/>
    <x v="2"/>
    <n v="3447"/>
    <n v="391"/>
    <n v="0"/>
    <n v="5400"/>
    <s v="FLOW"/>
    <n v="3.1289017663726118E-2"/>
    <n v="1.3279720913046264E-3"/>
    <x v="1"/>
    <s v="-"/>
    <s v="PTP"/>
    <s v="-"/>
    <m/>
    <m/>
    <m/>
    <m/>
    <s v="-"/>
    <m/>
    <s v="BOPODI"/>
    <m/>
    <m/>
    <m/>
    <n v="3447"/>
    <n v="3447"/>
    <n v="118"/>
    <n v="147"/>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x v="0"/>
    <x v="0"/>
    <s v="ZBHT0009"/>
    <s v="G6VwnRCF4z"/>
    <s v="Allocated"/>
    <s v="Shifted (NC_SFTD)"/>
    <s v="Customer shifted from address relative on address msg to him"/>
    <d v="2026-07-04T00:00:00"/>
    <m/>
    <m/>
    <m/>
    <m/>
    <m/>
    <n v="3838"/>
    <n v="6995"/>
  </r>
  <r>
    <n v="139178059"/>
    <s v="LATIKA BABAN ALHAT"/>
    <m/>
    <x v="2"/>
    <m/>
    <m/>
    <m/>
    <m/>
    <n v="3535"/>
    <n v="3441"/>
    <n v="3712"/>
    <n v="6976"/>
    <x v="2"/>
    <x v="1"/>
    <x v="1"/>
    <x v="6"/>
    <n v="3441"/>
    <n v="271"/>
    <n v="0"/>
    <n v="5703"/>
    <s v="FLOW"/>
    <n v="9.2702485153997385E-3"/>
    <n v="1.325660564600876E-3"/>
    <x v="1"/>
    <s v="BPTP"/>
    <s v="BPTP"/>
    <s v="BPTP"/>
    <s v="Financail problem"/>
    <m/>
    <s v="CAVA"/>
    <m/>
    <s v="-"/>
    <m/>
    <s v="YERWADA"/>
    <m/>
    <m/>
    <m/>
    <n v="3441"/>
    <n v="3441"/>
    <n v="117"/>
    <n v="146"/>
    <s v="FLOW"/>
    <m/>
    <m/>
    <m/>
    <m/>
    <s v="NPA"/>
    <s v="MH12VJ1059"/>
    <s v="HONDA ACTIVA 6G DLX BS VI"/>
    <d v="2023-03-16T00:00:00"/>
    <n v="36"/>
    <x v="0"/>
    <x v="1"/>
    <m/>
    <m/>
    <m/>
    <m/>
    <m/>
    <m/>
    <m/>
    <n v="1"/>
    <m/>
    <m/>
    <m/>
    <m/>
    <m/>
    <m/>
    <m/>
    <m/>
    <m/>
    <m/>
    <m/>
    <m/>
    <m/>
    <m/>
    <m/>
    <m/>
    <m/>
    <m/>
    <m/>
    <m/>
    <m/>
    <m/>
    <m/>
    <m/>
    <m/>
    <m/>
    <m/>
    <m/>
    <m/>
    <m/>
    <m/>
    <m/>
    <m/>
    <m/>
    <m/>
    <m/>
    <m/>
    <m/>
    <m/>
    <m/>
    <m/>
    <m/>
    <m/>
    <m/>
    <m/>
    <m/>
    <m/>
    <m/>
    <m/>
    <m/>
    <m/>
    <m/>
    <m/>
    <m/>
    <m/>
    <m/>
    <m/>
    <m/>
    <m/>
    <m/>
    <m/>
    <m/>
    <m/>
    <m/>
    <m/>
    <m/>
    <m/>
    <m/>
    <m/>
    <m/>
    <m/>
    <m/>
    <m/>
    <m/>
    <m/>
    <m/>
    <m/>
    <m/>
    <m/>
    <m/>
    <m/>
    <m/>
    <m/>
    <m/>
    <m/>
    <m/>
    <x v="0"/>
    <x v="0"/>
    <s v="ZBHT0012"/>
    <s v="A6uDgVBM3Rm"/>
    <s v="Allocated"/>
    <s v="Door Locked (NC_DL)"/>
    <s v="Nc"/>
    <d v="2026-07-03T00:00:00"/>
    <m/>
    <m/>
    <m/>
    <m/>
    <m/>
    <n v="3712"/>
    <n v="6976"/>
  </r>
  <r>
    <n v="458412838"/>
    <s v="DATTA SHRIMANT SURATE"/>
    <s v="ONLINE"/>
    <x v="0"/>
    <n v="3606"/>
    <m/>
    <m/>
    <m/>
    <n v="3484"/>
    <n v="3484"/>
    <n v="3541"/>
    <n v="3362"/>
    <x v="0"/>
    <x v="2"/>
    <x v="0"/>
    <x v="6"/>
    <n v="3423"/>
    <n v="57"/>
    <n v="0"/>
    <n v="0"/>
    <s v="-"/>
    <n v="2.3346865603150898E-3"/>
    <n v="1.8028841424967221E-4"/>
    <x v="2"/>
    <s v="PAID"/>
    <s v="-"/>
    <s v="PAID"/>
    <m/>
    <m/>
    <m/>
    <m/>
    <s v="-"/>
    <m/>
    <s v="YERWADA"/>
    <m/>
    <m/>
    <m/>
    <n v="3484"/>
    <n v="3423"/>
    <n v="26"/>
    <n v="0"/>
    <s v="RB"/>
    <m/>
    <m/>
    <m/>
    <m/>
    <s v="REGULAR"/>
    <s v="MH12VN6062"/>
    <m/>
    <m/>
    <n v="0"/>
    <x v="0"/>
    <x v="1"/>
    <m/>
    <m/>
    <m/>
    <m/>
    <m/>
    <m/>
    <m/>
    <m/>
    <m/>
    <m/>
    <m/>
    <m/>
    <m/>
    <m/>
    <m/>
    <m/>
    <m/>
    <m/>
    <m/>
    <m/>
    <m/>
    <m/>
    <m/>
    <m/>
    <m/>
    <m/>
    <m/>
    <m/>
    <m/>
    <m/>
    <m/>
    <m/>
    <m/>
    <m/>
    <m/>
    <m/>
    <m/>
    <m/>
    <m/>
    <m/>
    <m/>
    <m/>
    <m/>
    <m/>
    <m/>
    <m/>
    <m/>
    <m/>
    <m/>
    <m/>
    <m/>
    <m/>
    <m/>
    <m/>
    <m/>
    <m/>
    <m/>
    <m/>
    <m/>
    <m/>
    <m/>
    <m/>
    <m/>
    <m/>
    <m/>
    <m/>
    <m/>
    <m/>
    <m/>
    <m/>
    <m/>
    <m/>
    <m/>
    <m/>
    <m/>
    <m/>
    <m/>
    <m/>
    <m/>
    <m/>
    <m/>
    <m/>
    <m/>
    <m/>
    <m/>
    <m/>
    <m/>
    <m/>
    <m/>
    <m/>
    <m/>
    <m/>
    <m/>
    <m/>
    <x v="5"/>
    <x v="1"/>
    <s v="ZBHT0012"/>
    <s v="k6cXaPHZ97"/>
    <s v="Allocated"/>
    <e v="#N/A"/>
    <e v="#N/A"/>
    <e v="#N/A"/>
    <m/>
    <m/>
    <m/>
    <m/>
    <m/>
    <n v="3541"/>
    <n v="6968"/>
  </r>
  <r>
    <n v="458205452"/>
    <s v="ARUNA MOHAN VAIDHYA"/>
    <s v="ONLINE"/>
    <x v="8"/>
    <n v="3660"/>
    <m/>
    <m/>
    <m/>
    <n v="3492"/>
    <n v="3472"/>
    <n v="3555"/>
    <n v="3304"/>
    <x v="0"/>
    <x v="2"/>
    <x v="0"/>
    <x v="7"/>
    <n v="3408"/>
    <n v="83"/>
    <n v="0"/>
    <n v="0"/>
    <s v="22.06.26"/>
    <n v="2.8608171652253368E-3"/>
    <n v="1.7949836861317058E-4"/>
    <x v="2"/>
    <s v="PAID"/>
    <s v="PTP"/>
    <s v="PAID"/>
    <m/>
    <m/>
    <m/>
    <m/>
    <s v="-"/>
    <m/>
    <s v="BHOSARI"/>
    <m/>
    <m/>
    <m/>
    <n v="3472"/>
    <n v="3408"/>
    <n v="26"/>
    <n v="0"/>
    <s v="RB"/>
    <m/>
    <m/>
    <m/>
    <m/>
    <s v="REGULAR"/>
    <s v="MH14KV8419"/>
    <s v="HONDA ACTIVA 6G H SMART"/>
    <d v="2023-05-22T00:00:00"/>
    <n v="36"/>
    <x v="0"/>
    <x v="1"/>
    <m/>
    <m/>
    <m/>
    <m/>
    <m/>
    <m/>
    <m/>
    <n v="1"/>
    <m/>
    <m/>
    <m/>
    <m/>
    <m/>
    <m/>
    <m/>
    <m/>
    <m/>
    <m/>
    <m/>
    <m/>
    <m/>
    <m/>
    <m/>
    <m/>
    <m/>
    <m/>
    <m/>
    <m/>
    <m/>
    <m/>
    <m/>
    <m/>
    <m/>
    <m/>
    <m/>
    <m/>
    <m/>
    <m/>
    <m/>
    <m/>
    <n v="1"/>
    <m/>
    <m/>
    <m/>
    <m/>
    <m/>
    <m/>
    <m/>
    <m/>
    <m/>
    <m/>
    <m/>
    <m/>
    <m/>
    <m/>
    <m/>
    <m/>
    <m/>
    <m/>
    <m/>
    <m/>
    <m/>
    <m/>
    <m/>
    <m/>
    <m/>
    <m/>
    <m/>
    <m/>
    <m/>
    <m/>
    <m/>
    <m/>
    <m/>
    <m/>
    <m/>
    <m/>
    <m/>
    <m/>
    <m/>
    <m/>
    <m/>
    <m/>
    <m/>
    <m/>
    <m/>
    <m/>
    <m/>
    <m/>
    <m/>
    <m/>
    <m/>
    <m/>
    <m/>
    <x v="3"/>
    <x v="0"/>
    <s v="DUWT0025"/>
    <s v="APl3m1y5Sm"/>
    <s v="Allocated"/>
    <s v="Promise To Pay (PTP)"/>
    <s v="Customer given ptp to online payment "/>
    <d v="2026-07-09T00:00:00"/>
    <m/>
    <m/>
    <m/>
    <m/>
    <m/>
    <n v="3555"/>
    <n v="6964"/>
  </r>
  <r>
    <n v="140403056"/>
    <s v="SATISH BALIRAM SHIRKE"/>
    <s v="ONLINE"/>
    <x v="5"/>
    <n v="3500"/>
    <m/>
    <m/>
    <m/>
    <n v="3307"/>
    <n v="3286"/>
    <n v="3473"/>
    <n v="3093"/>
    <x v="3"/>
    <x v="0"/>
    <x v="0"/>
    <x v="9"/>
    <n v="3246.15"/>
    <n v="187"/>
    <n v="0"/>
    <n v="2082"/>
    <s v="FLOW"/>
    <n v="4.2387025092860313E-3"/>
    <n v="1.0396541213275833E-3"/>
    <x v="0"/>
    <s v="PTP"/>
    <s v="BPTP"/>
    <s v="PTP"/>
    <m/>
    <m/>
    <s v="CAVA"/>
    <m/>
    <s v="-"/>
    <m/>
    <s v="NHAVARA"/>
    <m/>
    <m/>
    <m/>
    <n v="3286"/>
    <n v="3246.15"/>
    <n v="87"/>
    <e v="#N/A"/>
    <e v="#N/A"/>
    <m/>
    <m/>
    <m/>
    <m/>
    <s v="REGULAR"/>
    <s v="MH12VR2068"/>
    <s v="SPLENDOR PLUS DRS CAST FI BLACK"/>
    <d v="2023-03-30T00:00:00"/>
    <n v="36"/>
    <x v="0"/>
    <x v="0"/>
    <m/>
    <n v="1"/>
    <m/>
    <m/>
    <m/>
    <m/>
    <m/>
    <m/>
    <m/>
    <m/>
    <m/>
    <m/>
    <m/>
    <m/>
    <m/>
    <m/>
    <m/>
    <m/>
    <m/>
    <m/>
    <m/>
    <m/>
    <m/>
    <m/>
    <m/>
    <m/>
    <m/>
    <m/>
    <m/>
    <m/>
    <m/>
    <m/>
    <m/>
    <m/>
    <m/>
    <m/>
    <m/>
    <m/>
    <m/>
    <m/>
    <m/>
    <m/>
    <m/>
    <m/>
    <m/>
    <m/>
    <m/>
    <m/>
    <m/>
    <m/>
    <m/>
    <m/>
    <m/>
    <m/>
    <m/>
    <m/>
    <m/>
    <m/>
    <m/>
    <m/>
    <m/>
    <m/>
    <m/>
    <m/>
    <m/>
    <m/>
    <m/>
    <m/>
    <m/>
    <m/>
    <m/>
    <m/>
    <m/>
    <m/>
    <m/>
    <m/>
    <m/>
    <m/>
    <m/>
    <m/>
    <m/>
    <m/>
    <m/>
    <m/>
    <m/>
    <m/>
    <m/>
    <m/>
    <m/>
    <m/>
    <m/>
    <m/>
    <m/>
    <m/>
    <x v="0"/>
    <x v="0"/>
    <s v="ZBHT0024"/>
    <s v="G6AhzaWCuEm"/>
    <s v="Allocated"/>
    <s v="Left Message (LMCB)"/>
    <s v="Meet wife "/>
    <d v="2026-07-01T00:00:00"/>
    <m/>
    <m/>
    <m/>
    <m/>
    <m/>
    <n v="3473"/>
    <n v="6593"/>
  </r>
  <r>
    <n v="138970894"/>
    <s v="RASHI SANTOSH MADDILI"/>
    <m/>
    <x v="2"/>
    <m/>
    <m/>
    <m/>
    <m/>
    <n v="3281"/>
    <n v="3193"/>
    <n v="4008"/>
    <n v="6474"/>
    <x v="4"/>
    <x v="1"/>
    <x v="1"/>
    <x v="8"/>
    <n v="3193"/>
    <n v="815"/>
    <n v="0"/>
    <n v="5850"/>
    <s v="FLOW"/>
    <n v="2.5518236788138693E-2"/>
    <n v="1.4272928229932588E-3"/>
    <x v="0"/>
    <s v="PTP"/>
    <s v="NC"/>
    <s v="PTP"/>
    <m/>
    <n v="16"/>
    <s v="CAVA"/>
    <m/>
    <s v="-"/>
    <m/>
    <s v="MAVAL"/>
    <m/>
    <m/>
    <m/>
    <n v="3193"/>
    <n v="3193"/>
    <n v="145"/>
    <n v="174"/>
    <s v="FLOW"/>
    <m/>
    <m/>
    <m/>
    <m/>
    <s v="NPA"/>
    <s v="MH14KR1802"/>
    <s v="HONDA SHINE DRUM BSVI"/>
    <d v="2023-02-23T00:00:00"/>
    <n v="36"/>
    <x v="0"/>
    <x v="1"/>
    <m/>
    <m/>
    <m/>
    <m/>
    <m/>
    <m/>
    <m/>
    <m/>
    <m/>
    <m/>
    <m/>
    <m/>
    <m/>
    <m/>
    <m/>
    <m/>
    <m/>
    <m/>
    <m/>
    <m/>
    <m/>
    <m/>
    <m/>
    <m/>
    <m/>
    <m/>
    <m/>
    <m/>
    <m/>
    <m/>
    <m/>
    <m/>
    <m/>
    <m/>
    <m/>
    <m/>
    <m/>
    <n v="1"/>
    <m/>
    <m/>
    <m/>
    <m/>
    <m/>
    <m/>
    <m/>
    <m/>
    <m/>
    <m/>
    <m/>
    <m/>
    <m/>
    <m/>
    <m/>
    <m/>
    <m/>
    <m/>
    <m/>
    <m/>
    <m/>
    <m/>
    <m/>
    <m/>
    <m/>
    <m/>
    <m/>
    <m/>
    <m/>
    <m/>
    <m/>
    <m/>
    <m/>
    <m/>
    <m/>
    <m/>
    <m/>
    <m/>
    <m/>
    <m/>
    <m/>
    <m/>
    <m/>
    <m/>
    <m/>
    <m/>
    <m/>
    <m/>
    <m/>
    <m/>
    <m/>
    <m/>
    <m/>
    <m/>
    <m/>
    <m/>
    <x v="0"/>
    <x v="0"/>
    <s v="ZBHT0013"/>
    <s v="APytHXUkZc"/>
    <s v="Allocated"/>
    <e v="#N/A"/>
    <e v="#N/A"/>
    <e v="#N/A"/>
    <m/>
    <m/>
    <m/>
    <m/>
    <m/>
    <n v="4008"/>
    <n v="6474"/>
  </r>
  <r>
    <n v="139570903"/>
    <s v="DNYANESHWAR SHRAVAN NETKE"/>
    <m/>
    <x v="2"/>
    <m/>
    <m/>
    <m/>
    <m/>
    <n v="3208"/>
    <n v="3196"/>
    <n v="3539"/>
    <n v="6404"/>
    <x v="3"/>
    <x v="1"/>
    <x v="1"/>
    <x v="2"/>
    <n v="3149.04"/>
    <n v="343"/>
    <n v="0"/>
    <n v="6300"/>
    <s v="-"/>
    <n v="9.1529809927059311E-3"/>
    <n v="1.0085524126196919E-3"/>
    <x v="1"/>
    <s v="-"/>
    <s v="-"/>
    <s v="-"/>
    <m/>
    <m/>
    <m/>
    <m/>
    <s v="-"/>
    <m/>
    <s v="ALANDI DEVACHI"/>
    <m/>
    <m/>
    <m/>
    <n v="9839"/>
    <n v="3149.04"/>
    <n v="86"/>
    <n v="115"/>
    <s v="FLOW"/>
    <m/>
    <m/>
    <m/>
    <m/>
    <s v="-"/>
    <s v="MH14KT3235"/>
    <s v="SPLENDOR PLUS BS6 I3S DRS CAST FI"/>
    <d v="2023-03-24T00:00:00"/>
    <n v="36"/>
    <x v="2"/>
    <x v="1"/>
    <m/>
    <m/>
    <m/>
    <m/>
    <m/>
    <m/>
    <m/>
    <m/>
    <m/>
    <m/>
    <m/>
    <m/>
    <m/>
    <m/>
    <m/>
    <m/>
    <m/>
    <m/>
    <m/>
    <m/>
    <m/>
    <m/>
    <m/>
    <m/>
    <m/>
    <m/>
    <m/>
    <m/>
    <m/>
    <m/>
    <m/>
    <n v="1"/>
    <m/>
    <m/>
    <m/>
    <m/>
    <m/>
    <m/>
    <m/>
    <m/>
    <m/>
    <m/>
    <m/>
    <m/>
    <m/>
    <m/>
    <m/>
    <m/>
    <m/>
    <m/>
    <m/>
    <m/>
    <m/>
    <m/>
    <m/>
    <m/>
    <m/>
    <m/>
    <m/>
    <m/>
    <m/>
    <m/>
    <m/>
    <m/>
    <m/>
    <m/>
    <m/>
    <m/>
    <m/>
    <m/>
    <m/>
    <m/>
    <m/>
    <m/>
    <m/>
    <m/>
    <m/>
    <m/>
    <m/>
    <m/>
    <m/>
    <m/>
    <m/>
    <m/>
    <m/>
    <m/>
    <m/>
    <m/>
    <m/>
    <m/>
    <m/>
    <m/>
    <m/>
    <m/>
    <x v="0"/>
    <x v="0"/>
    <s v="ZBHT0009"/>
    <e v="#N/A"/>
    <s v="Allocated"/>
    <e v="#N/A"/>
    <e v="#N/A"/>
    <e v="#N/A"/>
    <m/>
    <m/>
    <m/>
    <m/>
    <m/>
    <n v="3539"/>
    <n v="6404"/>
  </r>
  <r>
    <n v="457938857"/>
    <s v="BHARAT ANTU DHUMAL"/>
    <m/>
    <x v="2"/>
    <m/>
    <m/>
    <m/>
    <m/>
    <n v="3187"/>
    <n v="3187"/>
    <n v="3280"/>
    <n v="6374"/>
    <x v="1"/>
    <x v="1"/>
    <x v="1"/>
    <x v="18"/>
    <n v="3128"/>
    <n v="93"/>
    <n v="0"/>
    <n v="3216"/>
    <s v="-"/>
    <n v="2.1064824167979852E-2"/>
    <n v="5.8158986864796549E-4"/>
    <x v="0"/>
    <s v="PTP"/>
    <s v="-"/>
    <s v="PTP"/>
    <m/>
    <n v="26"/>
    <m/>
    <m/>
    <s v="-"/>
    <m/>
    <s v="KESNAND"/>
    <m/>
    <m/>
    <m/>
    <n v="3187"/>
    <n v="3128"/>
    <n v="57"/>
    <n v="86"/>
    <s v="FLOW"/>
    <m/>
    <m/>
    <m/>
    <m/>
    <s v="REGULAR"/>
    <s v="MH12VM2415"/>
    <s v="HONDA ACTIVA 6G DLX BS VI"/>
    <d v="2023-05-02T00:00:00"/>
    <n v="36"/>
    <x v="0"/>
    <x v="1"/>
    <m/>
    <m/>
    <m/>
    <m/>
    <m/>
    <m/>
    <m/>
    <n v="1"/>
    <m/>
    <m/>
    <m/>
    <m/>
    <m/>
    <m/>
    <m/>
    <m/>
    <m/>
    <m/>
    <m/>
    <m/>
    <m/>
    <m/>
    <m/>
    <m/>
    <m/>
    <m/>
    <m/>
    <m/>
    <m/>
    <m/>
    <m/>
    <m/>
    <m/>
    <m/>
    <m/>
    <m/>
    <m/>
    <m/>
    <m/>
    <m/>
    <m/>
    <m/>
    <m/>
    <m/>
    <m/>
    <m/>
    <m/>
    <m/>
    <m/>
    <m/>
    <m/>
    <m/>
    <m/>
    <m/>
    <m/>
    <m/>
    <m/>
    <m/>
    <m/>
    <m/>
    <m/>
    <m/>
    <m/>
    <m/>
    <m/>
    <m/>
    <m/>
    <m/>
    <m/>
    <m/>
    <m/>
    <m/>
    <m/>
    <m/>
    <m/>
    <m/>
    <m/>
    <m/>
    <m/>
    <m/>
    <m/>
    <m/>
    <m/>
    <m/>
    <m/>
    <m/>
    <m/>
    <m/>
    <m/>
    <m/>
    <m/>
    <m/>
    <m/>
    <m/>
    <x v="0"/>
    <x v="0"/>
    <s v="DUWT0021"/>
    <s v="k2P1ea4IVc"/>
    <s v="Allocated"/>
    <s v="Promise To Pay (PTP)"/>
    <s v="Customer met at market place promise to pay rs 6500/-"/>
    <d v="2026-07-16T00:00:00"/>
    <m/>
    <m/>
    <m/>
    <s v="VYMO"/>
    <m/>
    <n v="3280"/>
    <n v="6374"/>
  </r>
  <r>
    <n v="140395188"/>
    <s v="ANITA LALCHAND DHANGAR"/>
    <m/>
    <x v="2"/>
    <m/>
    <m/>
    <m/>
    <m/>
    <n v="3885"/>
    <n v="3040"/>
    <n v="3311"/>
    <n v="6925"/>
    <x v="3"/>
    <x v="1"/>
    <x v="1"/>
    <x v="13"/>
    <n v="3040"/>
    <n v="271"/>
    <n v="0"/>
    <n v="6300"/>
    <s v="FLOW"/>
    <n v="2.4424941271674924E-2"/>
    <n v="9.7362984730707232E-4"/>
    <x v="1"/>
    <s v="-"/>
    <s v="PTP"/>
    <s v="-"/>
    <m/>
    <m/>
    <m/>
    <m/>
    <s v="-"/>
    <m/>
    <s v="YEVLEWADI"/>
    <m/>
    <m/>
    <m/>
    <n v="3040"/>
    <n v="3040"/>
    <n v="86"/>
    <n v="115"/>
    <s v="FLOW"/>
    <m/>
    <m/>
    <m/>
    <m/>
    <s v="REGULAR"/>
    <s v="MH12VJ4304"/>
    <s v="BAJAJ CHETAK PREMIUM"/>
    <d v="2023-03-28T00:00:00"/>
    <n v="36"/>
    <x v="0"/>
    <x v="1"/>
    <m/>
    <m/>
    <m/>
    <m/>
    <m/>
    <m/>
    <m/>
    <n v="1"/>
    <m/>
    <m/>
    <m/>
    <m/>
    <m/>
    <m/>
    <m/>
    <m/>
    <m/>
    <m/>
    <m/>
    <m/>
    <m/>
    <m/>
    <m/>
    <m/>
    <m/>
    <m/>
    <m/>
    <m/>
    <m/>
    <m/>
    <m/>
    <m/>
    <m/>
    <m/>
    <m/>
    <m/>
    <m/>
    <m/>
    <m/>
    <m/>
    <m/>
    <m/>
    <m/>
    <m/>
    <m/>
    <m/>
    <m/>
    <m/>
    <m/>
    <m/>
    <m/>
    <m/>
    <m/>
    <m/>
    <m/>
    <m/>
    <m/>
    <m/>
    <m/>
    <m/>
    <m/>
    <m/>
    <m/>
    <m/>
    <m/>
    <m/>
    <m/>
    <m/>
    <m/>
    <m/>
    <m/>
    <m/>
    <m/>
    <m/>
    <m/>
    <m/>
    <m/>
    <m/>
    <m/>
    <m/>
    <m/>
    <m/>
    <m/>
    <m/>
    <m/>
    <m/>
    <m/>
    <m/>
    <m/>
    <m/>
    <m/>
    <m/>
    <m/>
    <m/>
    <x v="0"/>
    <x v="0"/>
    <s v="DUWT0031"/>
    <s v="G2YHOmh4BPm"/>
    <s v="Allocated"/>
    <s v="Left Message (LMCB)"/>
    <s v="Left message customer mother "/>
    <d v="2026-07-03T00:00:00"/>
    <m/>
    <m/>
    <m/>
    <m/>
    <m/>
    <n v="3311"/>
    <n v="6925"/>
  </r>
  <r>
    <n v="459996600"/>
    <s v="SHRINATH HARICHANDRA BHAVAL"/>
    <m/>
    <x v="2"/>
    <m/>
    <m/>
    <m/>
    <m/>
    <n v="3305"/>
    <n v="3032"/>
    <n v="3402"/>
    <n v="6337"/>
    <x v="3"/>
    <x v="1"/>
    <x v="1"/>
    <x v="0"/>
    <n v="3032"/>
    <n v="370"/>
    <n v="0"/>
    <n v="5850"/>
    <s v="13.06.26"/>
    <n v="9.460336478458389E-3"/>
    <n v="9.7106766349836957E-4"/>
    <x v="1"/>
    <s v="BPTP"/>
    <s v="PAID"/>
    <s v="BPTP"/>
    <s v="Financail problem"/>
    <m/>
    <s v="CAVNA"/>
    <m/>
    <s v="-"/>
    <m/>
    <s v="THERGAON"/>
    <m/>
    <m/>
    <m/>
    <n v="3032"/>
    <n v="3032"/>
    <n v="87"/>
    <n v="116"/>
    <s v="FLOW"/>
    <m/>
    <m/>
    <m/>
    <m/>
    <s v="NPA"/>
    <s v="MH14LC4276"/>
    <s v="SPLENDOR PLUS DRS CAST FI BLACK"/>
    <d v="2023-10-04T00:00:00"/>
    <n v="30"/>
    <x v="0"/>
    <x v="0"/>
    <m/>
    <m/>
    <m/>
    <m/>
    <m/>
    <m/>
    <m/>
    <n v="1"/>
    <m/>
    <m/>
    <m/>
    <m/>
    <m/>
    <m/>
    <m/>
    <m/>
    <m/>
    <m/>
    <m/>
    <m/>
    <m/>
    <m/>
    <m/>
    <m/>
    <m/>
    <m/>
    <m/>
    <m/>
    <m/>
    <m/>
    <m/>
    <m/>
    <m/>
    <m/>
    <m/>
    <m/>
    <m/>
    <n v="1"/>
    <m/>
    <m/>
    <m/>
    <m/>
    <m/>
    <m/>
    <m/>
    <m/>
    <m/>
    <m/>
    <m/>
    <m/>
    <m/>
    <m/>
    <n v="1"/>
    <m/>
    <m/>
    <m/>
    <m/>
    <m/>
    <m/>
    <m/>
    <m/>
    <m/>
    <m/>
    <m/>
    <m/>
    <m/>
    <m/>
    <m/>
    <m/>
    <m/>
    <m/>
    <m/>
    <m/>
    <m/>
    <m/>
    <m/>
    <m/>
    <m/>
    <m/>
    <m/>
    <m/>
    <m/>
    <m/>
    <m/>
    <m/>
    <m/>
    <m/>
    <m/>
    <m/>
    <m/>
    <m/>
    <m/>
    <m/>
    <m/>
    <x v="1"/>
    <x v="0"/>
    <s v="ZBHT0011"/>
    <s v="koKXfvLpDJ7"/>
    <s v="Allocated"/>
    <s v="Left Message (LMCB)"/>
    <s v="Visit cm residence address cm is not at home lm with relative member "/>
    <d v="2026-07-03T00:00:00"/>
    <m/>
    <m/>
    <m/>
    <m/>
    <m/>
    <n v="3402"/>
    <n v="6337"/>
  </r>
  <r>
    <n v="141729353"/>
    <s v="RENUKA DIPAK MAGAR"/>
    <m/>
    <x v="2"/>
    <m/>
    <m/>
    <m/>
    <m/>
    <n v="3325"/>
    <n v="3027"/>
    <n v="3085"/>
    <n v="6352"/>
    <x v="1"/>
    <x v="1"/>
    <x v="1"/>
    <x v="12"/>
    <n v="3027"/>
    <n v="58"/>
    <n v="0"/>
    <n v="450"/>
    <s v="-"/>
    <n v="7.9498015858737985E-3"/>
    <n v="5.6281091189174914E-4"/>
    <x v="1"/>
    <s v="NC"/>
    <s v="-"/>
    <s v="NC"/>
    <s v="Add not found"/>
    <m/>
    <s v="CNAVNA"/>
    <m/>
    <s v="-"/>
    <m/>
    <s v="HINJEWADI"/>
    <m/>
    <m/>
    <m/>
    <n v="3027"/>
    <n v="3027"/>
    <n v="57"/>
    <n v="86"/>
    <s v="FLOW"/>
    <m/>
    <m/>
    <m/>
    <m/>
    <s v="REGULAR"/>
    <s v="MH22BA4612"/>
    <s v="SPLENDOR PLUS BS6 I3S DRS CAST FI"/>
    <d v="2023-05-17T00:00:00"/>
    <n v="36"/>
    <x v="0"/>
    <x v="0"/>
    <m/>
    <m/>
    <m/>
    <m/>
    <m/>
    <m/>
    <m/>
    <n v="1"/>
    <m/>
    <m/>
    <m/>
    <m/>
    <m/>
    <m/>
    <m/>
    <m/>
    <m/>
    <m/>
    <m/>
    <m/>
    <m/>
    <m/>
    <m/>
    <m/>
    <m/>
    <m/>
    <m/>
    <m/>
    <m/>
    <m/>
    <m/>
    <m/>
    <m/>
    <m/>
    <m/>
    <m/>
    <m/>
    <m/>
    <m/>
    <m/>
    <m/>
    <m/>
    <m/>
    <m/>
    <m/>
    <m/>
    <m/>
    <m/>
    <m/>
    <m/>
    <m/>
    <m/>
    <m/>
    <m/>
    <m/>
    <m/>
    <m/>
    <m/>
    <m/>
    <m/>
    <m/>
    <m/>
    <m/>
    <m/>
    <m/>
    <m/>
    <m/>
    <m/>
    <m/>
    <m/>
    <m/>
    <m/>
    <m/>
    <m/>
    <m/>
    <m/>
    <m/>
    <m/>
    <m/>
    <m/>
    <m/>
    <m/>
    <m/>
    <m/>
    <m/>
    <m/>
    <m/>
    <m/>
    <m/>
    <m/>
    <m/>
    <m/>
    <m/>
    <m/>
    <x v="0"/>
    <x v="0"/>
    <s v="DUWT0030"/>
    <s v="Go4Q6uVeQS"/>
    <s v="Allocated"/>
    <s v="Address Not Found (NC_ANF)"/>
    <s v="Address not found "/>
    <d v="2026-07-03T00:00:00"/>
    <m/>
    <m/>
    <m/>
    <m/>
    <m/>
    <n v="3085"/>
    <n v="6352"/>
  </r>
  <r>
    <n v="140106553"/>
    <s v="LATABAI CHINTAMAN JOSHI"/>
    <m/>
    <x v="2"/>
    <m/>
    <m/>
    <m/>
    <m/>
    <n v="2978"/>
    <n v="2998"/>
    <n v="-5492"/>
    <n v="5976"/>
    <x v="2"/>
    <x v="1"/>
    <x v="1"/>
    <x v="10"/>
    <n v="2949.41"/>
    <n v="444"/>
    <n v="0"/>
    <n v="3395"/>
    <s v="18.06.26"/>
    <n v="0.66722543836431458"/>
    <n v="1.1362733292180963E-3"/>
    <x v="0"/>
    <s v="PTP"/>
    <s v="PAID"/>
    <s v="PTP"/>
    <m/>
    <n v="25"/>
    <s v="CAVA"/>
    <m/>
    <s v="-"/>
    <m/>
    <s v="JUNNAR"/>
    <m/>
    <m/>
    <m/>
    <n v="2998"/>
    <n v="2949.41"/>
    <n v="117"/>
    <n v="146"/>
    <s v="FLOW"/>
    <m/>
    <m/>
    <m/>
    <m/>
    <s v="NPA"/>
    <s v="MH14KT1594"/>
    <s v="HONDA SHINE DISC BSVI"/>
    <d v="2023-03-30T00:00:00"/>
    <n v="36"/>
    <x v="0"/>
    <x v="0"/>
    <m/>
    <m/>
    <m/>
    <m/>
    <m/>
    <m/>
    <m/>
    <n v="1"/>
    <m/>
    <m/>
    <m/>
    <m/>
    <m/>
    <m/>
    <m/>
    <m/>
    <m/>
    <m/>
    <m/>
    <m/>
    <m/>
    <m/>
    <m/>
    <m/>
    <m/>
    <m/>
    <m/>
    <m/>
    <m/>
    <m/>
    <m/>
    <m/>
    <m/>
    <m/>
    <m/>
    <m/>
    <m/>
    <m/>
    <m/>
    <m/>
    <m/>
    <m/>
    <m/>
    <m/>
    <m/>
    <m/>
    <m/>
    <m/>
    <m/>
    <m/>
    <m/>
    <m/>
    <m/>
    <m/>
    <m/>
    <m/>
    <m/>
    <m/>
    <m/>
    <m/>
    <m/>
    <m/>
    <m/>
    <m/>
    <m/>
    <m/>
    <m/>
    <m/>
    <m/>
    <m/>
    <m/>
    <m/>
    <m/>
    <m/>
    <m/>
    <m/>
    <m/>
    <m/>
    <m/>
    <m/>
    <m/>
    <m/>
    <m/>
    <m/>
    <m/>
    <m/>
    <m/>
    <m/>
    <m/>
    <m/>
    <m/>
    <m/>
    <m/>
    <m/>
    <x v="0"/>
    <x v="0"/>
    <s v="ZBHT0021"/>
    <s v="BPEAg5aPGRlz"/>
    <s v="Allocated"/>
    <s v="Promise To Pay (PTP)"/>
    <s v="Ptp"/>
    <d v="2026-07-24T00:00:00"/>
    <m/>
    <m/>
    <m/>
    <m/>
    <m/>
    <n v="-5492"/>
    <n v="5976"/>
  </r>
  <r>
    <n v="139924876"/>
    <s v="ROHIT GANESH JADHAV"/>
    <m/>
    <x v="2"/>
    <m/>
    <m/>
    <m/>
    <m/>
    <n v="4965"/>
    <n v="2945"/>
    <n v="3108"/>
    <n v="7910"/>
    <x v="3"/>
    <x v="1"/>
    <x v="1"/>
    <x v="6"/>
    <n v="2945"/>
    <n v="163"/>
    <n v="0"/>
    <n v="2285"/>
    <s v="-"/>
    <n v="1.8144617095901355E-2"/>
    <n v="9.4320391457872633E-4"/>
    <x v="1"/>
    <s v="PTP"/>
    <s v="-"/>
    <s v="PTP"/>
    <m/>
    <n v="22"/>
    <s v="CAVA"/>
    <m/>
    <s v="ELG"/>
    <m/>
    <s v="DHANORI"/>
    <m/>
    <m/>
    <m/>
    <n v="2945"/>
    <n v="2945"/>
    <n v="86"/>
    <n v="115"/>
    <s v="FLOW"/>
    <m/>
    <m/>
    <m/>
    <m/>
    <s v="NPA"/>
    <s v="MH14KT3478"/>
    <s v="PIAGGIO VESPA SXL 125 CBS"/>
    <d v="2023-03-21T00:00:00"/>
    <n v="36"/>
    <x v="0"/>
    <x v="1"/>
    <m/>
    <m/>
    <m/>
    <m/>
    <m/>
    <m/>
    <m/>
    <m/>
    <m/>
    <m/>
    <m/>
    <m/>
    <m/>
    <m/>
    <m/>
    <m/>
    <m/>
    <m/>
    <m/>
    <m/>
    <m/>
    <m/>
    <n v="1"/>
    <m/>
    <m/>
    <m/>
    <m/>
    <m/>
    <m/>
    <m/>
    <m/>
    <m/>
    <m/>
    <m/>
    <m/>
    <m/>
    <m/>
    <m/>
    <m/>
    <m/>
    <m/>
    <m/>
    <m/>
    <m/>
    <m/>
    <m/>
    <m/>
    <m/>
    <m/>
    <m/>
    <m/>
    <m/>
    <m/>
    <m/>
    <m/>
    <m/>
    <m/>
    <m/>
    <m/>
    <m/>
    <m/>
    <m/>
    <m/>
    <m/>
    <m/>
    <m/>
    <m/>
    <m/>
    <m/>
    <m/>
    <m/>
    <m/>
    <m/>
    <m/>
    <m/>
    <m/>
    <m/>
    <m/>
    <m/>
    <m/>
    <m/>
    <m/>
    <m/>
    <m/>
    <m/>
    <m/>
    <m/>
    <m/>
    <m/>
    <m/>
    <m/>
    <m/>
    <m/>
    <m/>
    <x v="0"/>
    <x v="0"/>
    <s v="ZBHT0012"/>
    <s v="AodyZFNczm"/>
    <s v="Allocated"/>
    <s v="No Such Person (NC_NSP)"/>
    <s v="Nc"/>
    <d v="2026-07-08T00:00:00"/>
    <m/>
    <m/>
    <m/>
    <m/>
    <m/>
    <n v="3108"/>
    <n v="7910"/>
  </r>
  <r>
    <n v="458076322"/>
    <s v="KHANDU BHAGWANT AWATE"/>
    <m/>
    <x v="2"/>
    <m/>
    <m/>
    <m/>
    <m/>
    <n v="2825"/>
    <n v="2969"/>
    <n v="-2507"/>
    <n v="5794"/>
    <x v="3"/>
    <x v="1"/>
    <x v="1"/>
    <x v="11"/>
    <n v="2914"/>
    <n v="174"/>
    <n v="0"/>
    <n v="450"/>
    <s v="FLOW"/>
    <n v="5.1007369287052108E-2"/>
    <n v="9.3327545232000286E-4"/>
    <x v="1"/>
    <s v="KIV"/>
    <s v="KIV"/>
    <s v="KIV"/>
    <m/>
    <m/>
    <m/>
    <m/>
    <s v="-"/>
    <m/>
    <s v="SHELGAON"/>
    <m/>
    <m/>
    <m/>
    <n v="2969"/>
    <n v="2914"/>
    <n v="87"/>
    <n v="116"/>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x v="5"/>
    <x v="1"/>
    <s v="ZBHT0010"/>
    <s v="APm7ePY-Zz"/>
    <s v="Allocated"/>
    <e v="#N/A"/>
    <e v="#N/A"/>
    <e v="#N/A"/>
    <m/>
    <m/>
    <m/>
    <m/>
    <m/>
    <n v="-2507"/>
    <n v="5794"/>
  </r>
  <r>
    <n v="458302759"/>
    <s v="SHUBHAM ANKUSH JEDHE"/>
    <m/>
    <x v="2"/>
    <m/>
    <m/>
    <m/>
    <m/>
    <n v="2959"/>
    <n v="2959"/>
    <n v="3003"/>
    <n v="5918"/>
    <x v="0"/>
    <x v="1"/>
    <x v="1"/>
    <x v="13"/>
    <n v="2907"/>
    <n v="44"/>
    <n v="0"/>
    <n v="6715"/>
    <s v="-"/>
    <n v="2.5052202213964887E-3"/>
    <n v="1.531108443540161E-4"/>
    <x v="1"/>
    <s v="NC"/>
    <s v="-"/>
    <s v="NC"/>
    <s v="Shifted"/>
    <m/>
    <s v="CNAVNA"/>
    <m/>
    <s v="-"/>
    <m/>
    <s v="BIBVEWADI"/>
    <m/>
    <m/>
    <m/>
    <n v="2959"/>
    <n v="2907"/>
    <n v="26"/>
    <n v="55"/>
    <s v="FLOW"/>
    <m/>
    <m/>
    <m/>
    <m/>
    <s v="REGULAR"/>
    <s v="MH12VN7011"/>
    <s v="ACCESS SPL ED DISC CBS BT BSVI"/>
    <d v="2023-05-29T00:00:00"/>
    <n v="36"/>
    <x v="0"/>
    <x v="1"/>
    <m/>
    <m/>
    <m/>
    <m/>
    <m/>
    <m/>
    <m/>
    <m/>
    <m/>
    <m/>
    <n v="1"/>
    <m/>
    <m/>
    <m/>
    <m/>
    <m/>
    <m/>
    <m/>
    <m/>
    <m/>
    <m/>
    <m/>
    <m/>
    <m/>
    <m/>
    <m/>
    <m/>
    <m/>
    <m/>
    <m/>
    <m/>
    <n v="1"/>
    <m/>
    <m/>
    <m/>
    <m/>
    <m/>
    <m/>
    <m/>
    <m/>
    <m/>
    <m/>
    <m/>
    <m/>
    <m/>
    <m/>
    <m/>
    <m/>
    <m/>
    <m/>
    <m/>
    <m/>
    <m/>
    <m/>
    <m/>
    <m/>
    <m/>
    <m/>
    <m/>
    <m/>
    <m/>
    <m/>
    <m/>
    <m/>
    <m/>
    <m/>
    <m/>
    <m/>
    <m/>
    <m/>
    <m/>
    <m/>
    <m/>
    <m/>
    <m/>
    <m/>
    <m/>
    <m/>
    <m/>
    <m/>
    <m/>
    <m/>
    <m/>
    <m/>
    <m/>
    <m/>
    <m/>
    <m/>
    <m/>
    <m/>
    <m/>
    <m/>
    <m/>
    <m/>
    <x v="3"/>
    <x v="0"/>
    <s v="DUWT0031"/>
    <s v="Go4tv-7wLmz"/>
    <s v="Allocated"/>
    <s v="Shifted (NC_SFTD)"/>
    <s v="Customer shifted at residence address "/>
    <d v="2026-07-04T00:00:00"/>
    <m/>
    <m/>
    <m/>
    <m/>
    <m/>
    <n v="3003"/>
    <n v="5918"/>
  </r>
  <r>
    <n v="462424270"/>
    <s v="PRANALI GAUTAM KHARAT"/>
    <m/>
    <x v="2"/>
    <m/>
    <m/>
    <m/>
    <m/>
    <n v="742"/>
    <n v="2967"/>
    <n v="-539"/>
    <n v="3709"/>
    <x v="5"/>
    <x v="1"/>
    <x v="1"/>
    <x v="6"/>
    <n v="2829"/>
    <n v="204"/>
    <n v="0"/>
    <n v="1800"/>
    <s v="-"/>
    <n v="1.6285951136389802E-2"/>
    <n v="1.236562561168377E-3"/>
    <x v="1"/>
    <s v="RTP"/>
    <s v="-"/>
    <s v="RTP"/>
    <s v="Financail problem"/>
    <m/>
    <s v="CAVANA"/>
    <m/>
    <s v="-"/>
    <m/>
    <s v="TADIWALA ROAD"/>
    <m/>
    <m/>
    <m/>
    <n v="2967"/>
    <n v="2829"/>
    <n v="176"/>
    <n v="205"/>
    <s v="FLOW"/>
    <m/>
    <m/>
    <m/>
    <m/>
    <s v="NPA"/>
    <s v="MH12VS8556"/>
    <s v="PLEASURE PLUS FI DRS CAST"/>
    <d v="2024-04-02T00:00:00"/>
    <n v="24"/>
    <x v="0"/>
    <x v="1"/>
    <m/>
    <m/>
    <m/>
    <m/>
    <m/>
    <m/>
    <m/>
    <n v="1"/>
    <m/>
    <m/>
    <m/>
    <m/>
    <m/>
    <m/>
    <m/>
    <m/>
    <m/>
    <m/>
    <m/>
    <m/>
    <m/>
    <m/>
    <m/>
    <m/>
    <m/>
    <m/>
    <m/>
    <m/>
    <m/>
    <m/>
    <m/>
    <m/>
    <m/>
    <m/>
    <m/>
    <m/>
    <m/>
    <m/>
    <m/>
    <m/>
    <m/>
    <m/>
    <m/>
    <m/>
    <m/>
    <m/>
    <m/>
    <m/>
    <m/>
    <m/>
    <m/>
    <m/>
    <m/>
    <m/>
    <m/>
    <m/>
    <m/>
    <m/>
    <m/>
    <m/>
    <m/>
    <m/>
    <m/>
    <m/>
    <m/>
    <m/>
    <m/>
    <m/>
    <m/>
    <m/>
    <m/>
    <m/>
    <m/>
    <m/>
    <m/>
    <m/>
    <m/>
    <m/>
    <m/>
    <m/>
    <m/>
    <m/>
    <m/>
    <m/>
    <m/>
    <m/>
    <m/>
    <m/>
    <m/>
    <m/>
    <m/>
    <m/>
    <m/>
    <m/>
    <x v="0"/>
    <x v="0"/>
    <s v="ZBHT0012"/>
    <s v="G2ts-WHsIVm"/>
    <s v="Allocated"/>
    <s v="Door Locked (NC_DL)"/>
    <s v="Nc"/>
    <d v="2026-07-03T00:00:00"/>
    <m/>
    <m/>
    <m/>
    <m/>
    <m/>
    <n v="-539"/>
    <n v="3709"/>
  </r>
  <r>
    <n v="465932490"/>
    <s v="SHUBHANGI RAHUL SONWANE"/>
    <m/>
    <x v="2"/>
    <m/>
    <m/>
    <m/>
    <m/>
    <n v="2198"/>
    <n v="2841"/>
    <n v="-3569"/>
    <n v="5039"/>
    <x v="2"/>
    <x v="1"/>
    <x v="1"/>
    <x v="9"/>
    <n v="2798"/>
    <n v="184"/>
    <n v="0"/>
    <n v="1948.37"/>
    <s v="FLOW"/>
    <n v="7.5744860556906102E-3"/>
    <n v="1.077941952848954E-3"/>
    <x v="0"/>
    <s v="PTP"/>
    <s v="PTP"/>
    <s v="PTP"/>
    <m/>
    <n v="20"/>
    <s v="CAVA"/>
    <m/>
    <s v="-"/>
    <m/>
    <s v="SHIRUR"/>
    <m/>
    <m/>
    <m/>
    <n v="2841"/>
    <n v="2798"/>
    <n v="117"/>
    <n v="146"/>
    <s v="FLOW"/>
    <m/>
    <m/>
    <m/>
    <m/>
    <s v="NPA"/>
    <s v="MH12WV1577"/>
    <s v="HONDA SHINE DRUM BSVI"/>
    <d v="2025-04-16T00:00:00"/>
    <n v="12"/>
    <x v="0"/>
    <x v="0"/>
    <m/>
    <m/>
    <m/>
    <m/>
    <m/>
    <m/>
    <m/>
    <m/>
    <m/>
    <m/>
    <n v="1"/>
    <m/>
    <m/>
    <m/>
    <m/>
    <m/>
    <m/>
    <m/>
    <m/>
    <m/>
    <m/>
    <m/>
    <m/>
    <m/>
    <m/>
    <m/>
    <m/>
    <m/>
    <m/>
    <m/>
    <m/>
    <m/>
    <m/>
    <m/>
    <m/>
    <m/>
    <m/>
    <m/>
    <m/>
    <m/>
    <m/>
    <m/>
    <m/>
    <m/>
    <m/>
    <m/>
    <m/>
    <m/>
    <m/>
    <m/>
    <m/>
    <m/>
    <m/>
    <m/>
    <m/>
    <m/>
    <m/>
    <m/>
    <m/>
    <m/>
    <m/>
    <m/>
    <m/>
    <m/>
    <m/>
    <m/>
    <m/>
    <m/>
    <m/>
    <m/>
    <m/>
    <m/>
    <m/>
    <m/>
    <m/>
    <m/>
    <m/>
    <m/>
    <m/>
    <m/>
    <m/>
    <m/>
    <m/>
    <m/>
    <m/>
    <m/>
    <m/>
    <m/>
    <m/>
    <m/>
    <m/>
    <m/>
    <m/>
    <m/>
    <x v="0"/>
    <x v="0"/>
    <s v="ZBHT0024"/>
    <s v="kPgMMd_LbN7"/>
    <s v="Allocated"/>
    <s v="Left Message (LMCB)"/>
    <s v="Meet husband "/>
    <d v="2026-07-04T00:00:00"/>
    <m/>
    <m/>
    <m/>
    <m/>
    <m/>
    <n v="-3569"/>
    <n v="5039"/>
  </r>
  <r>
    <n v="458457415"/>
    <s v="MANJIT RAMBACHCHAN SAHANI"/>
    <m/>
    <x v="2"/>
    <m/>
    <m/>
    <m/>
    <m/>
    <n v="2403"/>
    <n v="2403"/>
    <n v="2489"/>
    <n v="4806"/>
    <x v="1"/>
    <x v="1"/>
    <x v="1"/>
    <x v="8"/>
    <n v="2359.13"/>
    <n v="86"/>
    <n v="0"/>
    <n v="450"/>
    <s v="-"/>
    <n v="1.1741871056374699E-2"/>
    <n v="4.3863366586428224E-4"/>
    <x v="1"/>
    <s v="KIV"/>
    <s v="-"/>
    <s v="KIV"/>
    <m/>
    <m/>
    <m/>
    <m/>
    <s v="-"/>
    <m/>
    <s v="MAVAL"/>
    <m/>
    <m/>
    <m/>
    <n v="2403"/>
    <n v="2359.13"/>
    <n v="57"/>
    <n v="86"/>
    <s v="FLOW"/>
    <m/>
    <m/>
    <m/>
    <m/>
    <s v="REGULAR"/>
    <s v="MH14KC7671"/>
    <s v="TVS XL 100 COM ITS"/>
    <d v="2023-06-08T00:00:00"/>
    <n v="36"/>
    <x v="0"/>
    <x v="1"/>
    <m/>
    <m/>
    <m/>
    <m/>
    <m/>
    <m/>
    <m/>
    <m/>
    <m/>
    <m/>
    <m/>
    <m/>
    <m/>
    <m/>
    <m/>
    <m/>
    <m/>
    <m/>
    <m/>
    <m/>
    <m/>
    <m/>
    <m/>
    <m/>
    <m/>
    <m/>
    <m/>
    <m/>
    <m/>
    <m/>
    <m/>
    <m/>
    <m/>
    <m/>
    <m/>
    <m/>
    <m/>
    <m/>
    <m/>
    <m/>
    <m/>
    <m/>
    <m/>
    <m/>
    <m/>
    <m/>
    <m/>
    <m/>
    <m/>
    <m/>
    <m/>
    <m/>
    <m/>
    <m/>
    <m/>
    <m/>
    <m/>
    <m/>
    <m/>
    <m/>
    <m/>
    <m/>
    <m/>
    <m/>
    <m/>
    <m/>
    <m/>
    <m/>
    <m/>
    <m/>
    <m/>
    <m/>
    <m/>
    <m/>
    <m/>
    <m/>
    <m/>
    <m/>
    <m/>
    <m/>
    <m/>
    <m/>
    <m/>
    <m/>
    <m/>
    <m/>
    <m/>
    <m/>
    <m/>
    <m/>
    <m/>
    <m/>
    <m/>
    <m/>
    <x v="5"/>
    <x v="1"/>
    <s v="ZBHT0013"/>
    <s v="k6ZoSLl_97"/>
    <s v="Allocated"/>
    <e v="#N/A"/>
    <e v="#N/A"/>
    <e v="#N/A"/>
    <m/>
    <m/>
    <m/>
    <s v="VYMO"/>
    <m/>
    <n v="2489"/>
    <n v="4806"/>
  </r>
  <r>
    <n v="140583201"/>
    <s v="POOJA AKSHAY MHETRE"/>
    <s v="ONLINE"/>
    <x v="18"/>
    <n v="2650"/>
    <m/>
    <m/>
    <m/>
    <n v="3495"/>
    <n v="2258"/>
    <n v="2612"/>
    <n v="3103"/>
    <x v="3"/>
    <x v="2"/>
    <x v="0"/>
    <x v="15"/>
    <n v="2258"/>
    <n v="354"/>
    <n v="0"/>
    <n v="6300"/>
    <s v="03.06.26"/>
    <n v="0.17060823573857198"/>
    <n v="7.2317638000637149E-4"/>
    <x v="2"/>
    <s v="PAID"/>
    <s v="PAID"/>
    <s v="PAID"/>
    <m/>
    <m/>
    <m/>
    <m/>
    <s v="-"/>
    <m/>
    <s v="PIMPARI"/>
    <m/>
    <m/>
    <m/>
    <n v="2258"/>
    <n v="2258"/>
    <n v="86"/>
    <n v="24"/>
    <s v="STABLE"/>
    <m/>
    <m/>
    <m/>
    <m/>
    <s v="REGULAR"/>
    <s v="MH14KT6733"/>
    <s v="ACCESS SPL ED DISC CBS BT BSVI"/>
    <d v="2023-04-11T00:00:00"/>
    <n v="36"/>
    <x v="0"/>
    <x v="0"/>
    <m/>
    <n v="1"/>
    <m/>
    <m/>
    <m/>
    <m/>
    <m/>
    <m/>
    <m/>
    <m/>
    <m/>
    <m/>
    <m/>
    <m/>
    <m/>
    <m/>
    <m/>
    <m/>
    <m/>
    <m/>
    <m/>
    <m/>
    <m/>
    <m/>
    <m/>
    <m/>
    <m/>
    <m/>
    <m/>
    <m/>
    <m/>
    <m/>
    <m/>
    <m/>
    <m/>
    <m/>
    <m/>
    <m/>
    <m/>
    <m/>
    <m/>
    <m/>
    <m/>
    <n v="1"/>
    <m/>
    <m/>
    <m/>
    <m/>
    <m/>
    <m/>
    <m/>
    <m/>
    <m/>
    <m/>
    <m/>
    <m/>
    <m/>
    <m/>
    <m/>
    <m/>
    <m/>
    <m/>
    <m/>
    <m/>
    <m/>
    <m/>
    <m/>
    <m/>
    <m/>
    <m/>
    <m/>
    <m/>
    <m/>
    <m/>
    <m/>
    <m/>
    <m/>
    <m/>
    <m/>
    <m/>
    <m/>
    <m/>
    <m/>
    <m/>
    <m/>
    <m/>
    <m/>
    <m/>
    <m/>
    <m/>
    <m/>
    <m/>
    <m/>
    <m/>
    <x v="3"/>
    <x v="0"/>
    <s v="ZBHT0015"/>
    <e v="#N/A"/>
    <s v="Allocated"/>
    <s v="Promise To Pay (PTP)"/>
    <s v="Visited at customer residence address. Customer not meet at home discus about due amount with customer husband. Customer husband promise to pay emi after 1/2 days. Vehicle with husband."/>
    <d v="2026-07-03T00:00:00"/>
    <m/>
    <m/>
    <m/>
    <m/>
    <m/>
    <n v="2612"/>
    <n v="5753"/>
  </r>
  <r>
    <n v="453528907"/>
    <s v="PARTHA SARATHI SWAIN"/>
    <m/>
    <x v="2"/>
    <m/>
    <m/>
    <m/>
    <m/>
    <n v="2284"/>
    <n v="2284"/>
    <n v="2307"/>
    <n v="4568"/>
    <x v="0"/>
    <x v="1"/>
    <x v="1"/>
    <x v="13"/>
    <n v="2247"/>
    <n v="23"/>
    <n v="0"/>
    <n v="4481"/>
    <s v="-"/>
    <n v="1.9364395725758204E-3"/>
    <n v="1.1834883634794432E-4"/>
    <x v="1"/>
    <s v="NC"/>
    <s v="-"/>
    <s v="NC"/>
    <s v="Shifted"/>
    <m/>
    <s v="CNAVNA"/>
    <m/>
    <s v="-"/>
    <m/>
    <s v="AMBEGAON BK"/>
    <m/>
    <m/>
    <m/>
    <n v="2284"/>
    <n v="2247"/>
    <n v="26"/>
    <n v="55"/>
    <s v="FLOW"/>
    <m/>
    <m/>
    <m/>
    <m/>
    <s v="NPA"/>
    <s v="MH12UH7279"/>
    <s v="TVS JUPITER 125 DISC"/>
    <d v="2022-05-28T00:00:00"/>
    <n v="48"/>
    <x v="0"/>
    <x v="1"/>
    <m/>
    <m/>
    <m/>
    <m/>
    <m/>
    <m/>
    <m/>
    <m/>
    <m/>
    <m/>
    <m/>
    <m/>
    <m/>
    <m/>
    <m/>
    <m/>
    <n v="1"/>
    <m/>
    <m/>
    <m/>
    <m/>
    <m/>
    <m/>
    <m/>
    <m/>
    <m/>
    <m/>
    <m/>
    <m/>
    <m/>
    <m/>
    <m/>
    <m/>
    <m/>
    <m/>
    <m/>
    <m/>
    <m/>
    <m/>
    <m/>
    <m/>
    <m/>
    <m/>
    <m/>
    <m/>
    <m/>
    <m/>
    <m/>
    <m/>
    <m/>
    <m/>
    <m/>
    <m/>
    <m/>
    <m/>
    <m/>
    <m/>
    <m/>
    <m/>
    <m/>
    <m/>
    <m/>
    <m/>
    <m/>
    <m/>
    <m/>
    <m/>
    <m/>
    <m/>
    <m/>
    <m/>
    <m/>
    <m/>
    <m/>
    <m/>
    <m/>
    <m/>
    <m/>
    <m/>
    <m/>
    <m/>
    <m/>
    <m/>
    <m/>
    <m/>
    <m/>
    <m/>
    <m/>
    <m/>
    <m/>
    <m/>
    <m/>
    <m/>
    <m/>
    <x v="0"/>
    <x v="0"/>
    <s v="DUWT0031"/>
    <s v="BPaGkG4GXOJ7"/>
    <s v="Allocated"/>
    <s v="Door Locked (NC_DL)"/>
    <s v="Customer house is door locked "/>
    <d v="2026-07-06T00:00:00"/>
    <m/>
    <m/>
    <m/>
    <m/>
    <m/>
    <n v="2307"/>
    <n v="4568"/>
  </r>
  <r>
    <n v="136642359"/>
    <s v="MAHENDRA  SINGH"/>
    <s v="ONLINE"/>
    <x v="24"/>
    <n v="7553"/>
    <m/>
    <m/>
    <s v="BANK RB 08"/>
    <n v="2559"/>
    <n v="2155"/>
    <n v="2608"/>
    <n v="-2839"/>
    <x v="5"/>
    <x v="2"/>
    <x v="0"/>
    <x v="15"/>
    <n v="2155"/>
    <n v="453"/>
    <n v="0"/>
    <n v="4942"/>
    <s v="-"/>
    <n v="5.4914392157562268E-2"/>
    <n v="9.4195557416679122E-4"/>
    <x v="2"/>
    <s v="PAID"/>
    <s v="-"/>
    <s v="PAID"/>
    <m/>
    <m/>
    <m/>
    <m/>
    <s v="-"/>
    <m/>
    <s v="KALEWADI"/>
    <m/>
    <m/>
    <m/>
    <n v="2155"/>
    <n v="2155"/>
    <n v="176"/>
    <n v="0"/>
    <s v="RB"/>
    <m/>
    <m/>
    <m/>
    <m/>
    <s v="NPA"/>
    <m/>
    <s v="HF DELUXE BS6 I3S DRUM SELF CAST"/>
    <d v="2022-12-22T00:00:00"/>
    <n v="36"/>
    <x v="0"/>
    <x v="0"/>
    <m/>
    <m/>
    <m/>
    <m/>
    <m/>
    <m/>
    <m/>
    <m/>
    <m/>
    <m/>
    <n v="1"/>
    <m/>
    <m/>
    <m/>
    <m/>
    <m/>
    <m/>
    <m/>
    <m/>
    <m/>
    <m/>
    <m/>
    <m/>
    <m/>
    <m/>
    <m/>
    <m/>
    <m/>
    <m/>
    <m/>
    <m/>
    <m/>
    <m/>
    <m/>
    <m/>
    <m/>
    <m/>
    <m/>
    <m/>
    <m/>
    <m/>
    <m/>
    <m/>
    <m/>
    <m/>
    <m/>
    <m/>
    <m/>
    <m/>
    <m/>
    <m/>
    <m/>
    <m/>
    <m/>
    <m/>
    <m/>
    <m/>
    <m/>
    <m/>
    <m/>
    <m/>
    <m/>
    <m/>
    <m/>
    <m/>
    <m/>
    <m/>
    <m/>
    <m/>
    <m/>
    <m/>
    <m/>
    <m/>
    <m/>
    <m/>
    <m/>
    <m/>
    <m/>
    <m/>
    <m/>
    <m/>
    <m/>
    <m/>
    <m/>
    <m/>
    <m/>
    <m/>
    <m/>
    <m/>
    <m/>
    <m/>
    <m/>
    <m/>
    <m/>
    <x v="0"/>
    <x v="0"/>
    <s v="DUWT0030"/>
    <s v="BPdwkuWG-c"/>
    <s v="Allocated"/>
    <s v="Shifted (NC_SFTD)"/>
    <s v="Visited at customer residence address. Customer is shiffted other place long time many people sd. Vehicle with him."/>
    <d v="2026-07-04T00:00:00"/>
    <m/>
    <m/>
    <m/>
    <m/>
    <m/>
    <n v="2608"/>
    <n v="4714"/>
  </r>
  <r>
    <n v="462216543"/>
    <s v="GULFAM"/>
    <m/>
    <x v="2"/>
    <m/>
    <m/>
    <m/>
    <m/>
    <n v="4121"/>
    <n v="2011"/>
    <n v="2526"/>
    <n v="6132"/>
    <x v="2"/>
    <x v="1"/>
    <x v="1"/>
    <x v="0"/>
    <n v="2011"/>
    <n v="515"/>
    <n v="0"/>
    <n v="1769"/>
    <s v="FLOW"/>
    <n v="6.7686804304355691E-3"/>
    <n v="7.7474670020702169E-4"/>
    <x v="1"/>
    <s v="NC"/>
    <s v="NC"/>
    <s v="NC"/>
    <s v="Shifted"/>
    <m/>
    <s v="CNAVNA"/>
    <m/>
    <s v="-"/>
    <m/>
    <s v="THERGAON"/>
    <m/>
    <m/>
    <m/>
    <n v="2011"/>
    <n v="2011"/>
    <n v="118"/>
    <n v="147"/>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x v="0"/>
    <x v="0"/>
    <s v="ZBHT0011"/>
    <s v="APGX7f4Iu7"/>
    <s v="Allocated"/>
    <s v="Shifted (NC_SFTD)"/>
    <s v="Visit cm residence address cm shifted for a long time "/>
    <d v="2026-07-03T00:00:00"/>
    <m/>
    <m/>
    <m/>
    <m/>
    <m/>
    <n v="2526"/>
    <n v="6132"/>
  </r>
  <r>
    <n v="463259758"/>
    <s v="ARIFA MIRASAHAB SHAIKH"/>
    <s v="ONLINE"/>
    <x v="23"/>
    <n v="2955"/>
    <m/>
    <m/>
    <m/>
    <n v="2467"/>
    <n v="1942"/>
    <n v="1983"/>
    <n v="1454"/>
    <x v="0"/>
    <x v="2"/>
    <x v="0"/>
    <x v="6"/>
    <n v="1942"/>
    <n v="41"/>
    <n v="0"/>
    <n v="900"/>
    <s v="08.06.26"/>
    <n v="1.3245577856067497E-3"/>
    <n v="1.0228457507241116E-4"/>
    <x v="2"/>
    <s v="PAID"/>
    <s v="PAID"/>
    <s v="PAID"/>
    <m/>
    <m/>
    <m/>
    <m/>
    <s v="-"/>
    <m/>
    <s v="TADIWALA ROAD"/>
    <m/>
    <m/>
    <m/>
    <n v="1942"/>
    <n v="1942"/>
    <n v="25"/>
    <n v="0"/>
    <s v="RB"/>
    <m/>
    <m/>
    <m/>
    <m/>
    <s v="NPA"/>
    <s v="MH12UR3151"/>
    <s v="HONDA ACTIVA 6G DLX BS VI"/>
    <d v="2024-06-20T00:00:00"/>
    <n v="24"/>
    <x v="0"/>
    <x v="1"/>
    <m/>
    <m/>
    <m/>
    <m/>
    <m/>
    <m/>
    <m/>
    <n v="1"/>
    <m/>
    <m/>
    <m/>
    <m/>
    <m/>
    <m/>
    <m/>
    <m/>
    <m/>
    <m/>
    <m/>
    <m/>
    <m/>
    <m/>
    <m/>
    <m/>
    <m/>
    <m/>
    <m/>
    <m/>
    <m/>
    <m/>
    <m/>
    <m/>
    <m/>
    <m/>
    <m/>
    <m/>
    <m/>
    <m/>
    <m/>
    <m/>
    <m/>
    <m/>
    <m/>
    <m/>
    <m/>
    <m/>
    <m/>
    <m/>
    <m/>
    <m/>
    <m/>
    <m/>
    <m/>
    <m/>
    <m/>
    <m/>
    <m/>
    <m/>
    <m/>
    <m/>
    <m/>
    <m/>
    <m/>
    <m/>
    <m/>
    <m/>
    <m/>
    <m/>
    <m/>
    <m/>
    <m/>
    <m/>
    <m/>
    <m/>
    <m/>
    <m/>
    <m/>
    <m/>
    <m/>
    <m/>
    <m/>
    <m/>
    <m/>
    <m/>
    <m/>
    <m/>
    <m/>
    <m/>
    <m/>
    <m/>
    <m/>
    <m/>
    <m/>
    <m/>
    <x v="0"/>
    <x v="0"/>
    <s v="ZBHT0012"/>
    <s v="B2-TVeZF657"/>
    <s v="Allocated"/>
    <s v="Left Message (LMCB)"/>
    <s v="Lm"/>
    <d v="2026-07-03T00:00:00"/>
    <m/>
    <m/>
    <m/>
    <m/>
    <m/>
    <n v="1983"/>
    <n v="4409"/>
  </r>
  <r>
    <n v="458035947"/>
    <s v="BAPU KISAN BHUJBAL"/>
    <m/>
    <x v="2"/>
    <m/>
    <m/>
    <m/>
    <m/>
    <n v="3169"/>
    <n v="1847"/>
    <n v="1977"/>
    <n v="5016"/>
    <x v="1"/>
    <x v="1"/>
    <x v="1"/>
    <x v="9"/>
    <n v="1847"/>
    <n v="130"/>
    <n v="0"/>
    <n v="6300"/>
    <s v="FLOW"/>
    <n v="2.8034337585941486E-3"/>
    <n v="3.4341319929437092E-4"/>
    <x v="1"/>
    <s v="BPTP"/>
    <s v="BPTP"/>
    <s v="BPTP"/>
    <m/>
    <m/>
    <s v="CAVA"/>
    <m/>
    <s v="-"/>
    <m/>
    <s v="SHIRUR"/>
    <m/>
    <m/>
    <m/>
    <n v="1847"/>
    <n v="1847"/>
    <n v="57"/>
    <n v="86"/>
    <s v="FLOW"/>
    <m/>
    <m/>
    <m/>
    <m/>
    <s v="NPA"/>
    <m/>
    <s v="HF DELUXE DRUM SELF CAST ALL BLACK"/>
    <d v="2023-05-09T00:00:00"/>
    <n v="36"/>
    <x v="0"/>
    <x v="0"/>
    <m/>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7-04T00:00:00"/>
    <m/>
    <m/>
    <m/>
    <m/>
    <m/>
    <n v="1977"/>
    <n v="5016"/>
  </r>
  <r>
    <n v="462905638"/>
    <s v="PRAMOD SHASHIKANT DOKE"/>
    <m/>
    <x v="2"/>
    <m/>
    <m/>
    <m/>
    <m/>
    <n v="1420"/>
    <n v="1767"/>
    <n v="-945"/>
    <n v="3187"/>
    <x v="3"/>
    <x v="1"/>
    <x v="1"/>
    <x v="10"/>
    <n v="1738"/>
    <n v="128"/>
    <n v="0"/>
    <n v="5234"/>
    <s v="FLOW"/>
    <n v="1.3645606789827821E-2"/>
    <n v="5.5663443244068805E-4"/>
    <x v="1"/>
    <s v="BPTP"/>
    <s v="BPTP"/>
    <s v="BPTP"/>
    <s v="Financail problem"/>
    <m/>
    <s v="CAVA"/>
    <m/>
    <s v="-"/>
    <m/>
    <s v="OTUR"/>
    <m/>
    <m/>
    <m/>
    <n v="1767"/>
    <n v="1738"/>
    <n v="86"/>
    <n v="115"/>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7-06T00:00:00"/>
    <m/>
    <m/>
    <m/>
    <m/>
    <m/>
    <n v="-945"/>
    <n v="3187"/>
  </r>
  <r>
    <n v="139863935"/>
    <s v="PRAVIN BALU AUTI"/>
    <m/>
    <x v="2"/>
    <m/>
    <m/>
    <m/>
    <m/>
    <n v="3047"/>
    <n v="1456"/>
    <n v="2092"/>
    <n v="4503"/>
    <x v="2"/>
    <x v="1"/>
    <x v="1"/>
    <x v="10"/>
    <n v="1456"/>
    <n v="636"/>
    <n v="0"/>
    <n v="4508"/>
    <s v="23.06.26"/>
    <n v="0.32938121124511077"/>
    <n v="5.6093048011010625E-4"/>
    <x v="1"/>
    <s v="BPTP"/>
    <s v="NC"/>
    <s v="BPTP"/>
    <m/>
    <n v="26"/>
    <s v="CAVNA"/>
    <m/>
    <s v="-"/>
    <m/>
    <s v="JUNNAR"/>
    <m/>
    <m/>
    <m/>
    <n v="1456"/>
    <n v="1456"/>
    <n v="118"/>
    <n v="147"/>
    <s v="FLOW"/>
    <m/>
    <m/>
    <m/>
    <m/>
    <s v="NPA"/>
    <s v="MH14KR8415"/>
    <s v="HF DELUXE DRS C I3S FI"/>
    <d v="2023-03-13T00:00:00"/>
    <n v="36"/>
    <x v="0"/>
    <x v="0"/>
    <m/>
    <m/>
    <m/>
    <m/>
    <m/>
    <m/>
    <m/>
    <n v="1"/>
    <m/>
    <m/>
    <m/>
    <m/>
    <m/>
    <m/>
    <m/>
    <m/>
    <m/>
    <m/>
    <m/>
    <m/>
    <m/>
    <m/>
    <m/>
    <m/>
    <m/>
    <m/>
    <m/>
    <m/>
    <m/>
    <m/>
    <m/>
    <m/>
    <m/>
    <m/>
    <m/>
    <m/>
    <m/>
    <m/>
    <m/>
    <m/>
    <m/>
    <m/>
    <m/>
    <m/>
    <m/>
    <m/>
    <m/>
    <m/>
    <m/>
    <m/>
    <m/>
    <m/>
    <m/>
    <m/>
    <m/>
    <m/>
    <m/>
    <m/>
    <m/>
    <m/>
    <m/>
    <m/>
    <m/>
    <m/>
    <m/>
    <m/>
    <m/>
    <m/>
    <m/>
    <m/>
    <m/>
    <m/>
    <m/>
    <m/>
    <m/>
    <m/>
    <m/>
    <m/>
    <m/>
    <m/>
    <m/>
    <m/>
    <m/>
    <m/>
    <m/>
    <m/>
    <m/>
    <m/>
    <m/>
    <m/>
    <m/>
    <m/>
    <m/>
    <m/>
    <x v="0"/>
    <x v="0"/>
    <s v="ZBHT0021"/>
    <s v="B6Mk7fNO93"/>
    <s v="Allocated"/>
    <s v="Promise To Pay (PTP)"/>
    <s v="Ptp"/>
    <d v="2026-07-22T00:00:00"/>
    <m/>
    <m/>
    <m/>
    <m/>
    <m/>
    <n v="2092"/>
    <n v="4503"/>
  </r>
  <r>
    <n v="138395859"/>
    <s v="RUTVIK SUNIL SHELKE"/>
    <s v="COLLECT"/>
    <x v="14"/>
    <n v="3600"/>
    <m/>
    <m/>
    <m/>
    <n v="3573"/>
    <n v="1344"/>
    <n v="2299"/>
    <n v="1317"/>
    <x v="4"/>
    <x v="2"/>
    <x v="0"/>
    <x v="10"/>
    <n v="1344"/>
    <n v="955"/>
    <n v="0"/>
    <n v="5400"/>
    <s v="20.06.26"/>
    <n v="3.9473104542050311E-3"/>
    <n v="6.0077718575099893E-4"/>
    <x v="0"/>
    <s v="PAID"/>
    <s v="PTP"/>
    <s v="PTP"/>
    <m/>
    <n v="25"/>
    <s v="CAVA"/>
    <m/>
    <s v="-"/>
    <m/>
    <s v="JUNNAR"/>
    <m/>
    <m/>
    <m/>
    <n v="1344"/>
    <n v="1344"/>
    <n v="145"/>
    <n v="0"/>
    <s v="RB"/>
    <m/>
    <m/>
    <m/>
    <m/>
    <s v="NPA"/>
    <s v="MH14KR4203"/>
    <s v="YAMAHA FZS WITH BLUETOOTH"/>
    <d v="2023-02-16T00:00:00"/>
    <n v="36"/>
    <x v="0"/>
    <x v="0"/>
    <m/>
    <m/>
    <m/>
    <m/>
    <m/>
    <m/>
    <m/>
    <m/>
    <m/>
    <m/>
    <m/>
    <m/>
    <m/>
    <m/>
    <m/>
    <m/>
    <m/>
    <m/>
    <m/>
    <n v="1"/>
    <m/>
    <m/>
    <n v="1"/>
    <m/>
    <m/>
    <m/>
    <m/>
    <m/>
    <m/>
    <m/>
    <m/>
    <m/>
    <m/>
    <m/>
    <m/>
    <m/>
    <m/>
    <m/>
    <m/>
    <m/>
    <m/>
    <m/>
    <m/>
    <m/>
    <m/>
    <m/>
    <m/>
    <m/>
    <m/>
    <m/>
    <m/>
    <m/>
    <m/>
    <m/>
    <m/>
    <m/>
    <m/>
    <m/>
    <m/>
    <m/>
    <m/>
    <m/>
    <m/>
    <m/>
    <n v="2"/>
    <m/>
    <m/>
    <m/>
    <m/>
    <m/>
    <m/>
    <m/>
    <m/>
    <m/>
    <m/>
    <m/>
    <m/>
    <m/>
    <m/>
    <m/>
    <m/>
    <m/>
    <m/>
    <m/>
    <m/>
    <m/>
    <m/>
    <m/>
    <m/>
    <m/>
    <m/>
    <m/>
    <m/>
    <m/>
    <x v="4"/>
    <x v="0"/>
    <s v="ZBHT0021"/>
    <s v="kocBsk4lBl87"/>
    <s v="Allocated"/>
    <s v="Promise To Pay (PTP)"/>
    <s v="Ptp"/>
    <d v="2026-07-24T00:00:00"/>
    <m/>
    <m/>
    <m/>
    <m/>
    <m/>
    <n v="2299"/>
    <n v="4917"/>
  </r>
  <r>
    <n v="465414331"/>
    <s v="YOGESH SAHEBRAO WALHEKAR"/>
    <m/>
    <x v="2"/>
    <m/>
    <m/>
    <m/>
    <m/>
    <n v="3009"/>
    <n v="604"/>
    <n v="688"/>
    <n v="3613"/>
    <x v="4"/>
    <x v="1"/>
    <x v="1"/>
    <x v="6"/>
    <n v="604"/>
    <n v="84"/>
    <n v="0"/>
    <n v="4050"/>
    <s v="FLOW"/>
    <n v="2.955949742002847E-3"/>
    <n v="2.6999212812024059E-4"/>
    <x v="1"/>
    <s v="LMCB"/>
    <s v="LMCB"/>
    <s v="LMCB"/>
    <m/>
    <m/>
    <s v="C"/>
    <m/>
    <s v="ELG"/>
    <m/>
    <s v="YERWADA"/>
    <m/>
    <m/>
    <m/>
    <n v="604"/>
    <n v="604"/>
    <n v="145"/>
    <n v="174"/>
    <s v="FLOW"/>
    <m/>
    <m/>
    <m/>
    <m/>
    <s v="NPA"/>
    <s v="MH12WV0314"/>
    <s v="HONDA ACTIVA 6G DLX BS VI"/>
    <d v="2025-02-04T00:00:00"/>
    <n v="12"/>
    <x v="0"/>
    <x v="1"/>
    <m/>
    <m/>
    <m/>
    <m/>
    <m/>
    <m/>
    <m/>
    <n v="1"/>
    <m/>
    <m/>
    <m/>
    <m/>
    <m/>
    <m/>
    <m/>
    <m/>
    <m/>
    <m/>
    <m/>
    <m/>
    <m/>
    <m/>
    <m/>
    <m/>
    <m/>
    <m/>
    <m/>
    <m/>
    <m/>
    <m/>
    <m/>
    <m/>
    <m/>
    <m/>
    <m/>
    <m/>
    <m/>
    <m/>
    <m/>
    <m/>
    <m/>
    <m/>
    <m/>
    <m/>
    <m/>
    <m/>
    <m/>
    <m/>
    <m/>
    <m/>
    <m/>
    <m/>
    <m/>
    <m/>
    <m/>
    <m/>
    <m/>
    <m/>
    <m/>
    <m/>
    <m/>
    <m/>
    <m/>
    <m/>
    <m/>
    <m/>
    <m/>
    <m/>
    <m/>
    <m/>
    <m/>
    <m/>
    <m/>
    <m/>
    <m/>
    <m/>
    <m/>
    <m/>
    <m/>
    <m/>
    <m/>
    <m/>
    <m/>
    <m/>
    <m/>
    <m/>
    <m/>
    <m/>
    <m/>
    <m/>
    <m/>
    <m/>
    <m/>
    <m/>
    <x v="0"/>
    <x v="0"/>
    <s v="ZBHT0012"/>
    <s v="G23A2kFC4OM7"/>
    <s v="Allocated"/>
    <s v="Left Message (LMCB)"/>
    <s v="Lm"/>
    <d v="2026-07-03T00:00:00"/>
    <m/>
    <m/>
    <m/>
    <m/>
    <m/>
    <n v="688"/>
    <n v="3613"/>
  </r>
  <r>
    <n v="460501590"/>
    <s v="SAGAR BHANUDAS BELE"/>
    <m/>
    <x v="2"/>
    <m/>
    <m/>
    <m/>
    <s v="BANK STABLE 08"/>
    <n v="3837"/>
    <n v="429"/>
    <n v="545"/>
    <n v="4266"/>
    <x v="1"/>
    <x v="2"/>
    <x v="1"/>
    <x v="1"/>
    <n v="429"/>
    <n v="116"/>
    <n v="0"/>
    <n v="6010.27"/>
    <s v="STABLE"/>
    <n v="1.3237063778580024E-2"/>
    <n v="7.976408364769091E-5"/>
    <x v="2"/>
    <s v="PAID"/>
    <s v="PAID"/>
    <s v="PAID"/>
    <m/>
    <m/>
    <m/>
    <m/>
    <s v="-"/>
    <m/>
    <s v="GHODEGAON"/>
    <m/>
    <m/>
    <m/>
    <n v="429"/>
    <n v="429"/>
    <n v="57"/>
    <n v="0"/>
    <s v="RB"/>
    <m/>
    <m/>
    <m/>
    <m/>
    <s v="REGULAR"/>
    <m/>
    <s v="PASSION PLUS I3S DRS CAST"/>
    <d v="2023-11-06T00:00:00"/>
    <n v="30"/>
    <x v="0"/>
    <x v="1"/>
    <m/>
    <m/>
    <m/>
    <m/>
    <m/>
    <m/>
    <m/>
    <m/>
    <m/>
    <m/>
    <m/>
    <m/>
    <m/>
    <m/>
    <m/>
    <m/>
    <m/>
    <m/>
    <m/>
    <n v="1"/>
    <m/>
    <m/>
    <n v="1"/>
    <m/>
    <m/>
    <m/>
    <m/>
    <m/>
    <m/>
    <m/>
    <m/>
    <m/>
    <m/>
    <m/>
    <m/>
    <m/>
    <m/>
    <m/>
    <m/>
    <m/>
    <m/>
    <m/>
    <m/>
    <m/>
    <m/>
    <m/>
    <m/>
    <m/>
    <m/>
    <m/>
    <m/>
    <m/>
    <m/>
    <m/>
    <m/>
    <m/>
    <m/>
    <m/>
    <m/>
    <m/>
    <m/>
    <m/>
    <m/>
    <m/>
    <m/>
    <m/>
    <m/>
    <m/>
    <m/>
    <m/>
    <m/>
    <m/>
    <m/>
    <m/>
    <m/>
    <m/>
    <m/>
    <m/>
    <m/>
    <m/>
    <m/>
    <m/>
    <m/>
    <m/>
    <m/>
    <m/>
    <m/>
    <m/>
    <m/>
    <m/>
    <m/>
    <m/>
    <m/>
    <m/>
    <x v="3"/>
    <x v="0"/>
    <s v="DUWT0029"/>
    <s v="G2i7k2bbAb"/>
    <s v="Allocated"/>
    <s v="Door Locked (NC_DL)"/>
    <s v="Door locked "/>
    <d v="2026-07-07T00:00:00"/>
    <m/>
    <m/>
    <m/>
    <m/>
    <m/>
    <n v="545"/>
    <n v="4266"/>
  </r>
  <r>
    <n v="139918071"/>
    <s v="PRATHAMESH JAGANNATH SUPEKAR"/>
    <m/>
    <x v="2"/>
    <m/>
    <m/>
    <m/>
    <m/>
    <n v="5583"/>
    <n v="56"/>
    <n v="59"/>
    <n v="5639"/>
    <x v="3"/>
    <x v="1"/>
    <x v="1"/>
    <x v="14"/>
    <n v="56"/>
    <n v="3"/>
    <n v="0"/>
    <n v="5473"/>
    <s v="FLOW"/>
    <n v="2.7109979377051401E-4"/>
    <n v="1.7935286660919754E-5"/>
    <x v="1"/>
    <s v="NC"/>
    <s v="NC"/>
    <s v="NC"/>
    <s v="Add not found"/>
    <m/>
    <s v="CNAVNA"/>
    <m/>
    <s v="-"/>
    <m/>
    <s v="TALEGAON DABADE"/>
    <m/>
    <m/>
    <m/>
    <n v="56"/>
    <n v="56"/>
    <n v="86"/>
    <n v="115"/>
    <s v="FLOW"/>
    <m/>
    <m/>
    <m/>
    <m/>
    <s v="NPA"/>
    <s v="MH14KT3263"/>
    <s v="YAMAHA MT15"/>
    <d v="2023-03-28T00:00:00"/>
    <n v="36"/>
    <x v="0"/>
    <x v="1"/>
    <m/>
    <m/>
    <m/>
    <m/>
    <m/>
    <m/>
    <m/>
    <m/>
    <m/>
    <m/>
    <n v="1"/>
    <m/>
    <m/>
    <m/>
    <m/>
    <m/>
    <m/>
    <m/>
    <m/>
    <m/>
    <m/>
    <m/>
    <m/>
    <m/>
    <m/>
    <m/>
    <m/>
    <m/>
    <m/>
    <m/>
    <m/>
    <m/>
    <m/>
    <m/>
    <m/>
    <m/>
    <m/>
    <m/>
    <m/>
    <m/>
    <m/>
    <m/>
    <m/>
    <n v="1"/>
    <m/>
    <m/>
    <m/>
    <m/>
    <m/>
    <m/>
    <m/>
    <m/>
    <m/>
    <m/>
    <m/>
    <m/>
    <m/>
    <m/>
    <m/>
    <m/>
    <m/>
    <m/>
    <m/>
    <m/>
    <m/>
    <m/>
    <m/>
    <m/>
    <m/>
    <m/>
    <n v="1"/>
    <m/>
    <m/>
    <m/>
    <m/>
    <m/>
    <m/>
    <m/>
    <m/>
    <m/>
    <m/>
    <m/>
    <m/>
    <m/>
    <m/>
    <m/>
    <m/>
    <m/>
    <m/>
    <m/>
    <m/>
    <m/>
    <m/>
    <m/>
    <x v="1"/>
    <x v="0"/>
    <s v="DUWT0027"/>
    <s v="B6qgSr9bA1"/>
    <s v="Allocated"/>
    <s v="Address Not Found (NC_ANF)"/>
    <s v="Visited to Customers residence address but short address so can't found Customer "/>
    <d v="2026-07-04T00:00:00"/>
    <m/>
    <m/>
    <m/>
    <s v="VYMO"/>
    <m/>
    <n v="59"/>
    <n v="5639"/>
  </r>
  <r>
    <n v="463889272"/>
    <s v="DINESH MANSING RATHOD"/>
    <m/>
    <x v="2"/>
    <m/>
    <m/>
    <m/>
    <m/>
    <n v="2396"/>
    <n v="27"/>
    <n v="44"/>
    <n v="2423"/>
    <x v="2"/>
    <x v="1"/>
    <x v="1"/>
    <x v="6"/>
    <n v="27"/>
    <n v="17"/>
    <n v="0"/>
    <n v="2250"/>
    <s v="-"/>
    <n v="7.2739526276022364E-5"/>
    <n v="1.040187016687697E-5"/>
    <x v="1"/>
    <s v="NC"/>
    <s v="-"/>
    <s v="NC"/>
    <s v="Add not found"/>
    <m/>
    <m/>
    <m/>
    <s v="-"/>
    <m/>
    <s v="DHANORI"/>
    <m/>
    <m/>
    <m/>
    <n v="27"/>
    <n v="27"/>
    <n v="117"/>
    <n v="146"/>
    <s v="FLOW"/>
    <m/>
    <m/>
    <m/>
    <m/>
    <s v="NPA"/>
    <s v="MH12VH2165"/>
    <m/>
    <m/>
    <n v="0"/>
    <x v="0"/>
    <x v="1"/>
    <m/>
    <m/>
    <m/>
    <m/>
    <m/>
    <m/>
    <m/>
    <m/>
    <m/>
    <m/>
    <m/>
    <m/>
    <m/>
    <m/>
    <m/>
    <m/>
    <m/>
    <m/>
    <m/>
    <m/>
    <m/>
    <m/>
    <m/>
    <m/>
    <m/>
    <m/>
    <m/>
    <m/>
    <m/>
    <m/>
    <m/>
    <m/>
    <m/>
    <m/>
    <m/>
    <m/>
    <m/>
    <m/>
    <m/>
    <m/>
    <m/>
    <m/>
    <m/>
    <m/>
    <m/>
    <m/>
    <m/>
    <m/>
    <m/>
    <m/>
    <m/>
    <m/>
    <m/>
    <m/>
    <m/>
    <m/>
    <m/>
    <m/>
    <m/>
    <m/>
    <m/>
    <m/>
    <m/>
    <m/>
    <m/>
    <m/>
    <m/>
    <m/>
    <m/>
    <m/>
    <m/>
    <m/>
    <m/>
    <m/>
    <m/>
    <m/>
    <m/>
    <m/>
    <m/>
    <m/>
    <m/>
    <m/>
    <m/>
    <m/>
    <m/>
    <m/>
    <m/>
    <m/>
    <m/>
    <m/>
    <m/>
    <n v="1"/>
    <m/>
    <m/>
    <x v="0"/>
    <x v="0"/>
    <s v="ZBHT0012"/>
    <e v="#N/A"/>
    <s v="Allocated"/>
    <e v="#N/A"/>
    <e v="#N/A"/>
    <e v="#N/A"/>
    <m/>
    <m/>
    <m/>
    <m/>
    <m/>
    <n v="44"/>
    <n v="2423"/>
  </r>
  <r>
    <n v="457769120"/>
    <s v="SARIKA DATTATRAY TIKHOLE"/>
    <m/>
    <x v="2"/>
    <m/>
    <m/>
    <m/>
    <m/>
    <n v="3679"/>
    <n v="25"/>
    <n v="32"/>
    <n v="3704"/>
    <x v="3"/>
    <x v="1"/>
    <x v="1"/>
    <x v="13"/>
    <n v="25"/>
    <n v="7"/>
    <n v="0"/>
    <n v="5850"/>
    <s v="-"/>
    <n v="2.0086300387890562E-4"/>
    <n v="8.0068244021963189E-6"/>
    <x v="1"/>
    <s v="-"/>
    <s v="-"/>
    <s v="-"/>
    <m/>
    <m/>
    <m/>
    <m/>
    <s v="-"/>
    <m/>
    <s v="KATRAJ"/>
    <m/>
    <m/>
    <m/>
    <n v="25"/>
    <n v="25"/>
    <n v="87"/>
    <n v="116"/>
    <s v="FLOW"/>
    <m/>
    <m/>
    <m/>
    <m/>
    <s v="NPA"/>
    <s v="MH12VK6318"/>
    <s v="SUZUKI BURGMAN STREET BT BSVI"/>
    <d v="2023-04-20T00:00:00"/>
    <n v="36"/>
    <x v="0"/>
    <x v="1"/>
    <m/>
    <m/>
    <m/>
    <m/>
    <m/>
    <m/>
    <m/>
    <m/>
    <m/>
    <m/>
    <m/>
    <m/>
    <m/>
    <m/>
    <m/>
    <m/>
    <n v="1"/>
    <m/>
    <m/>
    <m/>
    <m/>
    <m/>
    <m/>
    <m/>
    <m/>
    <m/>
    <m/>
    <m/>
    <m/>
    <m/>
    <m/>
    <m/>
    <m/>
    <m/>
    <m/>
    <m/>
    <m/>
    <m/>
    <m/>
    <m/>
    <m/>
    <m/>
    <m/>
    <m/>
    <m/>
    <m/>
    <m/>
    <m/>
    <m/>
    <m/>
    <m/>
    <m/>
    <m/>
    <m/>
    <m/>
    <m/>
    <m/>
    <m/>
    <m/>
    <m/>
    <m/>
    <m/>
    <m/>
    <m/>
    <m/>
    <m/>
    <m/>
    <m/>
    <m/>
    <m/>
    <m/>
    <m/>
    <m/>
    <m/>
    <m/>
    <m/>
    <m/>
    <m/>
    <m/>
    <m/>
    <m/>
    <m/>
    <m/>
    <m/>
    <m/>
    <m/>
    <m/>
    <m/>
    <m/>
    <m/>
    <m/>
    <m/>
    <m/>
    <m/>
    <x v="0"/>
    <x v="0"/>
    <s v="DUWT0031"/>
    <s v="AoTK4kSSGb"/>
    <s v="Allocated"/>
    <s v="Address Not Found (NC_ANF)"/>
    <s v="Customer address not found "/>
    <d v="2026-07-06T00:00:00"/>
    <m/>
    <m/>
    <m/>
    <m/>
    <m/>
    <n v="32"/>
    <n v="3704"/>
  </r>
  <r>
    <n v="463886389"/>
    <s v="ULHAS SHADANAN BADHE"/>
    <m/>
    <x v="2"/>
    <m/>
    <m/>
    <m/>
    <s v="BANK RB 08"/>
    <n v="2339"/>
    <n v="15"/>
    <n v="22"/>
    <n v="2354"/>
    <x v="2"/>
    <x v="2"/>
    <x v="1"/>
    <x v="10"/>
    <n v="15"/>
    <n v="7"/>
    <n v="0"/>
    <n v="450"/>
    <s v="FLOW"/>
    <n v="3.3933503905746302E-3"/>
    <n v="5.7788167593760945E-6"/>
    <x v="2"/>
    <s v="PAID"/>
    <s v="NC"/>
    <s v="RTP"/>
    <s v="Shifted"/>
    <m/>
    <s v="CAVNA"/>
    <m/>
    <s v="-"/>
    <m/>
    <s v="JUNNAR"/>
    <m/>
    <m/>
    <m/>
    <n v="15"/>
    <n v="15"/>
    <n v="117"/>
    <n v="0"/>
    <s v="RB"/>
    <m/>
    <m/>
    <m/>
    <m/>
    <s v="NPA"/>
    <s v="MH14KC2055"/>
    <s v="OKINAWA PRAISE PRO"/>
    <d v="2024-08-29T00:00:00"/>
    <n v="18"/>
    <x v="0"/>
    <x v="0"/>
    <m/>
    <m/>
    <m/>
    <m/>
    <m/>
    <m/>
    <m/>
    <m/>
    <m/>
    <m/>
    <n v="1"/>
    <m/>
    <m/>
    <m/>
    <m/>
    <m/>
    <m/>
    <m/>
    <m/>
    <m/>
    <m/>
    <m/>
    <m/>
    <m/>
    <m/>
    <m/>
    <m/>
    <m/>
    <m/>
    <m/>
    <m/>
    <m/>
    <m/>
    <m/>
    <m/>
    <m/>
    <m/>
    <m/>
    <m/>
    <m/>
    <m/>
    <m/>
    <m/>
    <m/>
    <m/>
    <m/>
    <m/>
    <m/>
    <m/>
    <m/>
    <m/>
    <m/>
    <m/>
    <m/>
    <m/>
    <m/>
    <m/>
    <m/>
    <m/>
    <m/>
    <m/>
    <m/>
    <m/>
    <m/>
    <m/>
    <m/>
    <m/>
    <m/>
    <m/>
    <m/>
    <m/>
    <m/>
    <m/>
    <m/>
    <m/>
    <m/>
    <m/>
    <m/>
    <m/>
    <m/>
    <m/>
    <m/>
    <m/>
    <m/>
    <m/>
    <m/>
    <m/>
    <m/>
    <m/>
    <m/>
    <m/>
    <m/>
    <m/>
    <m/>
    <x v="0"/>
    <x v="0"/>
    <s v="ZBHT0021"/>
    <s v="k2Wi4Cd-oS"/>
    <s v="Allocated"/>
    <s v="Shifted (NC_SFTD)"/>
    <s v="Shifted "/>
    <d v="2026-07-04T00:00:00"/>
    <m/>
    <m/>
    <m/>
    <m/>
    <m/>
    <n v="22"/>
    <n v="2354"/>
  </r>
  <r>
    <n v="464470735"/>
    <s v="SUNITA ANIL KHANDAGALE"/>
    <m/>
    <x v="2"/>
    <m/>
    <m/>
    <m/>
    <m/>
    <n v="9458"/>
    <n v="13"/>
    <n v="27"/>
    <n v="9471"/>
    <x v="1"/>
    <x v="1"/>
    <x v="1"/>
    <x v="0"/>
    <n v="13"/>
    <n v="14"/>
    <n v="0"/>
    <n v="900"/>
    <s v="-"/>
    <n v="2.3615612812073056E-5"/>
    <n v="2.4170934438694215E-6"/>
    <x v="1"/>
    <s v="NC"/>
    <s v="-"/>
    <s v="NC"/>
    <s v="Add not found"/>
    <m/>
    <s v="CNAVNA"/>
    <m/>
    <s v="-"/>
    <m/>
    <s v="REUPEENAGAR"/>
    <m/>
    <m/>
    <m/>
    <n v="13"/>
    <n v="13"/>
    <n v="57"/>
    <n v="86"/>
    <s v="FLOW"/>
    <m/>
    <m/>
    <m/>
    <m/>
    <s v="REGULAR"/>
    <s v="MH14MB0573"/>
    <s v="PIAGGIO VESPA SXL 149 ABS"/>
    <d v="2024-10-28T00:00:00"/>
    <n v="18"/>
    <x v="0"/>
    <x v="0"/>
    <m/>
    <m/>
    <m/>
    <m/>
    <m/>
    <m/>
    <m/>
    <m/>
    <m/>
    <m/>
    <m/>
    <m/>
    <m/>
    <m/>
    <m/>
    <m/>
    <m/>
    <m/>
    <m/>
    <n v="1"/>
    <m/>
    <m/>
    <n v="1"/>
    <m/>
    <m/>
    <m/>
    <m/>
    <m/>
    <m/>
    <m/>
    <m/>
    <m/>
    <m/>
    <m/>
    <m/>
    <m/>
    <m/>
    <m/>
    <m/>
    <m/>
    <m/>
    <m/>
    <m/>
    <m/>
    <m/>
    <m/>
    <m/>
    <m/>
    <m/>
    <m/>
    <m/>
    <m/>
    <m/>
    <m/>
    <m/>
    <m/>
    <m/>
    <m/>
    <m/>
    <m/>
    <m/>
    <m/>
    <m/>
    <m/>
    <m/>
    <m/>
    <m/>
    <m/>
    <m/>
    <m/>
    <m/>
    <m/>
    <m/>
    <m/>
    <m/>
    <m/>
    <m/>
    <m/>
    <m/>
    <m/>
    <m/>
    <m/>
    <m/>
    <m/>
    <m/>
    <m/>
    <m/>
    <m/>
    <m/>
    <m/>
    <m/>
    <m/>
    <m/>
    <m/>
    <x v="3"/>
    <x v="0"/>
    <s v="ZBHT0011"/>
    <s v="G6GMNdwnXQS"/>
    <s v="Allocated"/>
    <s v="Address Not Found (NC_ANF)"/>
    <s v="Visit cm residence address cm colony not found surching for a long time "/>
    <d v="2026-07-07T00:00:00"/>
    <m/>
    <m/>
    <m/>
    <s v="VYMO"/>
    <m/>
    <n v="27"/>
    <n v="9471"/>
  </r>
  <r>
    <n v="462081623"/>
    <s v="SONALI PARMESHWAR SONAWANE"/>
    <m/>
    <x v="2"/>
    <m/>
    <m/>
    <m/>
    <m/>
    <n v="4663"/>
    <n v="11"/>
    <n v="12"/>
    <n v="4674"/>
    <x v="2"/>
    <x v="1"/>
    <x v="1"/>
    <x v="18"/>
    <n v="11"/>
    <n v="1"/>
    <n v="0"/>
    <n v="900"/>
    <s v="-"/>
    <n v="5.5922724961870866E-4"/>
    <n v="4.2377989568758028E-6"/>
    <x v="1"/>
    <s v="NC"/>
    <s v="-"/>
    <s v="NC"/>
    <s v="Add not found"/>
    <m/>
    <s v="CNAVNA"/>
    <m/>
    <s v="-"/>
    <m/>
    <s v="WAGHOLI"/>
    <m/>
    <m/>
    <m/>
    <n v="11"/>
    <n v="11"/>
    <n v="118"/>
    <n v="147"/>
    <s v="FLOW"/>
    <m/>
    <m/>
    <m/>
    <m/>
    <s v="NPA"/>
    <s v="MH12WM7658"/>
    <s v="HONDA ACTIVA DLX"/>
    <d v="2024-02-29T00:00:00"/>
    <n v="24"/>
    <x v="0"/>
    <x v="1"/>
    <m/>
    <m/>
    <m/>
    <m/>
    <m/>
    <m/>
    <m/>
    <n v="1"/>
    <m/>
    <m/>
    <m/>
    <m/>
    <m/>
    <m/>
    <m/>
    <m/>
    <m/>
    <m/>
    <m/>
    <m/>
    <m/>
    <m/>
    <m/>
    <m/>
    <m/>
    <m/>
    <m/>
    <m/>
    <m/>
    <m/>
    <m/>
    <m/>
    <m/>
    <m/>
    <m/>
    <m/>
    <m/>
    <m/>
    <m/>
    <m/>
    <m/>
    <m/>
    <m/>
    <m/>
    <m/>
    <m/>
    <m/>
    <m/>
    <m/>
    <m/>
    <m/>
    <m/>
    <m/>
    <m/>
    <m/>
    <m/>
    <m/>
    <m/>
    <m/>
    <m/>
    <m/>
    <m/>
    <m/>
    <m/>
    <m/>
    <m/>
    <m/>
    <m/>
    <m/>
    <m/>
    <m/>
    <m/>
    <m/>
    <m/>
    <m/>
    <m/>
    <m/>
    <m/>
    <m/>
    <m/>
    <m/>
    <m/>
    <m/>
    <m/>
    <m/>
    <m/>
    <m/>
    <m/>
    <m/>
    <m/>
    <m/>
    <m/>
    <m/>
    <m/>
    <x v="0"/>
    <x v="0"/>
    <s v="DUWT0021"/>
    <s v="A6uamzELzz"/>
    <s v="Allocated"/>
    <s v="Shifted (NC_SFTD)"/>
    <s v="Customer SHIFTED from residence address "/>
    <d v="2026-07-03T00:00:00"/>
    <m/>
    <m/>
    <m/>
    <m/>
    <m/>
    <n v="12"/>
    <n v="4674"/>
  </r>
  <r>
    <n v="139133063"/>
    <s v="YOGESH BAJARANG DHALE"/>
    <m/>
    <x v="2"/>
    <m/>
    <m/>
    <m/>
    <m/>
    <n v="2977"/>
    <n v="0"/>
    <n v="52"/>
    <n v="2977"/>
    <x v="2"/>
    <x v="1"/>
    <x v="1"/>
    <x v="2"/>
    <n v="0"/>
    <n v="52"/>
    <n v="0"/>
    <n v="2250"/>
    <s v="FLOW"/>
    <n v="0"/>
    <n v="0"/>
    <x v="1"/>
    <s v="-"/>
    <s v="NC"/>
    <s v="-"/>
    <m/>
    <m/>
    <m/>
    <m/>
    <s v="-"/>
    <m/>
    <s v="ALANDI DEVACHI"/>
    <m/>
    <m/>
    <m/>
    <n v="0"/>
    <n v="0"/>
    <n v="117"/>
    <n v="146"/>
    <s v="FLOW"/>
    <m/>
    <m/>
    <m/>
    <m/>
    <s v="NPA"/>
    <s v="MH14KR4403"/>
    <s v="SPLENDOR PLUS BS6 I3S DRS CAST FI"/>
    <d v="2023-03-06T00:00:00"/>
    <n v="36"/>
    <x v="0"/>
    <x v="1"/>
    <m/>
    <m/>
    <m/>
    <m/>
    <m/>
    <m/>
    <m/>
    <m/>
    <m/>
    <m/>
    <m/>
    <m/>
    <m/>
    <m/>
    <m/>
    <m/>
    <m/>
    <m/>
    <m/>
    <m/>
    <m/>
    <m/>
    <m/>
    <m/>
    <m/>
    <m/>
    <m/>
    <m/>
    <m/>
    <m/>
    <m/>
    <n v="1"/>
    <m/>
    <m/>
    <m/>
    <m/>
    <m/>
    <m/>
    <m/>
    <m/>
    <m/>
    <m/>
    <m/>
    <m/>
    <m/>
    <m/>
    <m/>
    <m/>
    <m/>
    <m/>
    <m/>
    <m/>
    <m/>
    <m/>
    <m/>
    <m/>
    <m/>
    <m/>
    <m/>
    <m/>
    <m/>
    <m/>
    <m/>
    <m/>
    <m/>
    <m/>
    <m/>
    <m/>
    <m/>
    <m/>
    <m/>
    <m/>
    <m/>
    <m/>
    <m/>
    <m/>
    <m/>
    <m/>
    <m/>
    <m/>
    <m/>
    <m/>
    <m/>
    <m/>
    <m/>
    <m/>
    <m/>
    <m/>
    <m/>
    <m/>
    <m/>
    <m/>
    <m/>
    <m/>
    <x v="0"/>
    <x v="0"/>
    <s v="ZBHT0009"/>
    <s v="GoHNqQhXH37"/>
    <s v="Allocated"/>
    <e v="#N/A"/>
    <e v="#N/A"/>
    <e v="#N/A"/>
    <m/>
    <m/>
    <m/>
    <s v="VYMO"/>
    <m/>
    <n v="52"/>
    <n v="2977"/>
  </r>
  <r>
    <n v="138757574"/>
    <s v="VISHAL LAHU CHAUGHULE"/>
    <m/>
    <x v="2"/>
    <m/>
    <m/>
    <m/>
    <m/>
    <n v="3088"/>
    <n v="0"/>
    <n v="72"/>
    <n v="3088"/>
    <x v="2"/>
    <x v="1"/>
    <x v="1"/>
    <x v="9"/>
    <n v="0"/>
    <n v="72"/>
    <n v="0"/>
    <n v="2174.0300000000002"/>
    <s v="-"/>
    <n v="0"/>
    <n v="0"/>
    <x v="1"/>
    <s v="NC"/>
    <s v="-"/>
    <s v="NC"/>
    <s v="Add not found"/>
    <m/>
    <s v="CNAVNA"/>
    <m/>
    <s v="-"/>
    <m/>
    <s v="ALEGAON"/>
    <m/>
    <m/>
    <m/>
    <n v="0"/>
    <n v="0"/>
    <n v="117"/>
    <n v="146"/>
    <s v="FLOW"/>
    <m/>
    <m/>
    <m/>
    <m/>
    <s v="NPA"/>
    <s v="MH12VH4976"/>
    <s v="SPLENDOR PLUS DRS CAST FI BLACK"/>
    <d v="2023-02-10T00:00:00"/>
    <n v="36"/>
    <x v="0"/>
    <x v="0"/>
    <m/>
    <m/>
    <m/>
    <m/>
    <m/>
    <m/>
    <m/>
    <m/>
    <m/>
    <m/>
    <n v="1"/>
    <m/>
    <m/>
    <m/>
    <m/>
    <m/>
    <m/>
    <m/>
    <m/>
    <m/>
    <m/>
    <m/>
    <m/>
    <m/>
    <m/>
    <m/>
    <m/>
    <m/>
    <m/>
    <m/>
    <m/>
    <m/>
    <m/>
    <m/>
    <m/>
    <m/>
    <m/>
    <m/>
    <m/>
    <m/>
    <m/>
    <m/>
    <m/>
    <m/>
    <m/>
    <m/>
    <m/>
    <m/>
    <m/>
    <m/>
    <m/>
    <m/>
    <m/>
    <m/>
    <m/>
    <m/>
    <m/>
    <m/>
    <m/>
    <m/>
    <m/>
    <m/>
    <m/>
    <m/>
    <m/>
    <m/>
    <m/>
    <m/>
    <m/>
    <m/>
    <m/>
    <m/>
    <m/>
    <m/>
    <m/>
    <m/>
    <m/>
    <m/>
    <m/>
    <m/>
    <m/>
    <m/>
    <m/>
    <m/>
    <m/>
    <m/>
    <m/>
    <m/>
    <m/>
    <m/>
    <m/>
    <m/>
    <m/>
    <m/>
    <x v="0"/>
    <x v="0"/>
    <s v="ZBHT0024"/>
    <s v="BPna85RuDm"/>
    <s v="Allocated"/>
    <s v="Address Not Found (NC_ANF)"/>
    <s v="Address not found "/>
    <d v="2026-07-04T00:00:00"/>
    <m/>
    <m/>
    <m/>
    <s v="VYMO"/>
    <m/>
    <n v="72"/>
    <n v="3088"/>
  </r>
  <r>
    <n v="462523151"/>
    <s v="ASHWINI SANDIP DALVI"/>
    <s v="ONLINE"/>
    <x v="31"/>
    <n v="471"/>
    <m/>
    <m/>
    <s v="CBC COLL"/>
    <n v="3330"/>
    <n v="0"/>
    <n v="21"/>
    <n v="2859"/>
    <x v="1"/>
    <x v="2"/>
    <x v="0"/>
    <x v="4"/>
    <n v="0"/>
    <n v="21"/>
    <n v="450"/>
    <n v="450"/>
    <s v="-"/>
    <n v="0"/>
    <n v="0"/>
    <x v="2"/>
    <s v="PAID"/>
    <s v="-"/>
    <s v="PAID"/>
    <m/>
    <m/>
    <m/>
    <m/>
    <s v="-"/>
    <m/>
    <s v="BHOR"/>
    <m/>
    <m/>
    <m/>
    <n v="0"/>
    <n v="0"/>
    <n v="57"/>
    <n v="0"/>
    <s v="RB"/>
    <m/>
    <m/>
    <m/>
    <m/>
    <s v="REGULAR"/>
    <s v="MH12WS6621"/>
    <s v="JUPITER ZX ZX DRUM"/>
    <d v="2024-04-10T00:00:00"/>
    <n v="24"/>
    <x v="0"/>
    <x v="1"/>
    <m/>
    <m/>
    <m/>
    <m/>
    <m/>
    <m/>
    <m/>
    <m/>
    <m/>
    <m/>
    <m/>
    <m/>
    <m/>
    <m/>
    <m/>
    <m/>
    <n v="1"/>
    <m/>
    <m/>
    <m/>
    <m/>
    <m/>
    <m/>
    <m/>
    <m/>
    <m/>
    <m/>
    <m/>
    <m/>
    <m/>
    <m/>
    <m/>
    <m/>
    <m/>
    <m/>
    <m/>
    <m/>
    <m/>
    <m/>
    <m/>
    <m/>
    <m/>
    <m/>
    <m/>
    <m/>
    <m/>
    <m/>
    <m/>
    <m/>
    <m/>
    <m/>
    <m/>
    <m/>
    <m/>
    <m/>
    <m/>
    <m/>
    <m/>
    <m/>
    <m/>
    <m/>
    <m/>
    <m/>
    <m/>
    <m/>
    <m/>
    <m/>
    <m/>
    <m/>
    <m/>
    <m/>
    <m/>
    <m/>
    <m/>
    <m/>
    <m/>
    <m/>
    <m/>
    <m/>
    <m/>
    <m/>
    <m/>
    <m/>
    <m/>
    <m/>
    <m/>
    <m/>
    <m/>
    <m/>
    <m/>
    <m/>
    <m/>
    <m/>
    <m/>
    <x v="0"/>
    <x v="0"/>
    <s v="DUWT0011"/>
    <s v="BP6UnNesbc"/>
    <s v="Allocated"/>
    <s v="Promise To Pay (PTP)"/>
    <s v="Customer home visit promise to pay amt. 471 ptp date 07.07.2026"/>
    <d v="2026-07-07T00:00:00"/>
    <m/>
    <m/>
    <m/>
    <m/>
    <m/>
    <n v="21"/>
    <n v="3330"/>
  </r>
  <r>
    <n v="461261729"/>
    <s v="SUDHAKAR KISHAN SAWRE"/>
    <m/>
    <x v="2"/>
    <m/>
    <m/>
    <m/>
    <m/>
    <n v="4531"/>
    <n v="0"/>
    <n v="46"/>
    <n v="4531"/>
    <x v="4"/>
    <x v="1"/>
    <x v="1"/>
    <x v="11"/>
    <n v="0"/>
    <n v="46"/>
    <n v="0"/>
    <n v="3570"/>
    <s v="FLOW"/>
    <n v="0"/>
    <n v="0"/>
    <x v="1"/>
    <s v="NC"/>
    <s v="NC"/>
    <s v="NC"/>
    <m/>
    <m/>
    <m/>
    <m/>
    <s v="-"/>
    <m/>
    <s v="BHOSE"/>
    <m/>
    <m/>
    <m/>
    <n v="0"/>
    <n v="0"/>
    <n v="146"/>
    <n v="175"/>
    <s v="FLOW"/>
    <m/>
    <m/>
    <m/>
    <m/>
    <s v="NPA"/>
    <s v="MH14LG8826"/>
    <s v="HONDA SHINE SP DISC BSVI"/>
    <d v="2023-12-26T00:00:00"/>
    <n v="24"/>
    <x v="0"/>
    <x v="0"/>
    <m/>
    <m/>
    <m/>
    <m/>
    <m/>
    <m/>
    <m/>
    <m/>
    <m/>
    <m/>
    <m/>
    <m/>
    <m/>
    <m/>
    <m/>
    <m/>
    <m/>
    <m/>
    <m/>
    <m/>
    <m/>
    <m/>
    <m/>
    <m/>
    <m/>
    <m/>
    <m/>
    <m/>
    <m/>
    <m/>
    <m/>
    <m/>
    <m/>
    <m/>
    <m/>
    <m/>
    <m/>
    <m/>
    <m/>
    <m/>
    <m/>
    <m/>
    <m/>
    <m/>
    <m/>
    <m/>
    <m/>
    <m/>
    <m/>
    <m/>
    <m/>
    <m/>
    <m/>
    <m/>
    <m/>
    <m/>
    <m/>
    <m/>
    <m/>
    <m/>
    <m/>
    <m/>
    <m/>
    <m/>
    <m/>
    <m/>
    <m/>
    <m/>
    <m/>
    <m/>
    <m/>
    <m/>
    <m/>
    <m/>
    <m/>
    <m/>
    <m/>
    <m/>
    <m/>
    <m/>
    <m/>
    <m/>
    <m/>
    <m/>
    <m/>
    <m/>
    <m/>
    <m/>
    <m/>
    <m/>
    <m/>
    <m/>
    <m/>
    <m/>
    <x v="5"/>
    <x v="1"/>
    <s v="ZBHT0010"/>
    <s v="BoHbedPqhD7"/>
    <s v="Allocated"/>
    <e v="#N/A"/>
    <e v="#N/A"/>
    <e v="#N/A"/>
    <m/>
    <m/>
    <m/>
    <m/>
    <m/>
    <n v="46"/>
    <n v="4531"/>
  </r>
  <r>
    <n v="136841301"/>
    <s v="DEVKATE APPASAHEB RAMA"/>
    <m/>
    <x v="2"/>
    <m/>
    <m/>
    <m/>
    <m/>
    <n v="5778"/>
    <n v="0"/>
    <n v="27"/>
    <n v="5778"/>
    <x v="4"/>
    <x v="1"/>
    <x v="1"/>
    <x v="0"/>
    <n v="0"/>
    <n v="27"/>
    <n v="0"/>
    <n v="2677"/>
    <s v="FLOW"/>
    <n v="0"/>
    <n v="0"/>
    <x v="1"/>
    <s v="NC"/>
    <s v="NC"/>
    <s v="NC"/>
    <s v="Shifted"/>
    <m/>
    <s v="CNAVNA"/>
    <m/>
    <s v="ELG"/>
    <m/>
    <s v="CHIKHALI"/>
    <m/>
    <m/>
    <m/>
    <n v="0"/>
    <n v="0"/>
    <n v="145"/>
    <n v="174"/>
    <s v="FLOW"/>
    <m/>
    <m/>
    <m/>
    <m/>
    <s v="NPA"/>
    <s v="MH14KM3125"/>
    <s v="RE BULLET X 350 ES EFI JET BLACK"/>
    <d v="2022-12-13T00:00:00"/>
    <n v="36"/>
    <x v="0"/>
    <x v="0"/>
    <m/>
    <m/>
    <m/>
    <m/>
    <m/>
    <m/>
    <m/>
    <m/>
    <m/>
    <m/>
    <m/>
    <m/>
    <m/>
    <m/>
    <m/>
    <m/>
    <m/>
    <m/>
    <m/>
    <n v="1"/>
    <m/>
    <m/>
    <n v="1"/>
    <m/>
    <m/>
    <m/>
    <m/>
    <m/>
    <m/>
    <m/>
    <m/>
    <m/>
    <m/>
    <m/>
    <m/>
    <m/>
    <m/>
    <m/>
    <m/>
    <m/>
    <m/>
    <m/>
    <m/>
    <m/>
    <m/>
    <m/>
    <m/>
    <m/>
    <m/>
    <m/>
    <m/>
    <m/>
    <m/>
    <m/>
    <m/>
    <m/>
    <m/>
    <m/>
    <m/>
    <m/>
    <m/>
    <m/>
    <m/>
    <m/>
    <m/>
    <m/>
    <m/>
    <m/>
    <m/>
    <m/>
    <m/>
    <m/>
    <m/>
    <m/>
    <m/>
    <m/>
    <m/>
    <m/>
    <m/>
    <m/>
    <m/>
    <m/>
    <m/>
    <m/>
    <m/>
    <m/>
    <m/>
    <m/>
    <m/>
    <m/>
    <m/>
    <m/>
    <m/>
    <m/>
    <x v="3"/>
    <x v="0"/>
    <s v="ZBHT0011"/>
    <s v="BoynAYWoic"/>
    <s v="Allocated"/>
    <s v="Shifted (NC_SFTD)"/>
    <s v="Visit cm residence address cm shifted "/>
    <d v="2026-07-07T00:00:00"/>
    <m/>
    <m/>
    <m/>
    <m/>
    <m/>
    <n v="27"/>
    <n v="5778"/>
  </r>
  <r>
    <n v="137201869"/>
    <s v="MAHATAB HAKANI SHAIKH"/>
    <s v="ONLINE"/>
    <x v="5"/>
    <n v="100"/>
    <m/>
    <m/>
    <m/>
    <n v="3534"/>
    <n v="0"/>
    <n v="21"/>
    <n v="3434"/>
    <x v="5"/>
    <x v="2"/>
    <x v="0"/>
    <x v="0"/>
    <n v="0"/>
    <n v="21"/>
    <n v="0"/>
    <n v="2009"/>
    <s v="FLOW"/>
    <n v="0"/>
    <n v="0"/>
    <x v="2"/>
    <s v="PAID"/>
    <s v="RTP"/>
    <s v="RTP"/>
    <s v="Financail problem"/>
    <m/>
    <s v="CAVNA"/>
    <m/>
    <s v="-"/>
    <m/>
    <s v="CHINCHWAD"/>
    <m/>
    <m/>
    <m/>
    <n v="0"/>
    <n v="0"/>
    <n v="176"/>
    <n v="0"/>
    <s v="RB"/>
    <m/>
    <m/>
    <m/>
    <m/>
    <s v="NPA"/>
    <s v="MH24BQ9907"/>
    <s v="SPLENDOR PLUS I3S XTEC"/>
    <d v="2022-12-27T00:00:00"/>
    <n v="30"/>
    <x v="0"/>
    <x v="0"/>
    <m/>
    <m/>
    <m/>
    <m/>
    <m/>
    <m/>
    <m/>
    <n v="1"/>
    <m/>
    <m/>
    <m/>
    <m/>
    <m/>
    <m/>
    <m/>
    <m/>
    <m/>
    <m/>
    <m/>
    <m/>
    <m/>
    <m/>
    <m/>
    <m/>
    <m/>
    <m/>
    <m/>
    <m/>
    <m/>
    <m/>
    <m/>
    <m/>
    <m/>
    <m/>
    <m/>
    <m/>
    <m/>
    <m/>
    <m/>
    <m/>
    <m/>
    <m/>
    <m/>
    <m/>
    <m/>
    <m/>
    <m/>
    <m/>
    <m/>
    <m/>
    <m/>
    <m/>
    <m/>
    <m/>
    <m/>
    <m/>
    <m/>
    <m/>
    <m/>
    <m/>
    <m/>
    <n v="1"/>
    <m/>
    <m/>
    <m/>
    <m/>
    <m/>
    <m/>
    <m/>
    <m/>
    <m/>
    <m/>
    <m/>
    <m/>
    <m/>
    <m/>
    <m/>
    <m/>
    <m/>
    <m/>
    <m/>
    <m/>
    <m/>
    <m/>
    <m/>
    <m/>
    <m/>
    <m/>
    <m/>
    <m/>
    <m/>
    <m/>
    <m/>
    <m/>
    <x v="3"/>
    <x v="0"/>
    <s v="ZBHT0011"/>
    <s v="BoZdAFhMrm"/>
    <s v="Allocated"/>
    <s v="Door Locked (NC_DL)"/>
    <s v="Visit cm residence address door lock "/>
    <d v="2026-07-03T00:00:00"/>
    <m/>
    <m/>
    <m/>
    <m/>
    <m/>
    <n v="21"/>
    <n v="3534"/>
  </r>
  <r>
    <n v="459302420"/>
    <s v="JYOTI MRUTYUNJAY GUPTA"/>
    <m/>
    <x v="2"/>
    <m/>
    <m/>
    <m/>
    <m/>
    <n v="4543"/>
    <n v="0"/>
    <n v="123"/>
    <n v="4543"/>
    <x v="5"/>
    <x v="1"/>
    <x v="1"/>
    <x v="2"/>
    <n v="0"/>
    <n v="123"/>
    <n v="0"/>
    <n v="2250"/>
    <s v="FLOW"/>
    <n v="0"/>
    <n v="0"/>
    <x v="1"/>
    <s v="-"/>
    <s v="PTP"/>
    <s v="-"/>
    <m/>
    <m/>
    <m/>
    <m/>
    <s v="-"/>
    <m/>
    <s v="DAPODI"/>
    <m/>
    <m/>
    <m/>
    <n v="0"/>
    <n v="0"/>
    <n v="177"/>
    <n v="206"/>
    <s v="FLOW"/>
    <m/>
    <m/>
    <m/>
    <m/>
    <s v="NPA"/>
    <s v="MH14KY6451"/>
    <s v="HONDA ACTIVA DLX"/>
    <d v="2023-08-08T00:00:00"/>
    <n v="24"/>
    <x v="0"/>
    <x v="1"/>
    <m/>
    <m/>
    <m/>
    <m/>
    <m/>
    <m/>
    <m/>
    <m/>
    <m/>
    <m/>
    <n v="1"/>
    <m/>
    <m/>
    <m/>
    <m/>
    <m/>
    <m/>
    <m/>
    <m/>
    <m/>
    <m/>
    <m/>
    <m/>
    <m/>
    <m/>
    <m/>
    <m/>
    <m/>
    <m/>
    <m/>
    <m/>
    <m/>
    <m/>
    <m/>
    <m/>
    <m/>
    <m/>
    <m/>
    <m/>
    <m/>
    <m/>
    <m/>
    <m/>
    <m/>
    <m/>
    <m/>
    <m/>
    <m/>
    <m/>
    <m/>
    <m/>
    <m/>
    <m/>
    <m/>
    <m/>
    <m/>
    <m/>
    <m/>
    <m/>
    <m/>
    <m/>
    <m/>
    <m/>
    <m/>
    <m/>
    <m/>
    <m/>
    <m/>
    <m/>
    <m/>
    <m/>
    <m/>
    <m/>
    <m/>
    <m/>
    <m/>
    <m/>
    <m/>
    <m/>
    <m/>
    <m/>
    <m/>
    <m/>
    <m/>
    <m/>
    <m/>
    <m/>
    <m/>
    <m/>
    <m/>
    <m/>
    <m/>
    <m/>
    <m/>
    <x v="0"/>
    <x v="0"/>
    <s v="ZBHT0009"/>
    <s v="G2oHsatSpOMm"/>
    <s v="Allocated"/>
    <s v="Door Locked (NC_DL)"/>
    <s v="Door lock "/>
    <d v="2026-07-04T00:00:00"/>
    <m/>
    <m/>
    <m/>
    <m/>
    <m/>
    <n v="123"/>
    <n v="4543"/>
  </r>
  <r>
    <n v="134623829"/>
    <s v="SUSHMA SHRIRAM BHARGAV"/>
    <m/>
    <x v="2"/>
    <m/>
    <m/>
    <m/>
    <m/>
    <n v="3609"/>
    <n v="0"/>
    <n v="9"/>
    <n v="3609"/>
    <x v="1"/>
    <x v="1"/>
    <x v="1"/>
    <x v="13"/>
    <n v="0"/>
    <n v="9"/>
    <n v="0"/>
    <n v="3597"/>
    <s v="-"/>
    <n v="0"/>
    <n v="0"/>
    <x v="1"/>
    <s v="-"/>
    <s v="-"/>
    <s v="-"/>
    <m/>
    <m/>
    <m/>
    <m/>
    <s v="-"/>
    <m/>
    <s v="DHANKWADI"/>
    <m/>
    <m/>
    <m/>
    <n v="0"/>
    <n v="0"/>
    <n v="56"/>
    <n v="85"/>
    <s v="FLOW"/>
    <m/>
    <m/>
    <m/>
    <m/>
    <s v="REGULAR"/>
    <s v="MH12UT1143"/>
    <s v="ACCESS SPL ED DISC CBS"/>
    <d v="2022-10-04T00:00:00"/>
    <n v="36"/>
    <x v="0"/>
    <x v="1"/>
    <m/>
    <m/>
    <m/>
    <m/>
    <m/>
    <m/>
    <m/>
    <m/>
    <m/>
    <m/>
    <m/>
    <m/>
    <m/>
    <m/>
    <m/>
    <m/>
    <m/>
    <m/>
    <m/>
    <m/>
    <m/>
    <m/>
    <n v="1"/>
    <m/>
    <m/>
    <m/>
    <m/>
    <m/>
    <m/>
    <m/>
    <m/>
    <m/>
    <m/>
    <m/>
    <m/>
    <m/>
    <m/>
    <m/>
    <m/>
    <m/>
    <m/>
    <m/>
    <m/>
    <m/>
    <m/>
    <m/>
    <m/>
    <m/>
    <m/>
    <m/>
    <m/>
    <m/>
    <m/>
    <m/>
    <m/>
    <m/>
    <m/>
    <m/>
    <m/>
    <m/>
    <m/>
    <m/>
    <m/>
    <m/>
    <m/>
    <m/>
    <m/>
    <m/>
    <m/>
    <m/>
    <m/>
    <m/>
    <m/>
    <m/>
    <m/>
    <m/>
    <m/>
    <m/>
    <m/>
    <m/>
    <m/>
    <m/>
    <m/>
    <m/>
    <m/>
    <m/>
    <m/>
    <m/>
    <m/>
    <m/>
    <m/>
    <m/>
    <m/>
    <m/>
    <x v="0"/>
    <x v="0"/>
    <s v="DUWT0031"/>
    <s v="kPJGsCWWkXtc"/>
    <s v="Allocated"/>
    <s v="Door Locked (NC_DL)"/>
    <s v="Customer house is door locked "/>
    <d v="2026-07-08T00:00:00"/>
    <m/>
    <m/>
    <m/>
    <m/>
    <m/>
    <n v="9"/>
    <n v="3609"/>
  </r>
  <r>
    <n v="457770613"/>
    <s v="MAHESH BABURAO HUMBE"/>
    <m/>
    <x v="2"/>
    <m/>
    <m/>
    <m/>
    <m/>
    <n v="2340"/>
    <n v="0"/>
    <n v="10"/>
    <n v="2340"/>
    <x v="1"/>
    <x v="1"/>
    <x v="1"/>
    <x v="13"/>
    <n v="0"/>
    <n v="10"/>
    <n v="0"/>
    <n v="2781.09"/>
    <s v="-"/>
    <n v="0"/>
    <n v="0"/>
    <x v="1"/>
    <s v="-"/>
    <s v="-"/>
    <s v="-"/>
    <m/>
    <m/>
    <m/>
    <m/>
    <s v="-"/>
    <m/>
    <s v="DHAYARI"/>
    <m/>
    <m/>
    <m/>
    <n v="0"/>
    <n v="0"/>
    <n v="57"/>
    <n v="86"/>
    <s v="FLOW"/>
    <m/>
    <m/>
    <m/>
    <m/>
    <s v="REGULAR"/>
    <s v="MH12VK8232"/>
    <s v="PLEASURE PLUS BS6 FI LX DRS SM"/>
    <d v="2023-04-20T00:00:00"/>
    <n v="36"/>
    <x v="0"/>
    <x v="1"/>
    <m/>
    <m/>
    <m/>
    <m/>
    <m/>
    <m/>
    <m/>
    <m/>
    <m/>
    <m/>
    <m/>
    <m/>
    <m/>
    <m/>
    <m/>
    <m/>
    <m/>
    <m/>
    <m/>
    <m/>
    <m/>
    <m/>
    <m/>
    <m/>
    <m/>
    <m/>
    <m/>
    <m/>
    <m/>
    <m/>
    <m/>
    <m/>
    <m/>
    <m/>
    <m/>
    <m/>
    <m/>
    <m/>
    <m/>
    <m/>
    <m/>
    <m/>
    <m/>
    <m/>
    <m/>
    <m/>
    <m/>
    <m/>
    <m/>
    <m/>
    <m/>
    <m/>
    <m/>
    <m/>
    <m/>
    <m/>
    <m/>
    <m/>
    <m/>
    <m/>
    <m/>
    <m/>
    <m/>
    <m/>
    <m/>
    <m/>
    <m/>
    <m/>
    <m/>
    <m/>
    <m/>
    <m/>
    <m/>
    <m/>
    <m/>
    <m/>
    <m/>
    <m/>
    <m/>
    <m/>
    <m/>
    <m/>
    <m/>
    <m/>
    <m/>
    <m/>
    <m/>
    <m/>
    <m/>
    <m/>
    <m/>
    <m/>
    <m/>
    <m/>
    <x v="5"/>
    <x v="1"/>
    <s v="DUWT0031"/>
    <s v="A2ehfvjlfb"/>
    <s v="Allocated"/>
    <e v="#N/A"/>
    <e v="#N/A"/>
    <e v="#N/A"/>
    <m/>
    <m/>
    <m/>
    <m/>
    <m/>
    <n v="10"/>
    <n v="2340"/>
  </r>
  <r>
    <n v="462178191"/>
    <s v="SHUBHAM PANDURANG PAWAR"/>
    <s v="ONLINE"/>
    <x v="33"/>
    <n v="50"/>
    <m/>
    <m/>
    <m/>
    <n v="4421"/>
    <n v="0"/>
    <n v="22"/>
    <n v="4371"/>
    <x v="3"/>
    <x v="2"/>
    <x v="0"/>
    <x v="12"/>
    <n v="0"/>
    <n v="22"/>
    <n v="0"/>
    <n v="4004"/>
    <s v="FLOW"/>
    <n v="0"/>
    <n v="0"/>
    <x v="2"/>
    <s v="PAID"/>
    <s v="PTP"/>
    <s v="PAID"/>
    <m/>
    <m/>
    <s v="CAVA"/>
    <m/>
    <s v="-"/>
    <m/>
    <s v="HINJEWADI"/>
    <m/>
    <m/>
    <m/>
    <n v="0"/>
    <n v="0"/>
    <n v="87"/>
    <n v="0"/>
    <s v="RB"/>
    <m/>
    <m/>
    <m/>
    <m/>
    <s v="REGULAR"/>
    <s v="MH14LK1575"/>
    <m/>
    <d v="2024-03-11T00:00:00"/>
    <n v="24"/>
    <x v="0"/>
    <x v="0"/>
    <m/>
    <n v="1"/>
    <m/>
    <m/>
    <m/>
    <m/>
    <m/>
    <m/>
    <m/>
    <m/>
    <m/>
    <m/>
    <m/>
    <m/>
    <m/>
    <m/>
    <m/>
    <m/>
    <m/>
    <m/>
    <m/>
    <m/>
    <m/>
    <m/>
    <m/>
    <m/>
    <m/>
    <m/>
    <m/>
    <m/>
    <m/>
    <m/>
    <m/>
    <m/>
    <m/>
    <m/>
    <m/>
    <m/>
    <m/>
    <m/>
    <m/>
    <m/>
    <m/>
    <m/>
    <m/>
    <m/>
    <m/>
    <m/>
    <m/>
    <m/>
    <m/>
    <m/>
    <m/>
    <m/>
    <m/>
    <m/>
    <m/>
    <m/>
    <m/>
    <m/>
    <m/>
    <m/>
    <m/>
    <m/>
    <m/>
    <m/>
    <m/>
    <m/>
    <m/>
    <m/>
    <m/>
    <m/>
    <m/>
    <m/>
    <m/>
    <m/>
    <m/>
    <m/>
    <m/>
    <m/>
    <m/>
    <m/>
    <m/>
    <m/>
    <m/>
    <m/>
    <m/>
    <m/>
    <m/>
    <m/>
    <m/>
    <m/>
    <m/>
    <m/>
    <x v="0"/>
    <x v="0"/>
    <s v="DUWT0030"/>
    <e v="#N/A"/>
    <s v="Allocated"/>
    <s v="Promise To Pay (PTP)"/>
    <s v="Meet customer in given PTP 2 Jul to customer but customer "/>
    <d v="2026-07-02T00:00:00"/>
    <m/>
    <m/>
    <m/>
    <m/>
    <m/>
    <n v="22"/>
    <n v="4421"/>
  </r>
  <r>
    <n v="463322332"/>
    <s v="LATABAI CHINTAMAN JOSHI"/>
    <m/>
    <x v="2"/>
    <m/>
    <m/>
    <m/>
    <m/>
    <n v="1442"/>
    <n v="0"/>
    <n v="65"/>
    <n v="1442"/>
    <x v="5"/>
    <x v="1"/>
    <x v="1"/>
    <x v="10"/>
    <n v="0"/>
    <n v="65"/>
    <n v="0"/>
    <n v="2700"/>
    <s v="FLOW"/>
    <n v="0"/>
    <n v="0"/>
    <x v="0"/>
    <s v="PTP"/>
    <s v="PTP"/>
    <s v="PTP"/>
    <m/>
    <m/>
    <s v="CAVA"/>
    <m/>
    <s v="-"/>
    <m/>
    <s v="JUNNAR"/>
    <m/>
    <m/>
    <m/>
    <n v="0"/>
    <n v="0"/>
    <n v="176"/>
    <n v="205"/>
    <s v="FLOW"/>
    <m/>
    <m/>
    <m/>
    <m/>
    <s v="NPA"/>
    <s v="MH14KT1594"/>
    <s v="HONDA SHINE DISC BSVI"/>
    <d v="2024-06-27T00:00:00"/>
    <n v="18"/>
    <x v="0"/>
    <x v="0"/>
    <m/>
    <m/>
    <m/>
    <m/>
    <m/>
    <m/>
    <m/>
    <m/>
    <m/>
    <m/>
    <m/>
    <m/>
    <m/>
    <m/>
    <m/>
    <m/>
    <m/>
    <m/>
    <m/>
    <m/>
    <m/>
    <m/>
    <m/>
    <m/>
    <m/>
    <m/>
    <m/>
    <m/>
    <m/>
    <m/>
    <m/>
    <m/>
    <m/>
    <m/>
    <m/>
    <m/>
    <m/>
    <m/>
    <m/>
    <m/>
    <m/>
    <m/>
    <m/>
    <m/>
    <m/>
    <m/>
    <m/>
    <m/>
    <m/>
    <m/>
    <m/>
    <m/>
    <m/>
    <m/>
    <m/>
    <m/>
    <m/>
    <m/>
    <m/>
    <m/>
    <m/>
    <m/>
    <m/>
    <m/>
    <m/>
    <m/>
    <m/>
    <m/>
    <m/>
    <m/>
    <m/>
    <m/>
    <m/>
    <m/>
    <m/>
    <m/>
    <m/>
    <m/>
    <m/>
    <m/>
    <m/>
    <m/>
    <m/>
    <m/>
    <m/>
    <m/>
    <m/>
    <m/>
    <m/>
    <m/>
    <m/>
    <m/>
    <m/>
    <m/>
    <x v="5"/>
    <x v="1"/>
    <s v="ZBHT0021"/>
    <s v="G2TyAYSC_OJz"/>
    <s v="Allocated"/>
    <e v="#N/A"/>
    <e v="#N/A"/>
    <e v="#N/A"/>
    <m/>
    <m/>
    <m/>
    <m/>
    <m/>
    <n v="65"/>
    <n v="1442"/>
  </r>
  <r>
    <n v="460241672"/>
    <s v="AMOL NARAYAN POTE"/>
    <m/>
    <x v="2"/>
    <m/>
    <m/>
    <m/>
    <m/>
    <n v="4574"/>
    <n v="0"/>
    <n v="6"/>
    <n v="4574"/>
    <x v="4"/>
    <x v="1"/>
    <x v="1"/>
    <x v="9"/>
    <n v="0"/>
    <n v="6"/>
    <n v="0"/>
    <n v="445"/>
    <s v="FLOW"/>
    <n v="0"/>
    <n v="0"/>
    <x v="1"/>
    <s v="LMCB"/>
    <s v="LMCB"/>
    <s v="LMCB"/>
    <m/>
    <m/>
    <s v="CNAVNA"/>
    <m/>
    <s v="-"/>
    <m/>
    <s v="KAREGAON"/>
    <m/>
    <m/>
    <m/>
    <n v="0"/>
    <n v="0"/>
    <n v="146"/>
    <n v="175"/>
    <s v="FLOW"/>
    <m/>
    <m/>
    <m/>
    <m/>
    <s v="NPA"/>
    <s v="MH16DH4828"/>
    <s v="SPLENDOR PLUS DRS CAST FI BLACK"/>
    <d v="2023-10-21T00:00:00"/>
    <n v="24"/>
    <x v="0"/>
    <x v="0"/>
    <m/>
    <m/>
    <m/>
    <m/>
    <m/>
    <m/>
    <m/>
    <m/>
    <m/>
    <m/>
    <m/>
    <m/>
    <m/>
    <m/>
    <m/>
    <m/>
    <m/>
    <m/>
    <m/>
    <n v="1"/>
    <m/>
    <m/>
    <n v="1"/>
    <m/>
    <m/>
    <m/>
    <m/>
    <m/>
    <m/>
    <m/>
    <m/>
    <m/>
    <m/>
    <m/>
    <m/>
    <m/>
    <m/>
    <m/>
    <m/>
    <m/>
    <m/>
    <m/>
    <m/>
    <m/>
    <m/>
    <m/>
    <m/>
    <m/>
    <m/>
    <m/>
    <m/>
    <m/>
    <m/>
    <m/>
    <m/>
    <m/>
    <m/>
    <m/>
    <m/>
    <m/>
    <m/>
    <m/>
    <m/>
    <m/>
    <m/>
    <m/>
    <m/>
    <m/>
    <m/>
    <m/>
    <m/>
    <m/>
    <m/>
    <m/>
    <m/>
    <m/>
    <m/>
    <m/>
    <m/>
    <m/>
    <m/>
    <m/>
    <m/>
    <m/>
    <m/>
    <m/>
    <m/>
    <m/>
    <m/>
    <m/>
    <m/>
    <m/>
    <m/>
    <m/>
    <x v="3"/>
    <x v="0"/>
    <s v="ZBHT0024"/>
    <s v="GPG1l6EfVm"/>
    <s v="Allocated"/>
    <s v="Door Locked (NC_DL)"/>
    <s v="Door lock "/>
    <d v="2026-07-07T00:00:00"/>
    <m/>
    <m/>
    <m/>
    <m/>
    <m/>
    <n v="6"/>
    <n v="4574"/>
  </r>
  <r>
    <n v="456338926"/>
    <s v="SANDIP BALU HULAVALE"/>
    <m/>
    <x v="2"/>
    <m/>
    <m/>
    <m/>
    <m/>
    <n v="3359"/>
    <n v="0"/>
    <n v="18"/>
    <n v="3359"/>
    <x v="2"/>
    <x v="1"/>
    <x v="1"/>
    <x v="8"/>
    <n v="0"/>
    <n v="18"/>
    <n v="0"/>
    <n v="3996"/>
    <s v="FLOW"/>
    <n v="0"/>
    <n v="0"/>
    <x v="0"/>
    <s v="PTP"/>
    <s v="PTP"/>
    <s v="PTP"/>
    <m/>
    <m/>
    <s v="CAVA"/>
    <m/>
    <s v="-"/>
    <m/>
    <s v="KARLA"/>
    <m/>
    <m/>
    <m/>
    <n v="0"/>
    <n v="0"/>
    <n v="118"/>
    <n v="147"/>
    <s v="FLOW"/>
    <m/>
    <m/>
    <m/>
    <m/>
    <s v="NPA"/>
    <s v="MH14KP3148"/>
    <s v="SPLENDOR PLUS BS6 I3S DRS CAST FI"/>
    <d v="2023-01-11T00:00:00"/>
    <n v="36"/>
    <x v="0"/>
    <x v="1"/>
    <m/>
    <m/>
    <m/>
    <m/>
    <m/>
    <m/>
    <m/>
    <m/>
    <m/>
    <m/>
    <m/>
    <m/>
    <m/>
    <m/>
    <m/>
    <m/>
    <m/>
    <m/>
    <m/>
    <m/>
    <m/>
    <m/>
    <m/>
    <m/>
    <m/>
    <m/>
    <m/>
    <m/>
    <m/>
    <m/>
    <m/>
    <m/>
    <m/>
    <m/>
    <m/>
    <m/>
    <m/>
    <n v="2"/>
    <m/>
    <m/>
    <m/>
    <m/>
    <m/>
    <m/>
    <m/>
    <m/>
    <m/>
    <m/>
    <m/>
    <m/>
    <m/>
    <m/>
    <m/>
    <m/>
    <m/>
    <m/>
    <m/>
    <m/>
    <m/>
    <m/>
    <m/>
    <m/>
    <m/>
    <m/>
    <m/>
    <m/>
    <m/>
    <m/>
    <m/>
    <m/>
    <m/>
    <m/>
    <m/>
    <m/>
    <m/>
    <m/>
    <m/>
    <m/>
    <m/>
    <m/>
    <m/>
    <m/>
    <m/>
    <m/>
    <m/>
    <m/>
    <m/>
    <m/>
    <m/>
    <m/>
    <m/>
    <m/>
    <m/>
    <m/>
    <x v="3"/>
    <x v="0"/>
    <s v="ZBHT0013"/>
    <s v="GoZXcL8yc7"/>
    <s v="Allocated"/>
    <e v="#N/A"/>
    <e v="#N/A"/>
    <e v="#N/A"/>
    <m/>
    <m/>
    <m/>
    <m/>
    <m/>
    <n v="18"/>
    <n v="3359"/>
  </r>
  <r>
    <n v="462011491"/>
    <s v="RAHUL HIRA CHAVAN"/>
    <m/>
    <x v="2"/>
    <m/>
    <m/>
    <m/>
    <m/>
    <n v="3778"/>
    <n v="0"/>
    <n v="9"/>
    <n v="3778"/>
    <x v="2"/>
    <x v="1"/>
    <x v="1"/>
    <x v="11"/>
    <n v="0"/>
    <n v="9"/>
    <n v="0"/>
    <n v="893"/>
    <s v="FLOW"/>
    <e v="#DIV/0!"/>
    <n v="0"/>
    <x v="1"/>
    <s v="BPTP"/>
    <s v="BPTP"/>
    <s v="BPTP"/>
    <m/>
    <m/>
    <m/>
    <m/>
    <s v="-"/>
    <m/>
    <s v="KHALUMBARE"/>
    <m/>
    <m/>
    <m/>
    <n v="0"/>
    <n v="0"/>
    <n v="118"/>
    <n v="147"/>
    <s v="FLOW"/>
    <m/>
    <m/>
    <m/>
    <m/>
    <s v="NPA"/>
    <s v="MH14LK0545"/>
    <s v="BAJAJ PLATINA 100 ES ALLOY DRUM CBS"/>
    <d v="2024-02-23T00:00:00"/>
    <n v="24"/>
    <x v="0"/>
    <x v="0"/>
    <m/>
    <m/>
    <m/>
    <m/>
    <m/>
    <m/>
    <m/>
    <m/>
    <m/>
    <m/>
    <m/>
    <m/>
    <m/>
    <m/>
    <m/>
    <m/>
    <m/>
    <m/>
    <m/>
    <m/>
    <m/>
    <m/>
    <m/>
    <m/>
    <m/>
    <m/>
    <m/>
    <m/>
    <m/>
    <m/>
    <m/>
    <m/>
    <m/>
    <m/>
    <m/>
    <m/>
    <m/>
    <m/>
    <m/>
    <m/>
    <m/>
    <m/>
    <m/>
    <m/>
    <m/>
    <m/>
    <m/>
    <m/>
    <m/>
    <m/>
    <m/>
    <m/>
    <m/>
    <m/>
    <m/>
    <m/>
    <m/>
    <m/>
    <m/>
    <m/>
    <m/>
    <m/>
    <m/>
    <m/>
    <m/>
    <m/>
    <m/>
    <m/>
    <m/>
    <m/>
    <m/>
    <m/>
    <m/>
    <m/>
    <m/>
    <m/>
    <m/>
    <m/>
    <m/>
    <m/>
    <m/>
    <m/>
    <m/>
    <m/>
    <m/>
    <m/>
    <m/>
    <m/>
    <m/>
    <m/>
    <m/>
    <m/>
    <m/>
    <m/>
    <x v="5"/>
    <x v="1"/>
    <s v="ZBHT0010"/>
    <s v="B6SfsJj5JL7"/>
    <s v="Allocated"/>
    <e v="#N/A"/>
    <e v="#N/A"/>
    <e v="#N/A"/>
    <m/>
    <m/>
    <m/>
    <m/>
    <m/>
    <n v="9"/>
    <n v="3778"/>
  </r>
  <r>
    <n v="136892187"/>
    <s v="KARAN UTTAM LOHAR"/>
    <m/>
    <x v="2"/>
    <m/>
    <m/>
    <m/>
    <m/>
    <n v="2794"/>
    <n v="0"/>
    <n v="5"/>
    <n v="2794"/>
    <x v="4"/>
    <x v="1"/>
    <x v="1"/>
    <x v="8"/>
    <n v="0"/>
    <n v="5"/>
    <n v="0"/>
    <n v="450"/>
    <s v="FLOW"/>
    <n v="0"/>
    <n v="0"/>
    <x v="0"/>
    <s v="PTP"/>
    <s v="PTP"/>
    <s v="PTP"/>
    <m/>
    <m/>
    <s v="CAVA"/>
    <m/>
    <s v="-"/>
    <m/>
    <s v="KUSGAON"/>
    <m/>
    <m/>
    <m/>
    <n v="0"/>
    <n v="0"/>
    <n v="145"/>
    <n v="174"/>
    <s v="FLOW"/>
    <m/>
    <m/>
    <m/>
    <m/>
    <s v="NPA"/>
    <s v="MH14KM2722"/>
    <s v="SPLENDOR PLUS BS6 I3S DRS CAST FI"/>
    <d v="2022-12-27T00:00:00"/>
    <n v="36"/>
    <x v="0"/>
    <x v="1"/>
    <m/>
    <m/>
    <m/>
    <m/>
    <m/>
    <m/>
    <m/>
    <m/>
    <m/>
    <m/>
    <m/>
    <m/>
    <m/>
    <m/>
    <m/>
    <m/>
    <m/>
    <m/>
    <m/>
    <m/>
    <m/>
    <m/>
    <m/>
    <m/>
    <m/>
    <m/>
    <m/>
    <m/>
    <m/>
    <m/>
    <m/>
    <n v="1"/>
    <m/>
    <m/>
    <m/>
    <m/>
    <m/>
    <m/>
    <m/>
    <m/>
    <m/>
    <m/>
    <m/>
    <m/>
    <m/>
    <m/>
    <m/>
    <m/>
    <m/>
    <m/>
    <m/>
    <m/>
    <m/>
    <m/>
    <m/>
    <m/>
    <m/>
    <m/>
    <m/>
    <m/>
    <m/>
    <m/>
    <m/>
    <m/>
    <m/>
    <m/>
    <m/>
    <m/>
    <m/>
    <m/>
    <m/>
    <m/>
    <m/>
    <m/>
    <m/>
    <m/>
    <m/>
    <m/>
    <m/>
    <m/>
    <m/>
    <m/>
    <m/>
    <m/>
    <m/>
    <m/>
    <m/>
    <m/>
    <m/>
    <m/>
    <m/>
    <m/>
    <m/>
    <m/>
    <x v="0"/>
    <x v="0"/>
    <s v="ZBHT0013"/>
    <s v="BP_qi7K3c7"/>
    <s v="Allocated"/>
    <e v="#N/A"/>
    <e v="#N/A"/>
    <e v="#N/A"/>
    <m/>
    <m/>
    <m/>
    <m/>
    <m/>
    <n v="5"/>
    <n v="2794"/>
  </r>
  <r>
    <n v="136056637"/>
    <s v="LALITA RAHIDAS PAPAL"/>
    <m/>
    <x v="2"/>
    <m/>
    <m/>
    <m/>
    <m/>
    <n v="3440"/>
    <n v="0"/>
    <n v="6"/>
    <n v="3440"/>
    <x v="5"/>
    <x v="1"/>
    <x v="1"/>
    <x v="12"/>
    <n v="0"/>
    <n v="6"/>
    <n v="0"/>
    <n v="450"/>
    <s v="FLOW"/>
    <n v="0"/>
    <n v="0"/>
    <x v="1"/>
    <s v="NC"/>
    <s v="NC"/>
    <s v="NC"/>
    <s v="Add not found"/>
    <m/>
    <s v="CNAVNA"/>
    <m/>
    <s v="-"/>
    <m/>
    <s v="MULSHI"/>
    <m/>
    <m/>
    <m/>
    <n v="0"/>
    <n v="0"/>
    <n v="176"/>
    <n v="205"/>
    <s v="FLOW"/>
    <m/>
    <m/>
    <m/>
    <m/>
    <s v="NPA"/>
    <s v="MH12UX1152"/>
    <s v="GLAMOUR XTEC DISC"/>
    <d v="2022-11-21T00:00:00"/>
    <n v="36"/>
    <x v="0"/>
    <x v="0"/>
    <m/>
    <m/>
    <m/>
    <m/>
    <m/>
    <m/>
    <m/>
    <m/>
    <m/>
    <m/>
    <m/>
    <m/>
    <m/>
    <m/>
    <m/>
    <m/>
    <m/>
    <m/>
    <m/>
    <n v="1"/>
    <m/>
    <m/>
    <n v="1"/>
    <m/>
    <m/>
    <m/>
    <m/>
    <m/>
    <m/>
    <m/>
    <m/>
    <m/>
    <m/>
    <m/>
    <m/>
    <m/>
    <m/>
    <m/>
    <m/>
    <m/>
    <m/>
    <m/>
    <m/>
    <m/>
    <m/>
    <m/>
    <m/>
    <m/>
    <m/>
    <m/>
    <m/>
    <m/>
    <m/>
    <m/>
    <m/>
    <m/>
    <m/>
    <m/>
    <m/>
    <m/>
    <m/>
    <m/>
    <m/>
    <m/>
    <m/>
    <m/>
    <m/>
    <m/>
    <m/>
    <m/>
    <m/>
    <m/>
    <m/>
    <m/>
    <m/>
    <m/>
    <m/>
    <m/>
    <m/>
    <m/>
    <m/>
    <m/>
    <m/>
    <m/>
    <m/>
    <m/>
    <m/>
    <m/>
    <m/>
    <m/>
    <m/>
    <m/>
    <m/>
    <m/>
    <x v="3"/>
    <x v="0"/>
    <s v="DUWT0030"/>
    <s v="AoWMmpfI3z"/>
    <s v="Allocated"/>
    <s v="Address Not Found (NC_ANF)"/>
    <s v="Address not found "/>
    <d v="2026-07-07T00:00:00"/>
    <m/>
    <m/>
    <m/>
    <m/>
    <m/>
    <n v="6"/>
    <n v="3440"/>
  </r>
  <r>
    <n v="462333309"/>
    <s v="LALITA RAHIDAS PAPAL"/>
    <m/>
    <x v="2"/>
    <m/>
    <m/>
    <m/>
    <m/>
    <n v="1235"/>
    <n v="0"/>
    <n v="18"/>
    <n v="1235"/>
    <x v="1"/>
    <x v="1"/>
    <x v="1"/>
    <x v="12"/>
    <n v="0"/>
    <n v="18"/>
    <n v="0"/>
    <n v="450"/>
    <s v="-"/>
    <n v="0"/>
    <n v="0"/>
    <x v="1"/>
    <s v="NC"/>
    <s v="-"/>
    <s v="NC"/>
    <s v="Add not found"/>
    <m/>
    <s v="CNAVNA"/>
    <m/>
    <s v="-"/>
    <m/>
    <s v="MULSHI "/>
    <m/>
    <m/>
    <m/>
    <n v="0"/>
    <n v="0"/>
    <n v="56"/>
    <n v="85"/>
    <s v="FLOW"/>
    <m/>
    <m/>
    <m/>
    <m/>
    <s v="REGULAR"/>
    <s v="MH12UX1152"/>
    <s v="GLAMOUR XTEC DISC"/>
    <d v="2024-03-23T00:00:00"/>
    <n v="24"/>
    <x v="0"/>
    <x v="0"/>
    <m/>
    <m/>
    <m/>
    <m/>
    <m/>
    <m/>
    <m/>
    <m/>
    <m/>
    <m/>
    <m/>
    <m/>
    <m/>
    <m/>
    <m/>
    <m/>
    <m/>
    <m/>
    <m/>
    <n v="1"/>
    <m/>
    <m/>
    <n v="1"/>
    <m/>
    <m/>
    <m/>
    <m/>
    <m/>
    <m/>
    <m/>
    <m/>
    <m/>
    <m/>
    <m/>
    <m/>
    <m/>
    <m/>
    <m/>
    <m/>
    <m/>
    <m/>
    <m/>
    <m/>
    <m/>
    <m/>
    <m/>
    <m/>
    <m/>
    <m/>
    <m/>
    <m/>
    <m/>
    <m/>
    <m/>
    <m/>
    <m/>
    <m/>
    <m/>
    <m/>
    <m/>
    <m/>
    <m/>
    <m/>
    <m/>
    <m/>
    <m/>
    <m/>
    <m/>
    <m/>
    <m/>
    <m/>
    <m/>
    <m/>
    <m/>
    <m/>
    <m/>
    <m/>
    <m/>
    <m/>
    <m/>
    <m/>
    <m/>
    <m/>
    <m/>
    <m/>
    <m/>
    <m/>
    <m/>
    <m/>
    <m/>
    <m/>
    <m/>
    <m/>
    <m/>
    <x v="3"/>
    <x v="0"/>
    <s v="DUWT0030"/>
    <s v="GoVKjSCeh1"/>
    <s v="Allocated"/>
    <s v="Address Not Found (NC_ANF)"/>
    <s v="Address not found "/>
    <d v="2026-07-07T00:00:00"/>
    <m/>
    <m/>
    <m/>
    <m/>
    <m/>
    <n v="18"/>
    <n v="1235"/>
  </r>
  <r>
    <n v="137401420"/>
    <s v="SHAM GULAB DHARWAD"/>
    <m/>
    <x v="2"/>
    <m/>
    <m/>
    <m/>
    <m/>
    <n v="3282"/>
    <n v="0"/>
    <n v="39"/>
    <n v="3282"/>
    <x v="4"/>
    <x v="1"/>
    <x v="1"/>
    <x v="9"/>
    <n v="0"/>
    <n v="39"/>
    <n v="0"/>
    <n v="449.28"/>
    <s v="-"/>
    <n v="0"/>
    <n v="0"/>
    <x v="0"/>
    <s v="PTP"/>
    <s v="-"/>
    <s v="PTP"/>
    <m/>
    <m/>
    <s v="CNAVNA"/>
    <m/>
    <s v="-"/>
    <m/>
    <s v="NHAVARA"/>
    <m/>
    <m/>
    <m/>
    <n v="0"/>
    <n v="0"/>
    <n v="145"/>
    <n v="174"/>
    <s v="FLOW"/>
    <m/>
    <m/>
    <m/>
    <m/>
    <s v="NPA"/>
    <s v="MH12VJ1914"/>
    <s v="SPLENDORPLUS I3S DRS C FI BLACKACNT"/>
    <d v="2023-01-13T00:00:00"/>
    <n v="36"/>
    <x v="0"/>
    <x v="0"/>
    <m/>
    <m/>
    <m/>
    <m/>
    <m/>
    <m/>
    <m/>
    <m/>
    <m/>
    <m/>
    <n v="1"/>
    <m/>
    <m/>
    <m/>
    <m/>
    <m/>
    <m/>
    <m/>
    <m/>
    <m/>
    <m/>
    <m/>
    <m/>
    <m/>
    <m/>
    <m/>
    <m/>
    <m/>
    <m/>
    <m/>
    <m/>
    <m/>
    <m/>
    <m/>
    <m/>
    <m/>
    <m/>
    <m/>
    <m/>
    <m/>
    <m/>
    <m/>
    <m/>
    <m/>
    <m/>
    <m/>
    <m/>
    <m/>
    <m/>
    <m/>
    <m/>
    <m/>
    <m/>
    <m/>
    <m/>
    <m/>
    <m/>
    <m/>
    <m/>
    <m/>
    <m/>
    <m/>
    <m/>
    <m/>
    <m/>
    <m/>
    <m/>
    <m/>
    <m/>
    <m/>
    <m/>
    <m/>
    <m/>
    <m/>
    <m/>
    <m/>
    <m/>
    <m/>
    <m/>
    <m/>
    <m/>
    <m/>
    <m/>
    <m/>
    <m/>
    <m/>
    <m/>
    <m/>
    <m/>
    <m/>
    <m/>
    <m/>
    <m/>
    <m/>
    <x v="0"/>
    <x v="0"/>
    <s v="ZBHT0024"/>
    <s v="B6aNZYcSEc"/>
    <s v="Allocated"/>
    <s v="Address Not Found (NC_ANF)"/>
    <s v="Address not found "/>
    <d v="2026-07-04T00:00:00"/>
    <m/>
    <m/>
    <m/>
    <m/>
    <m/>
    <n v="39"/>
    <n v="3282"/>
  </r>
  <r>
    <n v="465399323"/>
    <s v="NILESH DEVIDAS DHIVAR"/>
    <s v="ONLINE"/>
    <x v="24"/>
    <n v="1390"/>
    <m/>
    <m/>
    <s v="CBC COLL"/>
    <n v="2510"/>
    <n v="0"/>
    <n v="40"/>
    <n v="1120"/>
    <x v="1"/>
    <x v="2"/>
    <x v="0"/>
    <x v="15"/>
    <n v="0"/>
    <n v="40"/>
    <n v="1350"/>
    <n v="1350"/>
    <s v="-"/>
    <n v="0"/>
    <n v="0"/>
    <x v="2"/>
    <s v="PAID"/>
    <s v="-"/>
    <s v="PAID"/>
    <m/>
    <m/>
    <m/>
    <m/>
    <s v="-"/>
    <m/>
    <s v="OLD SANGAVI"/>
    <m/>
    <m/>
    <m/>
    <n v="0"/>
    <n v="0"/>
    <n v="56"/>
    <n v="0"/>
    <s v="RB"/>
    <m/>
    <m/>
    <m/>
    <m/>
    <s v="REGULAR"/>
    <s v="MH20GW2761"/>
    <s v="HONDA UNICORN 160 BS6"/>
    <d v="2025-02-03T00:00:00"/>
    <n v="12"/>
    <x v="0"/>
    <x v="0"/>
    <m/>
    <m/>
    <m/>
    <m/>
    <m/>
    <m/>
    <m/>
    <m/>
    <m/>
    <m/>
    <m/>
    <m/>
    <m/>
    <m/>
    <m/>
    <m/>
    <m/>
    <m/>
    <m/>
    <m/>
    <m/>
    <m/>
    <n v="1"/>
    <m/>
    <m/>
    <m/>
    <m/>
    <m/>
    <m/>
    <m/>
    <m/>
    <m/>
    <m/>
    <m/>
    <m/>
    <m/>
    <m/>
    <m/>
    <m/>
    <m/>
    <m/>
    <m/>
    <m/>
    <m/>
    <m/>
    <m/>
    <m/>
    <m/>
    <m/>
    <m/>
    <m/>
    <m/>
    <m/>
    <m/>
    <m/>
    <m/>
    <m/>
    <m/>
    <m/>
    <m/>
    <m/>
    <m/>
    <m/>
    <m/>
    <m/>
    <m/>
    <m/>
    <m/>
    <m/>
    <m/>
    <m/>
    <m/>
    <m/>
    <m/>
    <m/>
    <m/>
    <m/>
    <m/>
    <m/>
    <m/>
    <m/>
    <m/>
    <m/>
    <m/>
    <m/>
    <m/>
    <m/>
    <m/>
    <m/>
    <m/>
    <m/>
    <m/>
    <m/>
    <m/>
    <x v="0"/>
    <x v="0"/>
    <s v="ZBHT0015"/>
    <s v="A6xB4AmboCem"/>
    <s v="Allocated"/>
    <s v="Shifted (NC_SFTD)"/>
    <s v="Visited at customer residence address. Customer is shiffted at village. Vehicle with him."/>
    <d v="2026-07-08T00:00:00"/>
    <m/>
    <m/>
    <m/>
    <m/>
    <m/>
    <n v="40"/>
    <n v="2510"/>
  </r>
  <r>
    <n v="463961456"/>
    <s v="ATUL AVINASH WAGHMARE"/>
    <m/>
    <x v="2"/>
    <m/>
    <m/>
    <m/>
    <m/>
    <n v="1254"/>
    <n v="0"/>
    <n v="9"/>
    <n v="1254"/>
    <x v="5"/>
    <x v="1"/>
    <x v="1"/>
    <x v="15"/>
    <n v="0"/>
    <n v="9"/>
    <n v="0"/>
    <n v="2250"/>
    <s v="-"/>
    <n v="0"/>
    <n v="0"/>
    <x v="1"/>
    <s v="NC"/>
    <s v="-"/>
    <s v="NC"/>
    <s v="Shifted"/>
    <m/>
    <s v="CNAVNA"/>
    <m/>
    <s v="ELG"/>
    <m/>
    <s v="PIMPALE GURAV"/>
    <m/>
    <m/>
    <m/>
    <n v="0"/>
    <n v="0"/>
    <n v="176"/>
    <n v="205"/>
    <s v="FLOW"/>
    <m/>
    <m/>
    <m/>
    <m/>
    <s v="NPA"/>
    <s v="MH14KZ0938"/>
    <s v="TVS RAIDER DISC"/>
    <d v="2024-09-06T00:00:00"/>
    <n v="12"/>
    <x v="0"/>
    <x v="0"/>
    <m/>
    <m/>
    <m/>
    <m/>
    <m/>
    <m/>
    <m/>
    <m/>
    <m/>
    <m/>
    <m/>
    <m/>
    <m/>
    <m/>
    <m/>
    <m/>
    <m/>
    <m/>
    <m/>
    <m/>
    <m/>
    <m/>
    <n v="1"/>
    <m/>
    <m/>
    <m/>
    <m/>
    <m/>
    <m/>
    <m/>
    <m/>
    <m/>
    <m/>
    <m/>
    <m/>
    <m/>
    <m/>
    <n v="1"/>
    <m/>
    <m/>
    <m/>
    <m/>
    <m/>
    <m/>
    <m/>
    <m/>
    <n v="1"/>
    <m/>
    <m/>
    <m/>
    <m/>
    <m/>
    <m/>
    <m/>
    <m/>
    <m/>
    <m/>
    <m/>
    <n v="1"/>
    <m/>
    <m/>
    <m/>
    <m/>
    <m/>
    <m/>
    <m/>
    <m/>
    <m/>
    <m/>
    <m/>
    <m/>
    <m/>
    <m/>
    <m/>
    <m/>
    <m/>
    <m/>
    <m/>
    <m/>
    <m/>
    <m/>
    <m/>
    <m/>
    <m/>
    <m/>
    <m/>
    <m/>
    <m/>
    <m/>
    <m/>
    <m/>
    <m/>
    <m/>
    <m/>
    <x v="4"/>
    <x v="0"/>
    <s v="ZBHT0015"/>
    <s v="A2kln2YtMwc"/>
    <s v="Allocated"/>
    <s v="No Such Person (NC_NSP)"/>
    <s v="Visited at customer given address but no buddy know customer this areas."/>
    <d v="2026-07-08T00:00:00"/>
    <m/>
    <m/>
    <m/>
    <s v="VYMO"/>
    <m/>
    <n v="9"/>
    <n v="1254"/>
  </r>
  <r>
    <n v="139951411"/>
    <s v="SEEMA BHIMSEN RANDIVE"/>
    <s v="ONLINE"/>
    <x v="12"/>
    <n v="16"/>
    <m/>
    <m/>
    <m/>
    <n v="3372"/>
    <n v="0"/>
    <n v="6"/>
    <n v="3356"/>
    <x v="1"/>
    <x v="2"/>
    <x v="0"/>
    <x v="15"/>
    <n v="0"/>
    <n v="6"/>
    <n v="0"/>
    <n v="450"/>
    <s v="-"/>
    <n v="0"/>
    <n v="0"/>
    <x v="2"/>
    <s v="PAID"/>
    <s v="-"/>
    <s v="NC"/>
    <s v="Shifted"/>
    <m/>
    <s v="CNAVNA"/>
    <m/>
    <s v="-"/>
    <m/>
    <s v="PIMPARI"/>
    <m/>
    <m/>
    <m/>
    <n v="0"/>
    <n v="0"/>
    <n v="56"/>
    <n v="0"/>
    <s v="RB"/>
    <m/>
    <m/>
    <m/>
    <m/>
    <s v="REGULAR"/>
    <s v="MH14KT7194"/>
    <s v="HONDA ACTIVA 6G DLX BS VI"/>
    <d v="2023-04-17T00:00:00"/>
    <n v="36"/>
    <x v="0"/>
    <x v="0"/>
    <m/>
    <m/>
    <m/>
    <m/>
    <m/>
    <m/>
    <m/>
    <m/>
    <m/>
    <m/>
    <m/>
    <m/>
    <m/>
    <m/>
    <m/>
    <m/>
    <m/>
    <m/>
    <m/>
    <m/>
    <m/>
    <m/>
    <m/>
    <m/>
    <m/>
    <n v="1"/>
    <m/>
    <m/>
    <m/>
    <m/>
    <m/>
    <m/>
    <m/>
    <m/>
    <m/>
    <m/>
    <m/>
    <m/>
    <m/>
    <m/>
    <m/>
    <m/>
    <m/>
    <m/>
    <m/>
    <m/>
    <m/>
    <m/>
    <m/>
    <m/>
    <m/>
    <m/>
    <m/>
    <m/>
    <m/>
    <m/>
    <m/>
    <m/>
    <m/>
    <m/>
    <m/>
    <m/>
    <m/>
    <m/>
    <m/>
    <m/>
    <m/>
    <m/>
    <m/>
    <m/>
    <m/>
    <m/>
    <m/>
    <m/>
    <m/>
    <m/>
    <m/>
    <m/>
    <m/>
    <m/>
    <m/>
    <m/>
    <m/>
    <m/>
    <m/>
    <m/>
    <m/>
    <m/>
    <m/>
    <m/>
    <m/>
    <m/>
    <m/>
    <m/>
    <x v="0"/>
    <x v="0"/>
    <s v="ZBHT0015"/>
    <s v="k26HP3uFHS"/>
    <s v="Allocated"/>
    <e v="#N/A"/>
    <e v="#N/A"/>
    <e v="#N/A"/>
    <m/>
    <m/>
    <m/>
    <s v="VYMO"/>
    <m/>
    <n v="6"/>
    <n v="3372"/>
  </r>
  <r>
    <n v="461562384"/>
    <s v="KRUSHNA RAMESHWAR KHADE"/>
    <m/>
    <x v="2"/>
    <m/>
    <m/>
    <m/>
    <m/>
    <n v="5554"/>
    <n v="0"/>
    <n v="213"/>
    <n v="5554"/>
    <x v="5"/>
    <x v="1"/>
    <x v="1"/>
    <x v="12"/>
    <n v="0"/>
    <n v="213"/>
    <n v="0"/>
    <n v="4500"/>
    <s v="FLOW"/>
    <n v="0"/>
    <n v="0"/>
    <x v="1"/>
    <s v="NC"/>
    <s v="RTP"/>
    <s v="NC"/>
    <s v="Door lock"/>
    <m/>
    <s v="CNAVNA"/>
    <m/>
    <s v="-"/>
    <m/>
    <s v="PIRANGUT"/>
    <m/>
    <m/>
    <m/>
    <n v="0"/>
    <n v="0"/>
    <n v="177"/>
    <n v="206"/>
    <s v="FLOW"/>
    <m/>
    <m/>
    <m/>
    <m/>
    <s v="NPA"/>
    <s v="MH21CB5557"/>
    <s v="HONDA UNICORN 160 BSVI"/>
    <d v="2024-01-18T00:00:00"/>
    <n v="24"/>
    <x v="0"/>
    <x v="0"/>
    <m/>
    <m/>
    <m/>
    <m/>
    <m/>
    <m/>
    <m/>
    <m/>
    <m/>
    <m/>
    <m/>
    <m/>
    <m/>
    <m/>
    <m/>
    <m/>
    <m/>
    <m/>
    <m/>
    <m/>
    <m/>
    <m/>
    <m/>
    <m/>
    <m/>
    <n v="1"/>
    <m/>
    <m/>
    <m/>
    <m/>
    <m/>
    <m/>
    <m/>
    <m/>
    <m/>
    <m/>
    <m/>
    <m/>
    <m/>
    <m/>
    <m/>
    <m/>
    <m/>
    <m/>
    <m/>
    <m/>
    <m/>
    <m/>
    <m/>
    <m/>
    <m/>
    <m/>
    <m/>
    <m/>
    <m/>
    <m/>
    <m/>
    <m/>
    <m/>
    <m/>
    <m/>
    <m/>
    <m/>
    <m/>
    <m/>
    <m/>
    <m/>
    <m/>
    <m/>
    <m/>
    <m/>
    <m/>
    <m/>
    <m/>
    <m/>
    <m/>
    <m/>
    <m/>
    <m/>
    <m/>
    <m/>
    <m/>
    <m/>
    <m/>
    <m/>
    <m/>
    <m/>
    <m/>
    <m/>
    <m/>
    <m/>
    <m/>
    <m/>
    <m/>
    <x v="0"/>
    <x v="0"/>
    <s v="DUWT0030"/>
    <s v="BPi8jq6Lnz"/>
    <s v="Allocated"/>
    <e v="#N/A"/>
    <e v="#N/A"/>
    <e v="#N/A"/>
    <m/>
    <m/>
    <m/>
    <m/>
    <m/>
    <n v="213"/>
    <n v="5554"/>
  </r>
  <r>
    <n v="135424700"/>
    <s v="GAJANAN BANSI KUMBHAR"/>
    <s v="ONLINE"/>
    <x v="17"/>
    <n v="1049"/>
    <m/>
    <m/>
    <s v="CBC COLL"/>
    <n v="3249"/>
    <n v="0"/>
    <n v="149"/>
    <n v="2200"/>
    <x v="5"/>
    <x v="2"/>
    <x v="0"/>
    <x v="12"/>
    <n v="0"/>
    <n v="149"/>
    <n v="900"/>
    <n v="900"/>
    <s v="FLOW"/>
    <n v="0"/>
    <n v="0"/>
    <x v="2"/>
    <s v="PAID"/>
    <s v="NC"/>
    <s v="PAID"/>
    <m/>
    <m/>
    <s v="CAVA"/>
    <m/>
    <s v="-"/>
    <m/>
    <s v="PUNWALE"/>
    <m/>
    <m/>
    <m/>
    <n v="0"/>
    <n v="0"/>
    <n v="176"/>
    <n v="0"/>
    <s v="RB"/>
    <m/>
    <m/>
    <m/>
    <m/>
    <s v="NPA"/>
    <s v="MH14KL5389"/>
    <s v="SPLENDOR PLUS I3S CAST FI PRIME RED"/>
    <d v="2022-10-31T00:00:00"/>
    <n v="36"/>
    <x v="0"/>
    <x v="0"/>
    <m/>
    <m/>
    <m/>
    <m/>
    <m/>
    <m/>
    <m/>
    <m/>
    <m/>
    <m/>
    <n v="1"/>
    <m/>
    <m/>
    <m/>
    <m/>
    <m/>
    <m/>
    <m/>
    <m/>
    <m/>
    <m/>
    <m/>
    <m/>
    <m/>
    <m/>
    <m/>
    <m/>
    <m/>
    <m/>
    <m/>
    <m/>
    <m/>
    <m/>
    <m/>
    <m/>
    <m/>
    <m/>
    <m/>
    <m/>
    <m/>
    <m/>
    <m/>
    <m/>
    <m/>
    <m/>
    <m/>
    <m/>
    <m/>
    <m/>
    <m/>
    <m/>
    <m/>
    <m/>
    <m/>
    <m/>
    <m/>
    <m/>
    <m/>
    <m/>
    <m/>
    <m/>
    <m/>
    <m/>
    <m/>
    <m/>
    <m/>
    <m/>
    <m/>
    <m/>
    <m/>
    <m/>
    <m/>
    <m/>
    <m/>
    <m/>
    <m/>
    <m/>
    <m/>
    <m/>
    <m/>
    <m/>
    <m/>
    <m/>
    <m/>
    <m/>
    <m/>
    <m/>
    <m/>
    <m/>
    <m/>
    <m/>
    <m/>
    <m/>
    <m/>
    <x v="0"/>
    <x v="0"/>
    <s v="DUWT0030"/>
    <s v="GPGqCO41R4c"/>
    <s v="Allocated"/>
    <s v="Shifted (NC_SFTD)"/>
    <s v="We had visited to customer but customer shifted "/>
    <d v="2026-07-04T00:00:00"/>
    <m/>
    <m/>
    <m/>
    <m/>
    <m/>
    <n v="149"/>
    <n v="3249"/>
  </r>
  <r>
    <n v="462525757"/>
    <s v="SOMNATH LAXMAN MADGE"/>
    <m/>
    <x v="2"/>
    <m/>
    <m/>
    <m/>
    <m/>
    <n v="4979"/>
    <n v="0"/>
    <n v="174"/>
    <n v="4979"/>
    <x v="1"/>
    <x v="1"/>
    <x v="1"/>
    <x v="11"/>
    <n v="0"/>
    <n v="174"/>
    <n v="0"/>
    <n v="450"/>
    <s v="09.06.26"/>
    <n v="0"/>
    <n v="0"/>
    <x v="1"/>
    <s v="PTP"/>
    <s v="PAID"/>
    <s v="PTP"/>
    <m/>
    <m/>
    <m/>
    <m/>
    <s v="-"/>
    <m/>
    <s v="RAJGURU NAGAR"/>
    <m/>
    <m/>
    <m/>
    <n v="0"/>
    <n v="0"/>
    <n v="57"/>
    <n v="86"/>
    <s v="FLOW"/>
    <m/>
    <m/>
    <m/>
    <m/>
    <s v="REGULAR"/>
    <s v="MH14LN5785"/>
    <s v="HONDA DIO 125 SMART LTD ED"/>
    <d v="2024-04-10T00:00:00"/>
    <n v="24"/>
    <x v="0"/>
    <x v="0"/>
    <m/>
    <m/>
    <m/>
    <m/>
    <m/>
    <m/>
    <m/>
    <m/>
    <m/>
    <m/>
    <m/>
    <m/>
    <m/>
    <m/>
    <m/>
    <m/>
    <m/>
    <m/>
    <m/>
    <m/>
    <m/>
    <m/>
    <m/>
    <m/>
    <m/>
    <m/>
    <m/>
    <m/>
    <m/>
    <m/>
    <m/>
    <m/>
    <m/>
    <m/>
    <m/>
    <m/>
    <m/>
    <m/>
    <m/>
    <m/>
    <m/>
    <m/>
    <m/>
    <m/>
    <m/>
    <m/>
    <m/>
    <m/>
    <m/>
    <m/>
    <m/>
    <m/>
    <m/>
    <m/>
    <m/>
    <m/>
    <m/>
    <m/>
    <m/>
    <m/>
    <m/>
    <m/>
    <m/>
    <m/>
    <m/>
    <m/>
    <m/>
    <m/>
    <m/>
    <m/>
    <m/>
    <m/>
    <m/>
    <m/>
    <m/>
    <m/>
    <m/>
    <m/>
    <m/>
    <m/>
    <m/>
    <m/>
    <m/>
    <m/>
    <m/>
    <m/>
    <m/>
    <m/>
    <m/>
    <m/>
    <m/>
    <m/>
    <m/>
    <m/>
    <x v="5"/>
    <x v="1"/>
    <s v="ZBHT0010"/>
    <s v="B2ahBJtOB1"/>
    <s v="Allocated"/>
    <e v="#N/A"/>
    <e v="#N/A"/>
    <e v="#N/A"/>
    <m/>
    <m/>
    <m/>
    <m/>
    <m/>
    <n v="174"/>
    <n v="4979"/>
  </r>
  <r>
    <n v="456721727"/>
    <s v="ABHIJIT RAMESH GORE"/>
    <m/>
    <x v="2"/>
    <m/>
    <m/>
    <m/>
    <m/>
    <n v="3794"/>
    <n v="0"/>
    <n v="23"/>
    <n v="3794"/>
    <x v="3"/>
    <x v="1"/>
    <x v="1"/>
    <x v="11"/>
    <n v="0"/>
    <n v="23"/>
    <n v="0"/>
    <n v="2082.71"/>
    <s v="FLOW"/>
    <n v="0"/>
    <n v="0"/>
    <x v="1"/>
    <s v="KIV"/>
    <s v="KIV"/>
    <s v="KIV"/>
    <m/>
    <m/>
    <m/>
    <m/>
    <s v="-"/>
    <m/>
    <s v="RAJGURU NAGAR "/>
    <m/>
    <m/>
    <m/>
    <n v="0"/>
    <n v="0"/>
    <n v="87"/>
    <n v="116"/>
    <s v="FLOW"/>
    <m/>
    <m/>
    <m/>
    <m/>
    <s v="REGULAR"/>
    <s v="MH14KP8052"/>
    <s v="TVS JUPITER 125 DISC"/>
    <d v="2023-02-07T00:00:00"/>
    <n v="36"/>
    <x v="0"/>
    <x v="0"/>
    <m/>
    <m/>
    <m/>
    <m/>
    <m/>
    <m/>
    <m/>
    <m/>
    <m/>
    <m/>
    <m/>
    <m/>
    <m/>
    <m/>
    <m/>
    <m/>
    <m/>
    <m/>
    <m/>
    <m/>
    <m/>
    <m/>
    <m/>
    <m/>
    <m/>
    <m/>
    <m/>
    <m/>
    <m/>
    <m/>
    <m/>
    <m/>
    <m/>
    <m/>
    <m/>
    <m/>
    <m/>
    <m/>
    <m/>
    <m/>
    <m/>
    <m/>
    <m/>
    <m/>
    <m/>
    <m/>
    <m/>
    <m/>
    <m/>
    <m/>
    <m/>
    <m/>
    <m/>
    <m/>
    <m/>
    <m/>
    <m/>
    <m/>
    <m/>
    <m/>
    <m/>
    <m/>
    <m/>
    <m/>
    <m/>
    <m/>
    <m/>
    <m/>
    <m/>
    <m/>
    <m/>
    <m/>
    <m/>
    <m/>
    <m/>
    <m/>
    <m/>
    <m/>
    <m/>
    <m/>
    <m/>
    <m/>
    <m/>
    <m/>
    <m/>
    <m/>
    <m/>
    <m/>
    <m/>
    <m/>
    <m/>
    <m/>
    <m/>
    <m/>
    <x v="5"/>
    <x v="1"/>
    <s v="ZBHT0010"/>
    <s v="k20dN98Ok9"/>
    <s v="Allocated"/>
    <e v="#N/A"/>
    <e v="#N/A"/>
    <e v="#N/A"/>
    <m/>
    <m/>
    <m/>
    <m/>
    <m/>
    <n v="23"/>
    <n v="3794"/>
  </r>
  <r>
    <n v="139989836"/>
    <s v="NARHARI BUVAJI PARVE"/>
    <s v="ONLINE"/>
    <x v="6"/>
    <n v="3291"/>
    <m/>
    <m/>
    <s v="CBC COLL"/>
    <n v="3297"/>
    <n v="0"/>
    <n v="1"/>
    <n v="6"/>
    <x v="1"/>
    <x v="2"/>
    <x v="0"/>
    <x v="15"/>
    <n v="0"/>
    <n v="1"/>
    <n v="5367"/>
    <n v="5367"/>
    <s v="-"/>
    <n v="0"/>
    <n v="0"/>
    <x v="2"/>
    <s v="PAID"/>
    <s v="-"/>
    <s v="PAID"/>
    <m/>
    <m/>
    <m/>
    <m/>
    <s v="-"/>
    <m/>
    <s v="SANGAVI"/>
    <m/>
    <m/>
    <m/>
    <n v="0"/>
    <n v="0"/>
    <n v="57"/>
    <n v="0"/>
    <s v="RB"/>
    <m/>
    <m/>
    <m/>
    <m/>
    <s v="REGULAR"/>
    <s v="MH23BG4798"/>
    <s v="SPLENDOR PLUS BS6 I3S DRS CAST FI"/>
    <d v="2023-03-19T00:00:00"/>
    <n v="36"/>
    <x v="0"/>
    <x v="0"/>
    <m/>
    <m/>
    <m/>
    <m/>
    <m/>
    <m/>
    <m/>
    <m/>
    <m/>
    <m/>
    <m/>
    <m/>
    <m/>
    <m/>
    <m/>
    <m/>
    <m/>
    <m/>
    <m/>
    <m/>
    <m/>
    <m/>
    <n v="1"/>
    <m/>
    <m/>
    <m/>
    <m/>
    <m/>
    <m/>
    <m/>
    <m/>
    <m/>
    <m/>
    <m/>
    <m/>
    <m/>
    <m/>
    <m/>
    <m/>
    <m/>
    <m/>
    <m/>
    <m/>
    <m/>
    <m/>
    <m/>
    <m/>
    <m/>
    <m/>
    <m/>
    <m/>
    <m/>
    <m/>
    <m/>
    <m/>
    <m/>
    <m/>
    <m/>
    <m/>
    <m/>
    <m/>
    <m/>
    <m/>
    <m/>
    <m/>
    <m/>
    <m/>
    <m/>
    <m/>
    <m/>
    <m/>
    <m/>
    <m/>
    <m/>
    <m/>
    <m/>
    <m/>
    <m/>
    <m/>
    <m/>
    <m/>
    <m/>
    <m/>
    <m/>
    <m/>
    <m/>
    <m/>
    <m/>
    <m/>
    <m/>
    <m/>
    <m/>
    <m/>
    <m/>
    <x v="0"/>
    <x v="0"/>
    <s v="ZBHT0015"/>
    <s v="A6GkD2Rm6S"/>
    <s v="Allocated"/>
    <s v="Promise To Pay (PTP)"/>
    <s v="Visited at customer residence address. Customer is private sector work. Vehicle with him. Customer promise to total amount after 3/4 days."/>
    <d v="2026-07-15T00:00:00"/>
    <m/>
    <m/>
    <m/>
    <m/>
    <m/>
    <n v="1"/>
    <n v="3297"/>
  </r>
  <r>
    <n v="134824613"/>
    <s v="ANIL BABAN GAIKWAD"/>
    <m/>
    <x v="2"/>
    <m/>
    <m/>
    <m/>
    <m/>
    <n v="3050"/>
    <n v="0"/>
    <n v="97"/>
    <n v="3050"/>
    <x v="5"/>
    <x v="1"/>
    <x v="1"/>
    <x v="9"/>
    <n v="0"/>
    <n v="97"/>
    <n v="0"/>
    <n v="3597"/>
    <s v="-"/>
    <n v="0"/>
    <n v="0"/>
    <x v="1"/>
    <s v="RTP"/>
    <s v="-"/>
    <s v="RTP"/>
    <m/>
    <m/>
    <s v="CNAVNA"/>
    <m/>
    <s v="-"/>
    <m/>
    <s v="SHIRUR"/>
    <m/>
    <m/>
    <m/>
    <n v="0"/>
    <n v="0"/>
    <n v="176"/>
    <n v="205"/>
    <s v="FLOW"/>
    <m/>
    <m/>
    <m/>
    <m/>
    <s v="NPA"/>
    <s v="MH12VE7428"/>
    <s v="HF DELUXE BS6 I3S DRUM SELF CAST"/>
    <d v="2022-11-15T00:00:00"/>
    <n v="36"/>
    <x v="0"/>
    <x v="0"/>
    <m/>
    <m/>
    <m/>
    <m/>
    <m/>
    <m/>
    <m/>
    <m/>
    <m/>
    <m/>
    <n v="1"/>
    <m/>
    <m/>
    <m/>
    <m/>
    <m/>
    <m/>
    <m/>
    <m/>
    <m/>
    <m/>
    <m/>
    <m/>
    <m/>
    <m/>
    <m/>
    <m/>
    <m/>
    <m/>
    <m/>
    <m/>
    <m/>
    <m/>
    <m/>
    <m/>
    <m/>
    <m/>
    <m/>
    <m/>
    <m/>
    <m/>
    <m/>
    <m/>
    <m/>
    <m/>
    <m/>
    <m/>
    <m/>
    <m/>
    <m/>
    <m/>
    <m/>
    <m/>
    <m/>
    <m/>
    <m/>
    <m/>
    <m/>
    <m/>
    <m/>
    <m/>
    <m/>
    <m/>
    <m/>
    <m/>
    <m/>
    <m/>
    <m/>
    <m/>
    <m/>
    <m/>
    <m/>
    <m/>
    <m/>
    <m/>
    <m/>
    <m/>
    <m/>
    <m/>
    <m/>
    <m/>
    <m/>
    <m/>
    <m/>
    <m/>
    <m/>
    <m/>
    <m/>
    <m/>
    <m/>
    <m/>
    <m/>
    <m/>
    <m/>
    <x v="0"/>
    <x v="0"/>
    <s v="ZBHT0024"/>
    <s v="B6TjjF-GW7"/>
    <s v="Allocated"/>
    <s v="Left Message (LMCB)"/>
    <s v="Meet father "/>
    <d v="2026-07-04T00:00:00"/>
    <m/>
    <m/>
    <m/>
    <m/>
    <m/>
    <n v="97"/>
    <n v="3050"/>
  </r>
  <r>
    <n v="464280901"/>
    <s v="RAJESH RAMESH BARELA"/>
    <m/>
    <x v="2"/>
    <m/>
    <m/>
    <m/>
    <m/>
    <n v="5763"/>
    <n v="0"/>
    <n v="5"/>
    <n v="5763"/>
    <x v="1"/>
    <x v="1"/>
    <x v="1"/>
    <x v="9"/>
    <n v="0"/>
    <n v="5"/>
    <n v="0"/>
    <n v="450"/>
    <s v="-"/>
    <n v="0"/>
    <n v="0"/>
    <x v="1"/>
    <s v="NC"/>
    <s v="-"/>
    <s v="NC"/>
    <s v="Shifted"/>
    <m/>
    <s v="CNAVNA"/>
    <m/>
    <s v="-"/>
    <m/>
    <s v="SHIRUR"/>
    <m/>
    <m/>
    <m/>
    <n v="0"/>
    <n v="0"/>
    <n v="57"/>
    <n v="86"/>
    <s v="FLOW"/>
    <m/>
    <m/>
    <m/>
    <m/>
    <s v="REGULAR"/>
    <s v="MH19EM0386"/>
    <s v="BAJAJ PULSAR N160 UG"/>
    <d v="2024-10-10T00:00:00"/>
    <n v="18"/>
    <x v="0"/>
    <x v="0"/>
    <m/>
    <m/>
    <m/>
    <m/>
    <m/>
    <m/>
    <m/>
    <m/>
    <m/>
    <m/>
    <m/>
    <m/>
    <m/>
    <m/>
    <m/>
    <m/>
    <m/>
    <m/>
    <m/>
    <n v="1"/>
    <m/>
    <m/>
    <n v="1"/>
    <m/>
    <m/>
    <m/>
    <m/>
    <m/>
    <m/>
    <m/>
    <m/>
    <m/>
    <m/>
    <m/>
    <m/>
    <m/>
    <m/>
    <m/>
    <m/>
    <m/>
    <m/>
    <m/>
    <m/>
    <m/>
    <m/>
    <m/>
    <m/>
    <m/>
    <m/>
    <m/>
    <m/>
    <m/>
    <m/>
    <m/>
    <m/>
    <m/>
    <m/>
    <m/>
    <m/>
    <m/>
    <m/>
    <m/>
    <m/>
    <m/>
    <m/>
    <m/>
    <m/>
    <m/>
    <m/>
    <m/>
    <m/>
    <m/>
    <m/>
    <m/>
    <m/>
    <m/>
    <m/>
    <m/>
    <m/>
    <m/>
    <m/>
    <m/>
    <m/>
    <m/>
    <m/>
    <m/>
    <m/>
    <m/>
    <m/>
    <m/>
    <m/>
    <m/>
    <m/>
    <m/>
    <x v="3"/>
    <x v="0"/>
    <s v="ZBHT0024"/>
    <s v="A2gJKbBjhNm"/>
    <s v="Allocated"/>
    <s v="Shifted (NC_SFTD)"/>
    <s v="Shifted "/>
    <d v="2026-07-07T00:00:00"/>
    <m/>
    <m/>
    <m/>
    <m/>
    <m/>
    <n v="5"/>
    <n v="5763"/>
  </r>
  <r>
    <n v="464282194"/>
    <s v="SANI PRAKASH SALVE"/>
    <m/>
    <x v="2"/>
    <m/>
    <m/>
    <m/>
    <m/>
    <n v="5059"/>
    <n v="0"/>
    <n v="36"/>
    <n v="5059"/>
    <x v="1"/>
    <x v="1"/>
    <x v="1"/>
    <x v="9"/>
    <n v="0"/>
    <n v="36"/>
    <n v="0"/>
    <n v="2696"/>
    <s v="-"/>
    <n v="0"/>
    <n v="0"/>
    <x v="1"/>
    <s v="BPTP"/>
    <s v="-"/>
    <s v="BPTP"/>
    <m/>
    <n v="26"/>
    <s v="CAVA"/>
    <m/>
    <s v="-"/>
    <m/>
    <s v="SHIRUR"/>
    <m/>
    <m/>
    <m/>
    <n v="0"/>
    <n v="0"/>
    <n v="57"/>
    <n v="86"/>
    <s v="FLOW"/>
    <m/>
    <m/>
    <m/>
    <m/>
    <s v="REGULAR"/>
    <s v="MH12XG6756"/>
    <s v="HONDA ACTIVA 6G DLX BS VI"/>
    <d v="2024-10-10T00:00:00"/>
    <n v="18"/>
    <x v="0"/>
    <x v="0"/>
    <m/>
    <m/>
    <m/>
    <m/>
    <m/>
    <m/>
    <m/>
    <m/>
    <m/>
    <m/>
    <m/>
    <m/>
    <m/>
    <m/>
    <m/>
    <m/>
    <m/>
    <m/>
    <m/>
    <n v="1"/>
    <m/>
    <m/>
    <n v="1"/>
    <m/>
    <m/>
    <m/>
    <m/>
    <m/>
    <m/>
    <m/>
    <m/>
    <m/>
    <m/>
    <m/>
    <m/>
    <m/>
    <m/>
    <m/>
    <m/>
    <m/>
    <m/>
    <m/>
    <m/>
    <m/>
    <m/>
    <m/>
    <m/>
    <m/>
    <m/>
    <m/>
    <m/>
    <m/>
    <m/>
    <m/>
    <m/>
    <m/>
    <m/>
    <m/>
    <m/>
    <m/>
    <m/>
    <m/>
    <m/>
    <m/>
    <m/>
    <m/>
    <m/>
    <m/>
    <m/>
    <m/>
    <m/>
    <m/>
    <m/>
    <m/>
    <m/>
    <m/>
    <m/>
    <m/>
    <m/>
    <m/>
    <m/>
    <m/>
    <m/>
    <m/>
    <m/>
    <m/>
    <m/>
    <m/>
    <m/>
    <m/>
    <m/>
    <m/>
    <m/>
    <m/>
    <x v="3"/>
    <x v="0"/>
    <s v="ZBHT0024"/>
    <s v="GoWg-KHM9c"/>
    <s v="Allocated"/>
    <s v="Left Message (LMCB)"/>
    <s v="Meet brother "/>
    <d v="2026-07-07T00:00:00"/>
    <m/>
    <m/>
    <m/>
    <m/>
    <m/>
    <n v="36"/>
    <n v="5059"/>
  </r>
  <r>
    <n v="137963404"/>
    <s v="MAYUR HARIDAS MANMODE"/>
    <s v="ONLINE"/>
    <x v="24"/>
    <n v="400"/>
    <m/>
    <m/>
    <m/>
    <n v="5976"/>
    <n v="0"/>
    <n v="139.58000000000001"/>
    <n v="5576"/>
    <x v="3"/>
    <x v="2"/>
    <x v="0"/>
    <x v="3"/>
    <n v="0"/>
    <n v="139.58000000000001"/>
    <n v="0"/>
    <n v="3150"/>
    <s v="FLOW"/>
    <n v="0"/>
    <n v="0"/>
    <x v="2"/>
    <s v="PAID"/>
    <s v="NC"/>
    <s v="PAID"/>
    <m/>
    <m/>
    <m/>
    <m/>
    <s v="-"/>
    <m/>
    <s v="SUS"/>
    <m/>
    <m/>
    <m/>
    <n v="0"/>
    <n v="0"/>
    <n v="86"/>
    <n v="0"/>
    <s v="RB"/>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x v="0"/>
    <x v="0"/>
    <s v="DUWT0023"/>
    <s v="G64yySkqQNz"/>
    <s v="Allocated"/>
    <s v="Left Message (LMCB)"/>
    <s v="Customer not available lm with relatives "/>
    <d v="2026-07-04T00:00:00"/>
    <m/>
    <m/>
    <m/>
    <m/>
    <m/>
    <n v="139.58000000000001"/>
    <n v="5976"/>
  </r>
  <r>
    <n v="454518679"/>
    <s v="SHESHRAV RAMNATH RANMALE"/>
    <m/>
    <x v="2"/>
    <m/>
    <m/>
    <m/>
    <m/>
    <n v="3135"/>
    <n v="0"/>
    <n v="2"/>
    <n v="3135"/>
    <x v="3"/>
    <x v="1"/>
    <x v="1"/>
    <x v="0"/>
    <n v="0"/>
    <n v="2"/>
    <n v="0"/>
    <n v="3121.26"/>
    <s v="FLOW"/>
    <n v="0"/>
    <n v="0"/>
    <x v="1"/>
    <s v="NC"/>
    <s v="NC"/>
    <s v="NC"/>
    <s v="Add not found"/>
    <m/>
    <s v="CNAVNA"/>
    <m/>
    <s v="-"/>
    <m/>
    <s v="THERGAON"/>
    <m/>
    <m/>
    <m/>
    <n v="0"/>
    <n v="0"/>
    <n v="87"/>
    <n v="116"/>
    <s v="FLOW"/>
    <m/>
    <m/>
    <m/>
    <m/>
    <s v="NPA"/>
    <s v="MH16DB1209"/>
    <s v="HONDA SHINE SP DRUM BSVI"/>
    <d v="2022-08-28T00:00:00"/>
    <n v="42"/>
    <x v="0"/>
    <x v="0"/>
    <m/>
    <m/>
    <m/>
    <m/>
    <n v="1"/>
    <m/>
    <m/>
    <m/>
    <m/>
    <m/>
    <m/>
    <m/>
    <m/>
    <m/>
    <m/>
    <m/>
    <m/>
    <m/>
    <m/>
    <m/>
    <m/>
    <m/>
    <m/>
    <m/>
    <m/>
    <m/>
    <m/>
    <m/>
    <m/>
    <m/>
    <m/>
    <m/>
    <m/>
    <m/>
    <m/>
    <m/>
    <m/>
    <m/>
    <m/>
    <m/>
    <m/>
    <m/>
    <m/>
    <m/>
    <m/>
    <m/>
    <m/>
    <m/>
    <m/>
    <m/>
    <m/>
    <m/>
    <m/>
    <m/>
    <m/>
    <m/>
    <m/>
    <m/>
    <m/>
    <m/>
    <m/>
    <m/>
    <m/>
    <m/>
    <m/>
    <m/>
    <m/>
    <m/>
    <m/>
    <m/>
    <m/>
    <m/>
    <m/>
    <m/>
    <m/>
    <m/>
    <m/>
    <m/>
    <m/>
    <m/>
    <m/>
    <m/>
    <m/>
    <m/>
    <m/>
    <m/>
    <m/>
    <m/>
    <m/>
    <m/>
    <m/>
    <m/>
    <m/>
    <m/>
    <x v="0"/>
    <x v="0"/>
    <s v="ZBHT0011"/>
    <s v="G2yHsQ9bkb"/>
    <s v="Allocated"/>
    <s v="Address Not Found (NC_ANF)"/>
    <s v="Visit cm residence address cm residence address not found short address "/>
    <d v="2026-07-02T00:00:00"/>
    <m/>
    <m/>
    <m/>
    <m/>
    <m/>
    <n v="2"/>
    <n v="3135"/>
  </r>
  <r>
    <n v="462203870"/>
    <s v="LALBAHADUR GORE KAMI"/>
    <m/>
    <x v="2"/>
    <m/>
    <m/>
    <m/>
    <m/>
    <n v="1207"/>
    <n v="0"/>
    <n v="19"/>
    <n v="1207"/>
    <x v="4"/>
    <x v="1"/>
    <x v="1"/>
    <x v="6"/>
    <n v="0"/>
    <n v="19"/>
    <n v="0"/>
    <n v="450"/>
    <s v="-"/>
    <n v="0"/>
    <n v="0"/>
    <x v="1"/>
    <s v="NC"/>
    <s v="-"/>
    <s v="NC"/>
    <s v="Add not found"/>
    <m/>
    <m/>
    <m/>
    <s v="-"/>
    <m/>
    <s v="VADGAON SHERI"/>
    <m/>
    <m/>
    <m/>
    <n v="0"/>
    <n v="0"/>
    <n v="145"/>
    <n v="174"/>
    <s v="FLOW"/>
    <m/>
    <m/>
    <m/>
    <m/>
    <s v="NPA"/>
    <s v="MH12VS1687"/>
    <s v="HF DELUXE BS6 I3S DRUM SELF CAST"/>
    <d v="2024-03-12T00:00:00"/>
    <n v="22"/>
    <x v="0"/>
    <x v="1"/>
    <m/>
    <m/>
    <m/>
    <m/>
    <m/>
    <m/>
    <m/>
    <m/>
    <m/>
    <m/>
    <m/>
    <m/>
    <m/>
    <m/>
    <m/>
    <m/>
    <m/>
    <m/>
    <m/>
    <m/>
    <m/>
    <m/>
    <m/>
    <m/>
    <m/>
    <m/>
    <m/>
    <m/>
    <m/>
    <m/>
    <m/>
    <m/>
    <m/>
    <m/>
    <m/>
    <m/>
    <m/>
    <m/>
    <m/>
    <m/>
    <m/>
    <m/>
    <m/>
    <m/>
    <m/>
    <m/>
    <m/>
    <m/>
    <m/>
    <m/>
    <m/>
    <m/>
    <m/>
    <m/>
    <m/>
    <m/>
    <m/>
    <m/>
    <m/>
    <m/>
    <m/>
    <m/>
    <m/>
    <m/>
    <m/>
    <m/>
    <m/>
    <m/>
    <m/>
    <m/>
    <m/>
    <m/>
    <m/>
    <m/>
    <m/>
    <m/>
    <m/>
    <m/>
    <m/>
    <m/>
    <m/>
    <m/>
    <m/>
    <m/>
    <m/>
    <m/>
    <m/>
    <m/>
    <m/>
    <m/>
    <m/>
    <m/>
    <m/>
    <m/>
    <x v="5"/>
    <x v="1"/>
    <s v="ZBHT0012"/>
    <s v="kPM9O9OVOm"/>
    <s v="Allocated"/>
    <e v="#N/A"/>
    <e v="#N/A"/>
    <e v="#N/A"/>
    <m/>
    <m/>
    <m/>
    <m/>
    <m/>
    <n v="19"/>
    <n v="1207"/>
  </r>
  <r>
    <n v="461234688"/>
    <s v="VILAKSHI DINESH SHINDE"/>
    <m/>
    <x v="2"/>
    <m/>
    <m/>
    <m/>
    <m/>
    <n v="4992"/>
    <n v="0"/>
    <n v="3"/>
    <n v="4992"/>
    <x v="4"/>
    <x v="1"/>
    <x v="1"/>
    <x v="0"/>
    <n v="0"/>
    <n v="3"/>
    <n v="0"/>
    <n v="4050"/>
    <s v="FLOW"/>
    <n v="0"/>
    <n v="0"/>
    <x v="1"/>
    <s v="RTP"/>
    <s v="RTP"/>
    <s v="RTP"/>
    <s v="Financail problem"/>
    <m/>
    <s v="CAVA"/>
    <m/>
    <s v="-"/>
    <m/>
    <s v="WALHEKARWADI"/>
    <m/>
    <m/>
    <m/>
    <n v="0"/>
    <n v="0"/>
    <n v="146"/>
    <n v="175"/>
    <s v="FLOW"/>
    <m/>
    <m/>
    <m/>
    <m/>
    <s v="NPA"/>
    <s v="MH14LG4276"/>
    <s v="AMPERE ELECTRIC ZEAL EX"/>
    <d v="2023-12-26T00:00:00"/>
    <n v="24"/>
    <x v="0"/>
    <x v="0"/>
    <m/>
    <m/>
    <m/>
    <m/>
    <m/>
    <m/>
    <m/>
    <m/>
    <m/>
    <m/>
    <n v="1"/>
    <m/>
    <m/>
    <m/>
    <m/>
    <m/>
    <m/>
    <m/>
    <m/>
    <m/>
    <m/>
    <m/>
    <m/>
    <m/>
    <m/>
    <m/>
    <m/>
    <m/>
    <m/>
    <m/>
    <m/>
    <m/>
    <m/>
    <m/>
    <m/>
    <m/>
    <m/>
    <m/>
    <m/>
    <m/>
    <m/>
    <m/>
    <m/>
    <m/>
    <m/>
    <m/>
    <m/>
    <m/>
    <m/>
    <m/>
    <m/>
    <m/>
    <m/>
    <m/>
    <m/>
    <m/>
    <m/>
    <m/>
    <m/>
    <m/>
    <m/>
    <m/>
    <m/>
    <m/>
    <m/>
    <m/>
    <m/>
    <m/>
    <m/>
    <m/>
    <m/>
    <m/>
    <m/>
    <m/>
    <m/>
    <m/>
    <m/>
    <m/>
    <m/>
    <m/>
    <m/>
    <m/>
    <m/>
    <m/>
    <m/>
    <m/>
    <m/>
    <m/>
    <m/>
    <m/>
    <m/>
    <m/>
    <m/>
    <m/>
    <x v="0"/>
    <x v="0"/>
    <s v="ZBHT0011"/>
    <s v="G6tk52nL7z"/>
    <s v="Allocated"/>
    <s v="Left Message (LMCB)"/>
    <s v="Visit cm residence address cm is not at home lm with mother "/>
    <d v="2026-07-04T00:00:00"/>
    <m/>
    <m/>
    <m/>
    <m/>
    <m/>
    <n v="3"/>
    <n v="4992"/>
  </r>
  <r>
    <n v="463923405"/>
    <s v="DATTA KALLYANI DESHMUKH KALLYANI DESHMUKH"/>
    <s v="ONLINE"/>
    <x v="0"/>
    <n v="50"/>
    <m/>
    <m/>
    <m/>
    <n v="1158"/>
    <n v="0"/>
    <n v="24"/>
    <n v="1108"/>
    <x v="1"/>
    <x v="2"/>
    <x v="0"/>
    <x v="14"/>
    <n v="0"/>
    <n v="24"/>
    <n v="0"/>
    <n v="5681"/>
    <s v="-"/>
    <n v="0"/>
    <n v="0"/>
    <x v="2"/>
    <s v="PAID"/>
    <s v="-"/>
    <s v="PAID"/>
    <m/>
    <m/>
    <m/>
    <m/>
    <s v="-"/>
    <m/>
    <s v="YELWANDI"/>
    <m/>
    <m/>
    <m/>
    <n v="0"/>
    <n v="0"/>
    <n v="57"/>
    <n v="0"/>
    <s v="RB"/>
    <m/>
    <m/>
    <m/>
    <m/>
    <s v="REGULAR"/>
    <s v="MH14KG3808"/>
    <s v="DESTINI 125 BS6 FI DRS CAST"/>
    <d v="2024-09-02T00:00:00"/>
    <n v="19"/>
    <x v="0"/>
    <x v="1"/>
    <m/>
    <m/>
    <m/>
    <m/>
    <m/>
    <m/>
    <m/>
    <m/>
    <m/>
    <m/>
    <n v="1"/>
    <m/>
    <m/>
    <m/>
    <m/>
    <m/>
    <m/>
    <m/>
    <m/>
    <m/>
    <m/>
    <m/>
    <m/>
    <m/>
    <m/>
    <m/>
    <m/>
    <m/>
    <n v="1"/>
    <m/>
    <m/>
    <m/>
    <m/>
    <m/>
    <m/>
    <m/>
    <m/>
    <m/>
    <m/>
    <m/>
    <m/>
    <m/>
    <m/>
    <n v="1"/>
    <m/>
    <m/>
    <m/>
    <m/>
    <m/>
    <m/>
    <m/>
    <m/>
    <m/>
    <m/>
    <m/>
    <m/>
    <m/>
    <m/>
    <m/>
    <m/>
    <m/>
    <m/>
    <m/>
    <m/>
    <m/>
    <m/>
    <m/>
    <m/>
    <m/>
    <m/>
    <m/>
    <m/>
    <m/>
    <m/>
    <m/>
    <m/>
    <m/>
    <m/>
    <m/>
    <m/>
    <m/>
    <m/>
    <m/>
    <m/>
    <m/>
    <m/>
    <m/>
    <m/>
    <m/>
    <m/>
    <m/>
    <m/>
    <m/>
    <m/>
    <x v="1"/>
    <x v="0"/>
    <s v="DUWT0027"/>
    <s v="k6ogiISjPb"/>
    <s v="Allocated"/>
    <s v="Address Not Found (NC_ANF)"/>
    <s v="Visited to Customers residence address but short address so can't found Customer "/>
    <d v="2026-07-04T00:00:00"/>
    <m/>
    <m/>
    <m/>
    <m/>
    <m/>
    <n v="24"/>
    <n v="1158"/>
  </r>
  <r>
    <n v="463182764"/>
    <s v="NILAM RAJU GAIKWAD"/>
    <m/>
    <x v="2"/>
    <m/>
    <m/>
    <m/>
    <m/>
    <n v="1668"/>
    <n v="0"/>
    <n v="133"/>
    <n v="1668"/>
    <x v="4"/>
    <x v="1"/>
    <x v="1"/>
    <x v="6"/>
    <n v="0"/>
    <n v="133"/>
    <n v="0"/>
    <n v="4500"/>
    <s v="FLOW"/>
    <n v="0"/>
    <n v="0"/>
    <x v="1"/>
    <s v="NC"/>
    <s v="NC"/>
    <s v="NC"/>
    <s v="Add not found"/>
    <m/>
    <m/>
    <m/>
    <s v="-"/>
    <m/>
    <s v="YERWADA"/>
    <m/>
    <m/>
    <m/>
    <n v="0"/>
    <n v="0"/>
    <n v="145"/>
    <n v="174"/>
    <s v="FLOW"/>
    <m/>
    <m/>
    <m/>
    <m/>
    <s v="NPA"/>
    <s v="MH12WB5598"/>
    <m/>
    <m/>
    <n v="0"/>
    <x v="0"/>
    <x v="1"/>
    <m/>
    <m/>
    <m/>
    <m/>
    <m/>
    <m/>
    <m/>
    <m/>
    <m/>
    <m/>
    <m/>
    <m/>
    <m/>
    <m/>
    <m/>
    <m/>
    <m/>
    <m/>
    <m/>
    <m/>
    <m/>
    <m/>
    <m/>
    <m/>
    <m/>
    <m/>
    <m/>
    <m/>
    <m/>
    <m/>
    <m/>
    <m/>
    <m/>
    <m/>
    <m/>
    <m/>
    <m/>
    <m/>
    <m/>
    <m/>
    <m/>
    <m/>
    <m/>
    <m/>
    <m/>
    <m/>
    <m/>
    <m/>
    <m/>
    <m/>
    <m/>
    <m/>
    <m/>
    <m/>
    <m/>
    <m/>
    <m/>
    <m/>
    <m/>
    <m/>
    <m/>
    <m/>
    <m/>
    <m/>
    <m/>
    <m/>
    <m/>
    <m/>
    <m/>
    <m/>
    <m/>
    <m/>
    <m/>
    <m/>
    <m/>
    <m/>
    <m/>
    <m/>
    <m/>
    <m/>
    <m/>
    <m/>
    <m/>
    <m/>
    <m/>
    <m/>
    <m/>
    <m/>
    <m/>
    <m/>
    <m/>
    <n v="1"/>
    <m/>
    <m/>
    <x v="0"/>
    <x v="0"/>
    <s v="ZBHT0012"/>
    <e v="#N/A"/>
    <s v="Allocated"/>
    <s v="Shifted (NC_SFTD)"/>
    <s v="Nc"/>
    <d v="2026-07-03T00:00:00"/>
    <m/>
    <m/>
    <m/>
    <m/>
    <m/>
    <n v="133"/>
    <n v="1668"/>
  </r>
  <r>
    <n v="459908712"/>
    <s v="VIKAS ARUN KAMBLE"/>
    <m/>
    <x v="2"/>
    <m/>
    <m/>
    <m/>
    <m/>
    <n v="3792"/>
    <n v="0"/>
    <n v="65"/>
    <n v="3792"/>
    <x v="1"/>
    <x v="1"/>
    <x v="1"/>
    <x v="15"/>
    <n v="0"/>
    <n v="65"/>
    <n v="0"/>
    <n v="4610"/>
    <s v="-"/>
    <n v="0"/>
    <n v="0"/>
    <x v="1"/>
    <s v="NC"/>
    <s v="-"/>
    <s v="NC"/>
    <s v="no such person"/>
    <m/>
    <s v="CNAVNA"/>
    <m/>
    <s v="-"/>
    <m/>
    <s v="KALEWADI"/>
    <m/>
    <m/>
    <m/>
    <n v="4675"/>
    <n v="0"/>
    <n v="57"/>
    <n v="86"/>
    <s v="FLOW"/>
    <m/>
    <m/>
    <m/>
    <m/>
    <s v="-"/>
    <s v="MH14LC1547"/>
    <s v="SPLENDOR PLUS DRS CAST FI BLACK"/>
    <d v="2023-09-27T00:00:00"/>
    <n v="30"/>
    <x v="2"/>
    <x v="0"/>
    <m/>
    <m/>
    <m/>
    <m/>
    <m/>
    <m/>
    <m/>
    <m/>
    <m/>
    <m/>
    <m/>
    <m/>
    <m/>
    <m/>
    <m/>
    <m/>
    <m/>
    <m/>
    <m/>
    <m/>
    <m/>
    <m/>
    <n v="1"/>
    <m/>
    <m/>
    <m/>
    <m/>
    <m/>
    <m/>
    <m/>
    <m/>
    <m/>
    <m/>
    <m/>
    <m/>
    <m/>
    <m/>
    <m/>
    <m/>
    <m/>
    <m/>
    <m/>
    <m/>
    <m/>
    <m/>
    <m/>
    <m/>
    <m/>
    <m/>
    <m/>
    <m/>
    <m/>
    <m/>
    <m/>
    <m/>
    <m/>
    <m/>
    <m/>
    <m/>
    <m/>
    <m/>
    <m/>
    <m/>
    <m/>
    <m/>
    <m/>
    <m/>
    <m/>
    <m/>
    <m/>
    <m/>
    <m/>
    <m/>
    <m/>
    <m/>
    <m/>
    <m/>
    <m/>
    <m/>
    <m/>
    <m/>
    <m/>
    <m/>
    <m/>
    <m/>
    <m/>
    <m/>
    <m/>
    <m/>
    <m/>
    <m/>
    <m/>
    <m/>
    <m/>
    <x v="0"/>
    <x v="0"/>
    <s v="ZBHT0015"/>
    <e v="#N/A"/>
    <s v="Allocated"/>
    <e v="#N/A"/>
    <e v="#N/A"/>
    <e v="#N/A"/>
    <m/>
    <m/>
    <m/>
    <m/>
    <m/>
    <n v="65"/>
    <n v="3792"/>
  </r>
  <r>
    <n v="139054823"/>
    <s v="ASHA GANESH DOLAS"/>
    <m/>
    <x v="2"/>
    <m/>
    <m/>
    <m/>
    <m/>
    <n v="3574"/>
    <n v="0"/>
    <n v="38"/>
    <n v="3574"/>
    <x v="3"/>
    <x v="1"/>
    <x v="1"/>
    <x v="7"/>
    <n v="0"/>
    <n v="38"/>
    <n v="0"/>
    <n v="4472"/>
    <s v="-"/>
    <n v="0"/>
    <n v="0"/>
    <x v="1"/>
    <s v="MPTP"/>
    <s v="-"/>
    <s v="MPTP"/>
    <m/>
    <m/>
    <s v="CAVNA"/>
    <m/>
    <s v="-"/>
    <m/>
    <s v="KASARWADI"/>
    <m/>
    <m/>
    <m/>
    <n v="4510"/>
    <n v="0"/>
    <n v="87"/>
    <n v="116"/>
    <s v="FLOW"/>
    <m/>
    <m/>
    <m/>
    <m/>
    <s v="-"/>
    <s v="MH14KR0966"/>
    <s v="HONDA ACTIVA 6G DLX LTD ED"/>
    <d v="2023-02-17T00:00:00"/>
    <n v="36"/>
    <x v="2"/>
    <x v="1"/>
    <m/>
    <m/>
    <m/>
    <m/>
    <m/>
    <m/>
    <m/>
    <m/>
    <m/>
    <m/>
    <m/>
    <m/>
    <m/>
    <m/>
    <m/>
    <m/>
    <m/>
    <m/>
    <m/>
    <m/>
    <m/>
    <m/>
    <m/>
    <m/>
    <m/>
    <m/>
    <m/>
    <m/>
    <m/>
    <m/>
    <m/>
    <m/>
    <m/>
    <m/>
    <m/>
    <m/>
    <m/>
    <n v="1"/>
    <m/>
    <m/>
    <m/>
    <m/>
    <m/>
    <m/>
    <m/>
    <m/>
    <m/>
    <m/>
    <m/>
    <m/>
    <m/>
    <m/>
    <m/>
    <m/>
    <m/>
    <m/>
    <m/>
    <m/>
    <m/>
    <m/>
    <m/>
    <m/>
    <m/>
    <m/>
    <m/>
    <m/>
    <m/>
    <m/>
    <m/>
    <m/>
    <m/>
    <m/>
    <m/>
    <m/>
    <m/>
    <m/>
    <m/>
    <m/>
    <m/>
    <m/>
    <m/>
    <m/>
    <m/>
    <m/>
    <m/>
    <m/>
    <m/>
    <m/>
    <m/>
    <m/>
    <m/>
    <n v="1"/>
    <m/>
    <m/>
    <x v="3"/>
    <x v="0"/>
    <s v="DUWT0025"/>
    <e v="#N/A"/>
    <s v="Allocated"/>
    <s v="Shifted (NC_SFTD)"/>
    <s v="Visited customer residential address customer is shifted from this address"/>
    <d v="2026-07-01T00:00:00"/>
    <m/>
    <m/>
    <m/>
    <m/>
    <m/>
    <n v="38"/>
    <n v="357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10000000}"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4600">
      <pivotArea type="all" dataOnly="0" outline="0" fieldPosition="0"/>
    </format>
    <format dxfId="4599">
      <pivotArea outline="0" collapsedLevelsAreSubtotals="1" fieldPosition="0"/>
    </format>
    <format dxfId="4598">
      <pivotArea dataOnly="0" labelOnly="1" grandRow="1" outline="0" fieldPosition="0"/>
    </format>
    <format dxfId="4597">
      <pivotArea dataOnly="0" labelOnly="1" outline="0" fieldPosition="0">
        <references count="1">
          <reference field="12" count="4">
            <x v="0"/>
            <x v="1"/>
            <x v="2"/>
            <x v="4"/>
          </reference>
        </references>
      </pivotArea>
    </format>
    <format dxfId="4596">
      <pivotArea dataOnly="0" labelOnly="1" grandCol="1" outline="0" fieldPosition="0"/>
    </format>
    <format dxfId="4595">
      <pivotArea type="all" dataOnly="0" outline="0" fieldPosition="0"/>
    </format>
    <format dxfId="4594">
      <pivotArea outline="0" collapsedLevelsAreSubtotals="1" fieldPosition="0"/>
    </format>
    <format dxfId="4593">
      <pivotArea dataOnly="0" labelOnly="1" grandRow="1" outline="0" fieldPosition="0"/>
    </format>
    <format dxfId="4592">
      <pivotArea dataOnly="0" labelOnly="1" outline="0" fieldPosition="0">
        <references count="1">
          <reference field="12" count="4">
            <x v="0"/>
            <x v="1"/>
            <x v="2"/>
            <x v="4"/>
          </reference>
        </references>
      </pivotArea>
    </format>
    <format dxfId="4591">
      <pivotArea dataOnly="0" labelOnly="1" grandCol="1" outline="0" fieldPosition="0"/>
    </format>
    <format dxfId="4590">
      <pivotArea type="all" dataOnly="0" outline="0" fieldPosition="0"/>
    </format>
    <format dxfId="4589">
      <pivotArea type="origin" dataOnly="0" labelOnly="1" outline="0" fieldPosition="0"/>
    </format>
    <format dxfId="4588">
      <pivotArea type="origin" dataOnly="0" labelOnly="1" outline="0" fieldPosition="0"/>
    </format>
    <format dxfId="4587">
      <pivotArea type="all" dataOnly="0" outline="0" fieldPosition="0"/>
    </format>
    <format dxfId="4586">
      <pivotArea outline="0" collapsedLevelsAreSubtotals="1" fieldPosition="0">
        <references count="1">
          <reference field="12" count="2" selected="0">
            <x v="1"/>
            <x v="2"/>
          </reference>
        </references>
      </pivotArea>
    </format>
    <format dxfId="4585">
      <pivotArea grandCol="1" outline="0" collapsedLevelsAreSubtotals="1" fieldPosition="0"/>
    </format>
    <format dxfId="4584">
      <pivotArea type="topRight" dataOnly="0" labelOnly="1" outline="0" offset="D1" fieldPosition="0"/>
    </format>
    <format dxfId="4583">
      <pivotArea dataOnly="0" labelOnly="1" outline="0" fieldPosition="0">
        <references count="1">
          <reference field="12" count="0"/>
        </references>
      </pivotArea>
    </format>
    <format dxfId="4582">
      <pivotArea dataOnly="0" labelOnly="1" outline="0" fieldPosition="0">
        <references count="1">
          <reference field="12" count="0"/>
        </references>
      </pivotArea>
    </format>
    <format dxfId="4581">
      <pivotArea dataOnly="0" labelOnly="1" outline="0" fieldPosition="0">
        <references count="1">
          <reference field="12" count="4">
            <x v="0"/>
            <x v="1"/>
            <x v="2"/>
            <x v="3"/>
          </reference>
        </references>
      </pivotArea>
    </format>
    <format dxfId="4580">
      <pivotArea outline="0" collapsedLevelsAreSubtotals="1" fieldPosition="0"/>
    </format>
    <format dxfId="4579">
      <pivotArea dataOnly="0" labelOnly="1" outline="0" fieldPosition="0">
        <references count="1">
          <reference field="12" count="2">
            <x v="0"/>
            <x v="4"/>
          </reference>
        </references>
      </pivotArea>
    </format>
    <format dxfId="4578">
      <pivotArea dataOnly="0" labelOnly="1" grandCol="1" outline="0" fieldPosition="0"/>
    </format>
    <format dxfId="4577">
      <pivotArea dataOnly="0" labelOnly="1" grandRow="1" outline="0" fieldPosition="0"/>
    </format>
    <format dxfId="4576">
      <pivotArea dataOnly="0" grandCol="1" outline="0" axis="axisCol"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2">
            <x v="0"/>
            <x v="4"/>
          </reference>
        </references>
      </pivotArea>
    </format>
    <format>
      <pivotArea dataOnly="0" labelOnly="1" grandCol="1" outline="0" fieldPosition="0"/>
    </format>
    <format dxfId="4575">
      <pivotArea outline="0" collapsedLevelsAreSubtotals="1" fieldPosition="0"/>
    </format>
    <format dxfId="4574">
      <pivotArea dataOnly="0" labelOnly="1" grandRow="1" outline="0" fieldPosition="0"/>
    </format>
    <format dxfId="4573">
      <pivotArea dataOnly="0" labelOnly="1" outline="0" fieldPosition="0">
        <references count="1">
          <reference field="12" count="5">
            <x v="0"/>
            <x v="1"/>
            <x v="2"/>
            <x v="3"/>
            <x v="4"/>
          </reference>
        </references>
      </pivotArea>
    </format>
    <format dxfId="4572">
      <pivotArea dataOnly="0" labelOnly="1" grandCol="1" outline="0" fieldPosition="0"/>
    </format>
    <format dxfId="4571">
      <pivotArea outline="0" collapsedLevelsAreSubtotals="1" fieldPosition="0"/>
    </format>
    <format dxfId="4570">
      <pivotArea dataOnly="0" labelOnly="1" grandRow="1" outline="0" fieldPosition="0"/>
    </format>
    <format dxfId="4569">
      <pivotArea dataOnly="0" labelOnly="1" outline="0" fieldPosition="0">
        <references count="1">
          <reference field="12" count="0"/>
        </references>
      </pivotArea>
    </format>
    <format dxfId="4568">
      <pivotArea dataOnly="0" labelOnly="1" grandCol="1" outline="0" fieldPosition="0"/>
    </format>
    <format dxfId="4567">
      <pivotArea dataOnly="0" labelOnly="1" outline="0" fieldPosition="0">
        <references count="1">
          <reference field="12" count="5">
            <x v="0"/>
            <x v="1"/>
            <x v="2"/>
            <x v="3"/>
            <x v="4"/>
          </reference>
        </references>
      </pivotArea>
    </format>
    <format dxfId="4566">
      <pivotArea dataOnly="0" labelOnly="1" outline="0" fieldPosition="0">
        <references count="1">
          <reference field="12" count="4">
            <x v="0"/>
            <x v="1"/>
            <x v="3"/>
            <x v="4"/>
          </reference>
        </references>
      </pivotArea>
    </format>
    <format dxfId="4565">
      <pivotArea dataOnly="0" labelOnly="1" grandRow="1" outline="0" fieldPosition="0"/>
    </format>
    <format dxfId="4564">
      <pivotArea dataOnly="0" labelOnly="1" grandRow="1" outline="0" fieldPosition="0"/>
    </format>
    <format dxfId="4563">
      <pivotArea outline="0" collapsedLevelsAreSubtotals="1" fieldPosition="0"/>
    </format>
    <format dxfId="4562">
      <pivotArea dataOnly="0" labelOnly="1" outline="0" fieldPosition="0">
        <references count="1">
          <reference field="12" count="4">
            <x v="0"/>
            <x v="1"/>
            <x v="2"/>
            <x v="5"/>
          </reference>
        </references>
      </pivotArea>
    </format>
    <format dxfId="4561">
      <pivotArea dataOnly="0" labelOnly="1" grandCol="1" outline="0" fieldPosition="0"/>
    </format>
    <format dxfId="4560">
      <pivotArea dataOnly="0" labelOnly="1" outline="0" fieldPosition="0">
        <references count="1">
          <reference field="12" count="4">
            <x v="0"/>
            <x v="1"/>
            <x v="3"/>
            <x v="5"/>
          </reference>
        </references>
      </pivotArea>
    </format>
    <format dxfId="4559">
      <pivotArea type="all" dataOnly="0" outline="0" fieldPosition="0"/>
    </format>
    <format dxfId="4558">
      <pivotArea outline="0" collapsedLevelsAreSubtotals="1" fieldPosition="0"/>
    </format>
    <format dxfId="4557">
      <pivotArea dataOnly="0" labelOnly="1" grandRow="1" outline="0" fieldPosition="0"/>
    </format>
    <format dxfId="4556">
      <pivotArea dataOnly="0" labelOnly="1" outline="0" fieldPosition="0">
        <references count="1">
          <reference field="12" count="4">
            <x v="0"/>
            <x v="1"/>
            <x v="2"/>
            <x v="4"/>
          </reference>
        </references>
      </pivotArea>
    </format>
    <format dxfId="4555">
      <pivotArea dataOnly="0" labelOnly="1" grandCol="1" outline="0" fieldPosition="0"/>
    </format>
    <format dxfId="4554">
      <pivotArea outline="0" collapsedLevelsAreSubtotals="1" fieldPosition="0"/>
    </format>
    <format dxfId="4553">
      <pivotArea dataOnly="0" labelOnly="1" grandRow="1" outline="0" fieldPosition="0"/>
    </format>
    <format dxfId="4552">
      <pivotArea dataOnly="0" labelOnly="1" outline="0" fieldPosition="0">
        <references count="1">
          <reference field="12" count="4">
            <x v="0"/>
            <x v="1"/>
            <x v="2"/>
            <x v="4"/>
          </reference>
        </references>
      </pivotArea>
    </format>
    <format dxfId="4551">
      <pivotArea dataOnly="0" labelOnly="1" grandCol="1" outline="0" fieldPosition="0"/>
    </format>
    <format dxfId="4550">
      <pivotArea outline="0" collapsedLevelsAreSubtotals="1" fieldPosition="0"/>
    </format>
    <format dxfId="4549">
      <pivotArea dataOnly="0" labelOnly="1" grandRow="1" outline="0" fieldPosition="0"/>
    </format>
    <format dxfId="4548">
      <pivotArea dataOnly="0" labelOnly="1" outline="0" fieldPosition="0">
        <references count="1">
          <reference field="12" count="4">
            <x v="0"/>
            <x v="1"/>
            <x v="2"/>
            <x v="4"/>
          </reference>
        </references>
      </pivotArea>
    </format>
    <format dxfId="4547">
      <pivotArea dataOnly="0" labelOnly="1" grandCol="1" outline="0" fieldPosition="0"/>
    </format>
    <format dxfId="4546">
      <pivotArea dataOnly="0" grandCol="1" outline="0" axis="axisCol" fieldPosition="0"/>
    </format>
    <format dxfId="4545">
      <pivotArea dataOnly="0" labelOnly="1" outline="0" fieldPosition="0">
        <references count="1">
          <reference field="12" count="0"/>
        </references>
      </pivotArea>
    </format>
    <format dxfId="4544">
      <pivotArea dataOnly="0" grandCol="1" outline="0" axis="axisCol" fieldPosition="0"/>
    </format>
    <format dxfId="4543">
      <pivotArea dataOnly="0" labelOnly="1" outline="0" fieldPosition="0">
        <references count="1">
          <reference field="12" count="5">
            <x v="0"/>
            <x v="2"/>
            <x v="3"/>
            <x v="4"/>
            <x v="5"/>
          </reference>
        </references>
      </pivotArea>
    </format>
    <format dxfId="4542">
      <pivotArea dataOnly="0" labelOnly="1" grandCol="1" outline="0" fieldPosition="0"/>
    </format>
    <format dxfId="4541">
      <pivotArea dataOnly="0" labelOnly="1" grandCol="1" outline="0" fieldPosition="0"/>
    </format>
    <format dxfId="4540">
      <pivotArea dataOnly="0" labelOnly="1" outline="0" fieldPosition="0">
        <references count="1">
          <reference field="12" count="4">
            <x v="0"/>
            <x v="1"/>
            <x v="2"/>
            <x v="3"/>
          </reference>
        </references>
      </pivotArea>
    </format>
    <format dxfId="4539">
      <pivotArea dataOnly="0" labelOnly="1" grandCol="1" outline="0" fieldPosition="0"/>
    </format>
    <format dxfId="4538">
      <pivotArea dataOnly="0" labelOnly="1" grandCol="1" outline="0" fieldPosition="0"/>
    </format>
    <format dxfId="4537">
      <pivotArea dataOnly="0" labelOnly="1" outline="0" fieldPosition="0">
        <references count="1">
          <reference field="12" count="4">
            <x v="0"/>
            <x v="1"/>
            <x v="2"/>
            <x v="3"/>
          </reference>
        </references>
      </pivotArea>
    </format>
    <format dxfId="4536">
      <pivotArea dataOnly="0" labelOnly="1" grandCol="1" outline="0" fieldPosition="0"/>
    </format>
    <format dxfId="4535">
      <pivotArea outline="0" collapsedLevelsAreSubtotals="1" fieldPosition="0"/>
    </format>
    <format dxfId="4534">
      <pivotArea dataOnly="0" labelOnly="1" outline="0" fieldPosition="0">
        <references count="1">
          <reference field="12" count="4">
            <x v="0"/>
            <x v="1"/>
            <x v="3"/>
            <x v="4"/>
          </reference>
        </references>
      </pivotArea>
    </format>
    <format dxfId="4533">
      <pivotArea dataOnly="0" labelOnly="1" grandCol="1" outline="0" fieldPosition="0"/>
    </format>
    <format dxfId="4532">
      <pivotArea dataOnly="0" labelOnly="1" grandRow="1" outline="0" fieldPosition="0"/>
    </format>
    <format dxfId="4531">
      <pivotArea grandCol="1" outline="0" collapsedLevelsAreSubtotals="1" fieldPosition="0"/>
    </format>
    <format dxfId="4530">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4"/>
          </reference>
        </references>
      </pivotArea>
    </format>
    <format>
      <pivotArea dataOnly="0" labelOnly="1" grandCol="1" outline="0" fieldPosition="0"/>
    </format>
    <format dxfId="4529">
      <pivotArea dataOnly="0" labelOnly="1" outline="0" fieldPosition="0">
        <references count="1">
          <reference field="12" count="1">
            <x v="2"/>
          </reference>
        </references>
      </pivotArea>
    </format>
    <format dxfId="4528">
      <pivotArea outline="0" collapsedLevelsAreSubtotals="1" fieldPosition="0"/>
    </format>
    <format dxfId="4527">
      <pivotArea dataOnly="0" labelOnly="1" outline="0" fieldPosition="0">
        <references count="1">
          <reference field="12" count="5">
            <x v="0"/>
            <x v="1"/>
            <x v="2"/>
            <x v="4"/>
            <x v="5"/>
          </reference>
        </references>
      </pivotArea>
    </format>
    <format dxfId="4526">
      <pivotArea dataOnly="0" labelOnly="1" grandCol="1" outline="0" fieldPosition="0"/>
    </format>
    <format dxfId="4525">
      <pivotArea grandRow="1" outline="0" collapsedLevelsAreSubtotals="1" fieldPosition="0"/>
    </format>
    <format dxfId="4524">
      <pivotArea dataOnly="0" labelOnly="1" grandRow="1" outline="0" fieldPosition="0"/>
    </format>
    <format dxfId="4523">
      <pivotArea outline="0" collapsedLevelsAreSubtotals="1" fieldPosition="0"/>
    </format>
    <format dxfId="4522">
      <pivotArea dataOnly="0" labelOnly="1" grandRow="1" outline="0" fieldPosition="0"/>
    </format>
    <format dxfId="4521">
      <pivotArea dataOnly="0" labelOnly="1" outline="0" fieldPosition="0">
        <references count="1">
          <reference field="12" count="6">
            <x v="0"/>
            <x v="1"/>
            <x v="2"/>
            <x v="3"/>
            <x v="4"/>
            <x v="5"/>
          </reference>
        </references>
      </pivotArea>
    </format>
    <format dxfId="4520">
      <pivotArea dataOnly="0" labelOnly="1" grandCol="1" outline="0" fieldPosition="0"/>
    </format>
    <format dxfId="4519">
      <pivotArea dataOnly="0" labelOnly="1" outline="0" fieldPosition="0">
        <references count="1">
          <reference field="12" count="4">
            <x v="0"/>
            <x v="1"/>
            <x v="2"/>
            <x v="3"/>
          </reference>
        </references>
      </pivotArea>
    </format>
    <format dxfId="4518">
      <pivotArea dataOnly="0" labelOnly="1" grandCol="1" outline="0" fieldPosition="0"/>
    </format>
    <format dxfId="4517">
      <pivotArea type="all" dataOnly="0" outline="0" fieldPosition="0"/>
    </format>
    <format dxfId="4516">
      <pivotArea outline="0" collapsedLevelsAreSubtotals="1" fieldPosition="0"/>
    </format>
    <format dxfId="4515">
      <pivotArea type="origin" dataOnly="0" labelOnly="1" outline="0" fieldPosition="0"/>
    </format>
    <format dxfId="4514">
      <pivotArea field="12" type="button" dataOnly="0" labelOnly="1" outline="0" axis="axisCol" fieldPosition="0"/>
    </format>
    <format dxfId="4513">
      <pivotArea type="topRight" dataOnly="0" labelOnly="1" outline="0" fieldPosition="0"/>
    </format>
    <format dxfId="4512">
      <pivotArea dataOnly="0" labelOnly="1" grandRow="1" outline="0" fieldPosition="0"/>
    </format>
    <format dxfId="4511">
      <pivotArea dataOnly="0" labelOnly="1" outline="0" fieldPosition="0">
        <references count="1">
          <reference field="12" count="5">
            <x v="0"/>
            <x v="1"/>
            <x v="2"/>
            <x v="3"/>
            <x v="4"/>
          </reference>
        </references>
      </pivotArea>
    </format>
    <format dxfId="4510">
      <pivotArea dataOnly="0" labelOnly="1" grandCol="1" outline="0" fieldPosition="0"/>
    </format>
    <format dxfId="4509">
      <pivotArea dataOnly="0" labelOnly="1" outline="0" fieldPosition="0">
        <references count="1">
          <reference field="12" count="4">
            <x v="0"/>
            <x v="1"/>
            <x v="2"/>
            <x v="3"/>
          </reference>
        </references>
      </pivotArea>
    </format>
    <format dxfId="4508">
      <pivotArea dataOnly="0" labelOnly="1" grandCol="1" outline="0" fieldPosition="0"/>
    </format>
    <format dxfId="4507">
      <pivotArea dataOnly="0" labelOnly="1" outline="0" fieldPosition="0">
        <references count="1">
          <reference field="12" count="5">
            <x v="0"/>
            <x v="1"/>
            <x v="2"/>
            <x v="3"/>
            <x v="5"/>
          </reference>
        </references>
      </pivotArea>
    </format>
    <format dxfId="4506">
      <pivotArea dataOnly="0" labelOnly="1" grandCol="1" outline="0" fieldPosition="0"/>
    </format>
    <format dxfId="4505">
      <pivotArea dataOnly="0" labelOnly="1" outline="0" fieldPosition="0">
        <references count="1">
          <reference field="12" count="5">
            <x v="0"/>
            <x v="1"/>
            <x v="2"/>
            <x v="3"/>
            <x v="5"/>
          </reference>
        </references>
      </pivotArea>
    </format>
    <format dxfId="4504">
      <pivotArea dataOnly="0" labelOnly="1" grandCol="1" outline="0" fieldPosition="0"/>
    </format>
    <format dxfId="4503">
      <pivotArea dataOnly="0" labelOnly="1" outline="0" fieldPosition="0">
        <references count="1">
          <reference field="12" count="5">
            <x v="0"/>
            <x v="1"/>
            <x v="2"/>
            <x v="3"/>
            <x v="5"/>
          </reference>
        </references>
      </pivotArea>
    </format>
    <format dxfId="4502">
      <pivotArea dataOnly="0" labelOnly="1" grandCol="1" outline="0" fieldPosition="0"/>
    </format>
    <format dxfId="4501">
      <pivotArea grandRow="1" outline="0" collapsedLevelsAreSubtotals="1" fieldPosition="0"/>
    </format>
    <format dxfId="4500">
      <pivotArea dataOnly="0" labelOnly="1" grandRow="1" outline="0" fieldPosition="0"/>
    </format>
    <format dxfId="4499">
      <pivotArea outline="0" collapsedLevelsAreSubtotals="1" fieldPosition="0"/>
    </format>
    <format dxfId="4498">
      <pivotArea dataOnly="0" labelOnly="1" grandRow="1" outline="0" fieldPosition="0"/>
    </format>
    <format dxfId="4497">
      <pivotArea dataOnly="0" labelOnly="1" outline="0" fieldPosition="0">
        <references count="1">
          <reference field="12" count="5">
            <x v="0"/>
            <x v="1"/>
            <x v="2"/>
            <x v="3"/>
            <x v="5"/>
          </reference>
        </references>
      </pivotArea>
    </format>
    <format dxfId="4496">
      <pivotArea dataOnly="0" labelOnly="1" grandCol="1" outline="0" fieldPosition="0"/>
    </format>
    <format dxfId="4495">
      <pivotArea outline="0" collapsedLevelsAreSubtotals="1" fieldPosition="0"/>
    </format>
    <format dxfId="4494">
      <pivotArea dataOnly="0" labelOnly="1" grandRow="1" outline="0" fieldPosition="0"/>
    </format>
    <format dxfId="4493">
      <pivotArea dataOnly="0" labelOnly="1" outline="0" fieldPosition="0">
        <references count="1">
          <reference field="12" count="4">
            <x v="0"/>
            <x v="1"/>
            <x v="2"/>
            <x v="3"/>
          </reference>
        </references>
      </pivotArea>
    </format>
    <format dxfId="4492">
      <pivotArea dataOnly="0" labelOnly="1" grandCol="1" outline="0" fieldPosition="0"/>
    </format>
    <format dxfId="4491">
      <pivotArea outline="0" collapsedLevelsAreSubtotals="1" fieldPosition="0"/>
    </format>
    <format dxfId="4490">
      <pivotArea dataOnly="0" labelOnly="1" grandRow="1" outline="0" fieldPosition="0"/>
    </format>
    <format dxfId="4489">
      <pivotArea dataOnly="0" labelOnly="1" outline="0" fieldPosition="0">
        <references count="1">
          <reference field="12" count="4">
            <x v="0"/>
            <x v="1"/>
            <x v="2"/>
            <x v="3"/>
          </reference>
        </references>
      </pivotArea>
    </format>
    <format dxfId="4488">
      <pivotArea dataOnly="0" labelOnly="1" grandCol="1" outline="0" fieldPosition="0"/>
    </format>
    <format dxfId="4487">
      <pivotArea dataOnly="0" labelOnly="1" outline="0" fieldPosition="0">
        <references count="1">
          <reference field="12" count="4">
            <x v="0"/>
            <x v="1"/>
            <x v="2"/>
            <x v="3"/>
          </reference>
        </references>
      </pivotArea>
    </format>
    <format dxfId="4486">
      <pivotArea dataOnly="0" labelOnly="1" grandCol="1" outline="0" fieldPosition="0"/>
    </format>
    <format dxfId="4485">
      <pivotArea grandRow="1" outline="0" collapsedLevelsAreSubtotals="1" fieldPosition="0"/>
    </format>
    <format dxfId="4484">
      <pivotArea dataOnly="0" labelOnly="1" grandRow="1" outline="0" fieldPosition="0"/>
    </format>
    <format dxfId="4483">
      <pivotArea grandCol="1" outline="0" collapsedLevelsAreSubtotals="1" fieldPosition="0"/>
    </format>
    <format dxfId="4482">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4481">
      <pivotArea outline="0" collapsedLevelsAreSubtotals="1" fieldPosition="0"/>
    </format>
    <format dxfId="4480">
      <pivotArea dataOnly="0" labelOnly="1" grandRow="1" outline="0" fieldPosition="0"/>
    </format>
    <format dxfId="4479">
      <pivotArea dataOnly="0" labelOnly="1" outline="0" fieldPosition="0">
        <references count="1">
          <reference field="12" count="5">
            <x v="0"/>
            <x v="1"/>
            <x v="2"/>
            <x v="3"/>
            <x v="4"/>
          </reference>
        </references>
      </pivotArea>
    </format>
    <format dxfId="4478">
      <pivotArea dataOnly="0" labelOnly="1" grandCol="1" outline="0" fieldPosition="0"/>
    </format>
    <format dxfId="4477">
      <pivotArea dataOnly="0" labelOnly="1" outline="0" fieldPosition="0">
        <references count="1">
          <reference field="12" count="5">
            <x v="0"/>
            <x v="1"/>
            <x v="2"/>
            <x v="3"/>
            <x v="4"/>
          </reference>
        </references>
      </pivotArea>
    </format>
    <format dxfId="4476">
      <pivotArea dataOnly="0" labelOnly="1" grandCol="1" outline="0" fieldPosition="0"/>
    </format>
    <format dxfId="4475">
      <pivotArea outline="0" collapsedLevelsAreSubtotals="1" fieldPosition="0"/>
    </format>
    <format dxfId="4474">
      <pivotArea dataOnly="0" labelOnly="1" grandRow="1" outline="0" fieldPosition="0"/>
    </format>
    <format dxfId="4473">
      <pivotArea dataOnly="0" labelOnly="1" outline="0" fieldPosition="0">
        <references count="1">
          <reference field="12" count="5">
            <x v="0"/>
            <x v="1"/>
            <x v="2"/>
            <x v="3"/>
            <x v="4"/>
          </reference>
        </references>
      </pivotArea>
    </format>
    <format dxfId="4472">
      <pivotArea dataOnly="0" labelOnly="1" grandCol="1" outline="0" fieldPosition="0"/>
    </format>
    <format dxfId="4471">
      <pivotArea grandRow="1" outline="0" collapsedLevelsAreSubtotals="1" fieldPosition="0"/>
    </format>
    <format dxfId="4470">
      <pivotArea dataOnly="0" labelOnly="1" grandRow="1" outline="0" fieldPosition="0"/>
    </format>
    <format dxfId="4469">
      <pivotArea outline="0" collapsedLevelsAreSubtotals="1" fieldPosition="0"/>
    </format>
    <format dxfId="4468">
      <pivotArea dataOnly="0" labelOnly="1" grandRow="1" outline="0" fieldPosition="0"/>
    </format>
    <format dxfId="4467">
      <pivotArea dataOnly="0" labelOnly="1" outline="0" fieldPosition="0">
        <references count="1">
          <reference field="12" count="4">
            <x v="0"/>
            <x v="1"/>
            <x v="2"/>
            <x v="5"/>
          </reference>
        </references>
      </pivotArea>
    </format>
    <format dxfId="4466">
      <pivotArea dataOnly="0" labelOnly="1" grandCol="1" outline="0" fieldPosition="0"/>
    </format>
    <format dxfId="4465">
      <pivotArea outline="0" collapsedLevelsAreSubtotals="1" fieldPosition="0"/>
    </format>
    <format dxfId="4464">
      <pivotArea dataOnly="0" labelOnly="1" grandRow="1" outline="0" fieldPosition="0"/>
    </format>
    <format dxfId="4463">
      <pivotArea dataOnly="0" labelOnly="1" outline="0" fieldPosition="0">
        <references count="1">
          <reference field="12" count="4">
            <x v="0"/>
            <x v="1"/>
            <x v="2"/>
            <x v="5"/>
          </reference>
        </references>
      </pivotArea>
    </format>
    <format dxfId="4462">
      <pivotArea dataOnly="0" labelOnly="1" grandCol="1" outline="0" fieldPosition="0"/>
    </format>
    <format dxfId="4461">
      <pivotArea dataOnly="0" labelOnly="1" outline="0" fieldPosition="0">
        <references count="1">
          <reference field="12" count="4">
            <x v="0"/>
            <x v="1"/>
            <x v="2"/>
            <x v="5"/>
          </reference>
        </references>
      </pivotArea>
    </format>
    <format dxfId="4460">
      <pivotArea dataOnly="0" labelOnly="1" grandCol="1" outline="0" fieldPosition="0"/>
    </format>
    <format dxfId="4459">
      <pivotArea dataOnly="0" labelOnly="1" outline="0" fieldPosition="0">
        <references count="1">
          <reference field="12" count="4">
            <x v="0"/>
            <x v="1"/>
            <x v="3"/>
            <x v="5"/>
          </reference>
        </references>
      </pivotArea>
    </format>
    <format dxfId="4458">
      <pivotArea dataOnly="0" labelOnly="1" grandCol="1" outline="0" fieldPosition="0"/>
    </format>
    <format dxfId="4457">
      <pivotArea dataOnly="0" labelOnly="1" outline="0" fieldPosition="0">
        <references count="1">
          <reference field="12" count="4">
            <x v="0"/>
            <x v="1"/>
            <x v="3"/>
            <x v="5"/>
          </reference>
        </references>
      </pivotArea>
    </format>
    <format dxfId="4456">
      <pivotArea dataOnly="0" labelOnly="1" grandCol="1" outline="0" fieldPosition="0"/>
    </format>
    <format dxfId="4455">
      <pivotArea grandRow="1" outline="0" collapsedLevelsAreSubtotals="1" fieldPosition="0"/>
    </format>
    <format dxfId="4454">
      <pivotArea dataOnly="0" labelOnly="1" grandRow="1" outline="0" fieldPosition="0"/>
    </format>
    <format dxfId="4453">
      <pivotArea dataOnly="0" labelOnly="1" grandCol="1" outline="0" fieldPosition="0"/>
    </format>
    <format dxfId="4452">
      <pivotArea dataOnly="0" labelOnly="1" outline="0" fieldPosition="0">
        <references count="1">
          <reference field="12" count="3">
            <x v="0"/>
            <x v="1"/>
            <x v="3"/>
          </reference>
        </references>
      </pivotArea>
    </format>
    <format dxfId="4451">
      <pivotArea dataOnly="0" labelOnly="1" grandCol="1" outline="0" fieldPosition="0"/>
    </format>
    <format dxfId="4450">
      <pivotArea dataOnly="0" labelOnly="1" outline="0" fieldPosition="0">
        <references count="1">
          <reference field="12" count="3">
            <x v="0"/>
            <x v="1"/>
            <x v="3"/>
          </reference>
        </references>
      </pivotArea>
    </format>
    <format dxfId="4449">
      <pivotArea dataOnly="0" labelOnly="1" grandCol="1" outline="0" fieldPosition="0"/>
    </format>
    <format dxfId="4448">
      <pivotArea dataOnly="0" labelOnly="1" outline="0" fieldPosition="0">
        <references count="1">
          <reference field="12" count="3">
            <x v="0"/>
            <x v="1"/>
            <x v="3"/>
          </reference>
        </references>
      </pivotArea>
    </format>
    <format dxfId="4447">
      <pivotArea dataOnly="0" labelOnly="1" grandCol="1" outline="0" fieldPosition="0"/>
    </format>
    <format dxfId="4446">
      <pivotArea outline="0" collapsedLevelsAreSubtotals="1" fieldPosition="0"/>
    </format>
    <format dxfId="4445">
      <pivotArea dataOnly="0" labelOnly="1" grandRow="1" outline="0" fieldPosition="0"/>
    </format>
    <format dxfId="4444">
      <pivotArea dataOnly="0" labelOnly="1" outline="0" fieldPosition="0">
        <references count="1">
          <reference field="12" count="3">
            <x v="0"/>
            <x v="1"/>
            <x v="3"/>
          </reference>
        </references>
      </pivotArea>
    </format>
    <format dxfId="4443">
      <pivotArea dataOnly="0" labelOnly="1" grandCol="1" outline="0" fieldPosition="0"/>
    </format>
    <format dxfId="4442">
      <pivotArea dataOnly="0" labelOnly="1" outline="0" fieldPosition="0">
        <references count="1">
          <reference field="12" count="3">
            <x v="0"/>
            <x v="1"/>
            <x v="3"/>
          </reference>
        </references>
      </pivotArea>
    </format>
    <format dxfId="4441">
      <pivotArea dataOnly="0" labelOnly="1" grandCol="1" outline="0" fieldPosition="0"/>
    </format>
    <format dxfId="4440">
      <pivotArea dataOnly="0" labelOnly="1" outline="0" fieldPosition="0">
        <references count="1">
          <reference field="12" count="3">
            <x v="0"/>
            <x v="1"/>
            <x v="3"/>
          </reference>
        </references>
      </pivotArea>
    </format>
    <format dxfId="4439">
      <pivotArea dataOnly="0" labelOnly="1" grandCol="1" outline="0" fieldPosition="0"/>
    </format>
    <format dxfId="4438">
      <pivotArea grandRow="1" outline="0" collapsedLevelsAreSubtotals="1" fieldPosition="0"/>
    </format>
    <format dxfId="4437">
      <pivotArea dataOnly="0" labelOnly="1" grandRow="1" outline="0" fieldPosition="0"/>
    </format>
    <format dxfId="4436">
      <pivotArea dataOnly="0" labelOnly="1" outline="0" fieldPosition="0">
        <references count="1">
          <reference field="12" count="3">
            <x v="0"/>
            <x v="1"/>
            <x v="3"/>
          </reference>
        </references>
      </pivotArea>
    </format>
    <format dxfId="4435">
      <pivotArea dataOnly="0" labelOnly="1" grandCol="1" outline="0" fieldPosition="0"/>
    </format>
    <format dxfId="4434">
      <pivotArea dataOnly="0" labelOnly="1" grandRow="1" outline="0" fieldPosition="0"/>
    </format>
    <format dxfId="4433">
      <pivotArea dataOnly="0" labelOnly="1" grandRow="1" outline="0" fieldPosition="0"/>
    </format>
    <format dxfId="4432">
      <pivotArea dataOnly="0" labelOnly="1" grandRow="1" outline="0" fieldPosition="0"/>
    </format>
    <format dxfId="4431">
      <pivotArea outline="0" collapsedLevelsAreSubtotals="1" fieldPosition="0"/>
    </format>
    <format dxfId="4430">
      <pivotArea dataOnly="0" labelOnly="1" grandRow="1" outline="0" fieldPosition="0"/>
    </format>
    <format dxfId="4429">
      <pivotArea dataOnly="0" labelOnly="1" outline="0" fieldPosition="0">
        <references count="1">
          <reference field="12" count="0"/>
        </references>
      </pivotArea>
    </format>
    <format dxfId="4428">
      <pivotArea dataOnly="0" labelOnly="1" grandCol="1" outline="0" fieldPosition="0"/>
    </format>
    <format dxfId="4427">
      <pivotArea dataOnly="0" labelOnly="1" outline="0" fieldPosition="0">
        <references count="1">
          <reference field="12" count="0"/>
        </references>
      </pivotArea>
    </format>
    <format dxfId="4426">
      <pivotArea dataOnly="0" labelOnly="1" grandCol="1" outline="0" fieldPosition="0"/>
    </format>
    <format dxfId="4425">
      <pivotArea grandRow="1" outline="0" collapsedLevelsAreSubtotals="1" fieldPosition="0"/>
    </format>
    <format dxfId="4424">
      <pivotArea dataOnly="0" labelOnly="1" grandRow="1" outline="0" fieldPosition="0"/>
    </format>
    <format dxfId="4423">
      <pivotArea grandRow="1" outline="0" collapsedLevelsAreSubtotals="1" fieldPosition="0"/>
    </format>
    <format dxfId="4422">
      <pivotArea dataOnly="0" labelOnly="1" grandRow="1" outline="0" fieldPosition="0"/>
    </format>
    <format dxfId="4421">
      <pivotArea grandRow="1" outline="0" collapsedLevelsAreSubtotals="1" fieldPosition="0"/>
    </format>
    <format dxfId="4420">
      <pivotArea dataOnly="0" labelOnly="1" grandRow="1" outline="0" fieldPosition="0"/>
    </format>
    <format dxfId="4419">
      <pivotArea grandRow="1" outline="0" collapsedLevelsAreSubtotals="1" fieldPosition="0"/>
    </format>
    <format dxfId="4418">
      <pivotArea dataOnly="0" labelOnly="1" grandRow="1" outline="0" fieldPosition="0"/>
    </format>
    <format dxfId="4417">
      <pivotArea grandRow="1" outline="0" collapsedLevelsAreSubtotals="1" fieldPosition="0"/>
    </format>
    <format dxfId="4416">
      <pivotArea dataOnly="0" labelOnly="1" grandRow="1" outline="0" fieldPosition="0"/>
    </format>
    <format dxfId="4415">
      <pivotArea grandRow="1" outline="0" collapsedLevelsAreSubtotals="1" fieldPosition="0"/>
    </format>
    <format dxfId="4414">
      <pivotArea dataOnly="0" labelOnly="1" grandRow="1" outline="0" fieldPosition="0"/>
    </format>
    <format dxfId="4413">
      <pivotArea type="origin" dataOnly="0" labelOnly="1" outline="0" fieldPosition="0"/>
    </format>
    <format dxfId="4412">
      <pivotArea dataOnly="0" labelOnly="1" grandRow="1" outline="0" fieldPosition="0"/>
    </format>
    <format dxfId="4411">
      <pivotArea type="origin" dataOnly="0" labelOnly="1" outline="0" fieldPosition="0"/>
    </format>
    <format dxfId="4410">
      <pivotArea dataOnly="0" labelOnly="1" grandRow="1" outline="0" fieldPosition="0"/>
    </format>
    <format dxfId="4409">
      <pivotArea type="origin" dataOnly="0" labelOnly="1" outline="0" fieldPosition="0"/>
    </format>
    <format dxfId="4408">
      <pivotArea dataOnly="0" labelOnly="1" grandRow="1" outline="0" fieldPosition="0"/>
    </format>
    <format dxfId="4407">
      <pivotArea type="origin" dataOnly="0" labelOnly="1" outline="0" fieldPosition="0"/>
    </format>
    <format dxfId="4406">
      <pivotArea dataOnly="0" labelOnly="1" grandRow="1" outline="0" fieldPosition="0"/>
    </format>
    <format dxfId="4405">
      <pivotArea type="all" dataOnly="0" outline="0" fieldPosition="0"/>
    </format>
    <format dxfId="4404">
      <pivotArea outline="0" collapsedLevelsAreSubtotals="1" fieldPosition="0"/>
    </format>
    <format dxfId="4403">
      <pivotArea type="origin" dataOnly="0" labelOnly="1" outline="0" fieldPosition="0"/>
    </format>
    <format dxfId="4402">
      <pivotArea field="12" type="button" dataOnly="0" labelOnly="1" outline="0" axis="axisCol" fieldPosition="0"/>
    </format>
    <format dxfId="4401">
      <pivotArea type="topRight" dataOnly="0" labelOnly="1" outline="0" fieldPosition="0"/>
    </format>
    <format dxfId="4400">
      <pivotArea dataOnly="0" labelOnly="1" grandRow="1" outline="0" fieldPosition="0"/>
    </format>
    <format dxfId="4399">
      <pivotArea dataOnly="0" labelOnly="1" outline="0" fieldPosition="0">
        <references count="1">
          <reference field="12" count="0"/>
        </references>
      </pivotArea>
    </format>
    <format dxfId="4398">
      <pivotArea dataOnly="0" labelOnly="1" grandCol="1" outline="0" fieldPosition="0"/>
    </format>
    <format>
      <pivotArea grandRow="1" outline="0" collapsedLevelsAreSubtotals="1" fieldPosition="0"/>
    </format>
    <format>
      <pivotArea dataOnly="0" labelOnly="1" grandRow="1" outline="0" fieldPosition="0"/>
    </format>
    <format>
      <pivotArea dataOnly="0" labelOnly="1" outline="0" fieldPosition="0">
        <references count="1">
          <reference field="12" count="3">
            <x v="0"/>
            <x v="1"/>
            <x v="3"/>
          </reference>
        </references>
      </pivotArea>
    </format>
    <format>
      <pivotArea dataOnly="0" labelOnly="1" grandCol="1" outline="0" fieldPosition="0"/>
    </format>
    <format dxfId="4397">
      <pivotArea dataOnly="0" labelOnly="1" grandRow="1" outline="0" fieldPosition="0"/>
    </format>
    <format dxfId="4396">
      <pivotArea outline="0" collapsedLevelsAreSubtotals="1" fieldPosition="0"/>
    </format>
    <format dxfId="4395">
      <pivotArea dataOnly="0" labelOnly="1" grandRow="1" outline="0" fieldPosition="0"/>
    </format>
    <format dxfId="4394">
      <pivotArea dataOnly="0" labelOnly="1" outline="0" fieldPosition="0">
        <references count="1">
          <reference field="12" count="3">
            <x v="0"/>
            <x v="1"/>
            <x v="2"/>
          </reference>
        </references>
      </pivotArea>
    </format>
    <format dxfId="4393">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3">
            <x v="0"/>
            <x v="1"/>
            <x v="2"/>
          </reference>
        </references>
      </pivotArea>
    </format>
    <format>
      <pivotArea dataOnly="0" labelOnly="1" grandCol="1" outline="0" fieldPosition="0"/>
    </format>
    <format dxfId="4392">
      <pivotArea outline="0" collapsedLevelsAreSubtotals="1" fieldPosition="0"/>
    </format>
    <format dxfId="4391">
      <pivotArea dataOnly="0" labelOnly="1" grandRow="1" outline="0" fieldPosition="0"/>
    </format>
    <format dxfId="4390">
      <pivotArea dataOnly="0" labelOnly="1" outline="0" fieldPosition="0">
        <references count="1">
          <reference field="12" count="5">
            <x v="0"/>
            <x v="1"/>
            <x v="2"/>
            <x v="3"/>
            <x v="5"/>
          </reference>
        </references>
      </pivotArea>
    </format>
    <format dxfId="4389">
      <pivotArea dataOnly="0" labelOnly="1" grandCol="1" outline="0" fieldPosition="0"/>
    </format>
    <format dxfId="4388">
      <pivotArea outline="0" collapsedLevelsAreSubtotals="1" fieldPosition="0"/>
    </format>
    <format dxfId="4387">
      <pivotArea dataOnly="0" labelOnly="1" grandRow="1" outline="0" fieldPosition="0"/>
    </format>
    <format dxfId="4386">
      <pivotArea dataOnly="0" labelOnly="1" outline="0" fieldPosition="0">
        <references count="1">
          <reference field="12" count="5">
            <x v="0"/>
            <x v="1"/>
            <x v="2"/>
            <x v="3"/>
            <x v="5"/>
          </reference>
        </references>
      </pivotArea>
    </format>
    <format dxfId="4385">
      <pivotArea dataOnly="0" labelOnly="1" grandCol="1" outline="0" fieldPosition="0"/>
    </format>
    <format dxfId="4384">
      <pivotArea dataOnly="0" labelOnly="1" outline="0" fieldPosition="0">
        <references count="1">
          <reference field="12" count="5">
            <x v="0"/>
            <x v="1"/>
            <x v="2"/>
            <x v="3"/>
            <x v="5"/>
          </reference>
        </references>
      </pivotArea>
    </format>
    <format dxfId="4383">
      <pivotArea dataOnly="0" labelOnly="1" grandCol="1" outline="0" fieldPosition="0"/>
    </format>
    <format dxfId="4382">
      <pivotArea outline="0" collapsedLevelsAreSubtotals="1" fieldPosition="0"/>
    </format>
    <format dxfId="4381">
      <pivotArea dataOnly="0" labelOnly="1" grandRow="1" outline="0" fieldPosition="0"/>
    </format>
    <format dxfId="4380">
      <pivotArea dataOnly="0" labelOnly="1" outline="0" fieldPosition="0">
        <references count="1">
          <reference field="12" count="4">
            <x v="0"/>
            <x v="1"/>
            <x v="2"/>
            <x v="3"/>
          </reference>
        </references>
      </pivotArea>
    </format>
    <format dxfId="4379">
      <pivotArea dataOnly="0" labelOnly="1" grandCol="1" outline="0" fieldPosition="0"/>
    </format>
    <format dxfId="4378">
      <pivotArea outline="0" collapsedLevelsAreSubtotals="1" fieldPosition="0"/>
    </format>
    <format dxfId="4377">
      <pivotArea dataOnly="0" labelOnly="1" grandRow="1" outline="0" fieldPosition="0"/>
    </format>
    <format dxfId="4376">
      <pivotArea dataOnly="0" labelOnly="1" outline="0" fieldPosition="0">
        <references count="1">
          <reference field="12" count="4">
            <x v="0"/>
            <x v="1"/>
            <x v="2"/>
            <x v="3"/>
          </reference>
        </references>
      </pivotArea>
    </format>
    <format dxfId="4375">
      <pivotArea dataOnly="0" labelOnly="1" grandCol="1" outline="0" fieldPosition="0"/>
    </format>
    <format dxfId="4374">
      <pivotArea dataOnly="0" labelOnly="1" outline="0" fieldPosition="0">
        <references count="1">
          <reference field="12" count="4">
            <x v="0"/>
            <x v="1"/>
            <x v="2"/>
            <x v="3"/>
          </reference>
        </references>
      </pivotArea>
    </format>
    <format dxfId="4373">
      <pivotArea dataOnly="0" labelOnly="1" grandCol="1" outline="0" fieldPosition="0"/>
    </format>
    <format dxfId="4372">
      <pivotArea grandRow="1" outline="0" collapsedLevelsAreSubtotals="1" fieldPosition="0"/>
    </format>
    <format dxfId="4371">
      <pivotArea dataOnly="0" labelOnly="1" grandRow="1" outline="0" fieldPosition="0"/>
    </format>
    <format dxfId="4370">
      <pivotArea outline="0" collapsedLevelsAreSubtotals="1" fieldPosition="0"/>
    </format>
    <format dxfId="4369">
      <pivotArea dataOnly="0" labelOnly="1" grandRow="1" outline="0" fieldPosition="0"/>
    </format>
    <format dxfId="4368">
      <pivotArea dataOnly="0" labelOnly="1" outline="0" fieldPosition="0">
        <references count="1">
          <reference field="12" count="5">
            <x v="0"/>
            <x v="1"/>
            <x v="2"/>
            <x v="3"/>
            <x v="4"/>
          </reference>
        </references>
      </pivotArea>
    </format>
    <format dxfId="4367">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4366">
      <pivotArea type="all" dataOnly="0" outline="0" fieldPosition="0"/>
    </format>
    <format dxfId="4365">
      <pivotArea outline="0" collapsedLevelsAreSubtotals="1" fieldPosition="0"/>
    </format>
    <format dxfId="4364">
      <pivotArea type="origin" dataOnly="0" labelOnly="1" outline="0" fieldPosition="0"/>
    </format>
    <format dxfId="4363">
      <pivotArea field="12" type="button" dataOnly="0" labelOnly="1" outline="0" axis="axisCol" fieldPosition="0"/>
    </format>
    <format dxfId="4362">
      <pivotArea type="topRight" dataOnly="0" labelOnly="1" outline="0" fieldPosition="0"/>
    </format>
    <format dxfId="4361">
      <pivotArea dataOnly="0" labelOnly="1" grandRow="1" outline="0" fieldPosition="0"/>
    </format>
    <format dxfId="4360">
      <pivotArea dataOnly="0" labelOnly="1" outline="0" fieldPosition="0">
        <references count="1">
          <reference field="12" count="5">
            <x v="0"/>
            <x v="1"/>
            <x v="2"/>
            <x v="3"/>
            <x v="4"/>
          </reference>
        </references>
      </pivotArea>
    </format>
    <format dxfId="4359">
      <pivotArea dataOnly="0" labelOnly="1" grandCol="1" outline="0" fieldPosition="0"/>
    </format>
    <format dxfId="4358">
      <pivotArea type="all" dataOnly="0" outline="0" fieldPosition="0"/>
    </format>
    <format dxfId="4357">
      <pivotArea outline="0" collapsedLevelsAreSubtotals="1" fieldPosition="0"/>
    </format>
    <format dxfId="4356">
      <pivotArea type="origin" dataOnly="0" labelOnly="1" outline="0" fieldPosition="0"/>
    </format>
    <format dxfId="4355">
      <pivotArea field="12" type="button" dataOnly="0" labelOnly="1" outline="0" axis="axisCol" fieldPosition="0"/>
    </format>
    <format dxfId="4354">
      <pivotArea type="topRight" dataOnly="0" labelOnly="1" outline="0" fieldPosition="0"/>
    </format>
    <format dxfId="4353">
      <pivotArea dataOnly="0" labelOnly="1" grandRow="1" outline="0" fieldPosition="0"/>
    </format>
    <format dxfId="4352">
      <pivotArea dataOnly="0" labelOnly="1" outline="0" fieldPosition="0">
        <references count="1">
          <reference field="12" count="5">
            <x v="0"/>
            <x v="1"/>
            <x v="2"/>
            <x v="3"/>
            <x v="4"/>
          </reference>
        </references>
      </pivotArea>
    </format>
    <format dxfId="4351">
      <pivotArea dataOnly="0" labelOnly="1" grandCol="1" outline="0" fieldPosition="0"/>
    </format>
    <format dxfId="4350">
      <pivotArea dataOnly="0" labelOnly="1" outline="0" fieldPosition="0">
        <references count="1">
          <reference field="12" count="5">
            <x v="0"/>
            <x v="1"/>
            <x v="2"/>
            <x v="3"/>
            <x v="4"/>
          </reference>
        </references>
      </pivotArea>
    </format>
    <format dxfId="4349">
      <pivotArea dataOnly="0" labelOnly="1" grandCol="1" outline="0" fieldPosition="0"/>
    </format>
    <format dxfId="4348">
      <pivotArea grandRow="1" outline="0" collapsedLevelsAreSubtotals="1" fieldPosition="0"/>
    </format>
    <format dxfId="4347">
      <pivotArea dataOnly="0" labelOnly="1" grandRow="1" outline="0" fieldPosition="0"/>
    </format>
    <format dxfId="4346">
      <pivotArea dataOnly="0" grandCol="1" outline="0" fieldPosition="0"/>
    </format>
    <format dxfId="4345">
      <pivotArea dataOnly="0" labelOnly="1" outline="0" fieldPosition="0">
        <references count="1">
          <reference field="12" count="5">
            <x v="0"/>
            <x v="1"/>
            <x v="2"/>
            <x v="4"/>
            <x v="5"/>
          </reference>
        </references>
      </pivotArea>
    </format>
    <format dxfId="4344">
      <pivotArea dataOnly="0" labelOnly="1" grandCol="1" outline="0" fieldPosition="0"/>
    </format>
    <format dxfId="4343">
      <pivotArea outline="0" collapsedLevelsAreSubtotals="1" fieldPosition="0"/>
    </format>
    <format dxfId="4342">
      <pivotArea dataOnly="0" labelOnly="1" grandRow="1" outline="0" fieldPosition="0"/>
    </format>
    <format dxfId="4341">
      <pivotArea dataOnly="0" labelOnly="1" outline="0" fieldPosition="0">
        <references count="1">
          <reference field="12" count="4">
            <x v="0"/>
            <x v="1"/>
            <x v="2"/>
            <x v="4"/>
          </reference>
        </references>
      </pivotArea>
    </format>
    <format dxfId="4340">
      <pivotArea dataOnly="0" labelOnly="1" grandCol="1" outline="0" fieldPosition="0"/>
    </format>
    <format dxfId="4339">
      <pivotArea outline="0" collapsedLevelsAreSubtotals="1" fieldPosition="0"/>
    </format>
    <format dxfId="4338">
      <pivotArea dataOnly="0" labelOnly="1" grandRow="1" outline="0" fieldPosition="0"/>
    </format>
    <format dxfId="4337">
      <pivotArea dataOnly="0" labelOnly="1" outline="0" fieldPosition="0">
        <references count="1">
          <reference field="12" count="4">
            <x v="0"/>
            <x v="1"/>
            <x v="2"/>
            <x v="3"/>
          </reference>
        </references>
      </pivotArea>
    </format>
    <format dxfId="4336">
      <pivotArea dataOnly="0" labelOnly="1" grandCol="1" outline="0" fieldPosition="0"/>
    </format>
    <format dxfId="4335">
      <pivotArea grandRow="1" outline="0" collapsedLevelsAreSubtotals="1" fieldPosition="0"/>
    </format>
    <format dxfId="4334">
      <pivotArea dataOnly="0" labelOnly="1" grandRow="1" outline="0" fieldPosition="0"/>
    </format>
    <format dxfId="4333">
      <pivotArea type="origin" dataOnly="0" labelOnly="1" outline="0" fieldPosition="0"/>
    </format>
    <format dxfId="4332">
      <pivotArea field="12" type="button" dataOnly="0" labelOnly="1" outline="0" axis="axisCol" fieldPosition="0"/>
    </format>
    <format dxfId="4331">
      <pivotArea type="topRight" dataOnly="0" labelOnly="1" outline="0" fieldPosition="0"/>
    </format>
    <format dxfId="4330">
      <pivotArea dataOnly="0" labelOnly="1" outline="0" fieldPosition="0">
        <references count="1">
          <reference field="12" count="4">
            <x v="0"/>
            <x v="1"/>
            <x v="2"/>
            <x v="3"/>
          </reference>
        </references>
      </pivotArea>
    </format>
    <format dxfId="4329">
      <pivotArea dataOnly="0" labelOnly="1" grandCol="1" outline="0" fieldPosition="0"/>
    </format>
    <format dxfId="4328">
      <pivotArea dataOnly="0" grandCol="1" outline="0" axis="axisCol" fieldPosition="0"/>
    </format>
    <format dxfId="4327">
      <pivotArea dataOnly="0" labelOnly="1" grandRow="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3"/>
          </reference>
        </references>
      </pivotArea>
    </format>
    <format>
      <pivotArea dataOnly="0" labelOnly="1" grandCol="1" outline="0" fieldPosition="0"/>
    </format>
    <format dxfId="4326">
      <pivotArea outline="0" collapsedLevelsAreSubtotals="1" fieldPosition="0"/>
    </format>
    <format dxfId="4325">
      <pivotArea dataOnly="0" labelOnly="1" grandRow="1" outline="0" fieldPosition="0"/>
    </format>
    <format dxfId="4324">
      <pivotArea dataOnly="0" labelOnly="1" outline="0" fieldPosition="0">
        <references count="1">
          <reference field="12" count="3">
            <x v="0"/>
            <x v="1"/>
            <x v="2"/>
          </reference>
        </references>
      </pivotArea>
    </format>
    <format dxfId="4323">
      <pivotArea dataOnly="0" labelOnly="1" grandCol="1" outline="0" fieldPosition="0"/>
    </format>
    <format dxfId="4322">
      <pivotArea outline="0" collapsedLevelsAreSubtotals="1" fieldPosition="0"/>
    </format>
    <format dxfId="4321">
      <pivotArea field="12" type="button" dataOnly="0" labelOnly="1" outline="0" axis="axisCol" fieldPosition="0"/>
    </format>
    <format dxfId="4320">
      <pivotArea type="topRight" dataOnly="0" labelOnly="1" outline="0" fieldPosition="0"/>
    </format>
    <format dxfId="4319">
      <pivotArea dataOnly="0" labelOnly="1" outline="0" fieldPosition="0">
        <references count="1">
          <reference field="12" count="2">
            <x v="0"/>
            <x v="1"/>
          </reference>
        </references>
      </pivotArea>
    </format>
    <format dxfId="4318">
      <pivotArea dataOnly="0" labelOnly="1" grandCol="1" outline="0" fieldPosition="0"/>
    </format>
    <format dxfId="4317">
      <pivotArea grandRow="1" outline="0" collapsedLevelsAreSubtotals="1" fieldPosition="0"/>
    </format>
    <format dxfId="4316">
      <pivotArea dataOnly="0" labelOnly="1" grandRow="1" outline="0" fieldPosition="0"/>
    </format>
    <format dxfId="4315">
      <pivotArea outline="0" collapsedLevelsAreSubtotals="1" fieldPosition="0"/>
    </format>
    <format dxfId="4314">
      <pivotArea dataOnly="0" labelOnly="1" grandRow="1" outline="0" fieldPosition="0"/>
    </format>
    <format dxfId="4313">
      <pivotArea dataOnly="0" labelOnly="1" outline="0" fieldPosition="0">
        <references count="1">
          <reference field="12" count="4">
            <x v="0"/>
            <x v="1"/>
            <x v="4"/>
            <x v="5"/>
          </reference>
        </references>
      </pivotArea>
    </format>
    <format dxfId="4312">
      <pivotArea dataOnly="0" labelOnly="1" grandCol="1" outline="0" fieldPosition="0"/>
    </format>
    <format dxfId="4311">
      <pivotArea outline="0" collapsedLevelsAreSubtotals="1" fieldPosition="0"/>
    </format>
    <format dxfId="4310">
      <pivotArea dataOnly="0" labelOnly="1" grandRow="1" outline="0" fieldPosition="0"/>
    </format>
    <format dxfId="4309">
      <pivotArea dataOnly="0" labelOnly="1" outline="0" fieldPosition="0">
        <references count="1">
          <reference field="12" count="4">
            <x v="0"/>
            <x v="1"/>
            <x v="4"/>
            <x v="5"/>
          </reference>
        </references>
      </pivotArea>
    </format>
    <format dxfId="4308">
      <pivotArea dataOnly="0" labelOnly="1" grandCol="1" outline="0" fieldPosition="0"/>
    </format>
    <format dxfId="4307">
      <pivotArea dataOnly="0" labelOnly="1" outline="0" fieldPosition="0">
        <references count="1">
          <reference field="12" count="4">
            <x v="0"/>
            <x v="1"/>
            <x v="4"/>
            <x v="5"/>
          </reference>
        </references>
      </pivotArea>
    </format>
    <format dxfId="4306">
      <pivotArea dataOnly="0" labelOnly="1" grandCol="1" outline="0" fieldPosition="0"/>
    </format>
    <format dxfId="4305">
      <pivotArea outline="0" collapsedLevelsAreSubtotals="1" fieldPosition="0"/>
    </format>
    <format dxfId="4304">
      <pivotArea dataOnly="0" labelOnly="1" grandRow="1" outline="0" fieldPosition="0"/>
    </format>
    <format dxfId="4303">
      <pivotArea dataOnly="0" labelOnly="1" outline="0" fieldPosition="0">
        <references count="1">
          <reference field="12" count="4">
            <x v="0"/>
            <x v="1"/>
            <x v="3"/>
            <x v="4"/>
          </reference>
        </references>
      </pivotArea>
    </format>
    <format dxfId="4302">
      <pivotArea dataOnly="0" labelOnly="1" grandCol="1" outline="0" fieldPosition="0"/>
    </format>
    <format dxfId="4301">
      <pivotArea outline="0" collapsedLevelsAreSubtotals="1" fieldPosition="0"/>
    </format>
    <format dxfId="4300">
      <pivotArea dataOnly="0" labelOnly="1" grandRow="1" outline="0" fieldPosition="0"/>
    </format>
    <format dxfId="4299">
      <pivotArea dataOnly="0" labelOnly="1" outline="0" fieldPosition="0">
        <references count="1">
          <reference field="12" count="4">
            <x v="0"/>
            <x v="1"/>
            <x v="3"/>
            <x v="4"/>
          </reference>
        </references>
      </pivotArea>
    </format>
    <format dxfId="4298">
      <pivotArea dataOnly="0" labelOnly="1" grandCol="1" outline="0" fieldPosition="0"/>
    </format>
    <format dxfId="4297">
      <pivotArea dataOnly="0" labelOnly="1" outline="0" fieldPosition="0">
        <references count="1">
          <reference field="12" count="4">
            <x v="0"/>
            <x v="1"/>
            <x v="3"/>
            <x v="4"/>
          </reference>
        </references>
      </pivotArea>
    </format>
    <format dxfId="4296">
      <pivotArea dataOnly="0" labelOnly="1" grandCol="1" outline="0" fieldPosition="0"/>
    </format>
    <format dxfId="4295">
      <pivotArea grandRow="1" outline="0" collapsedLevelsAreSubtotals="1" fieldPosition="0"/>
    </format>
    <format dxfId="4294">
      <pivotArea dataOnly="0" labelOnly="1" grandRow="1" outline="0" fieldPosition="0"/>
    </format>
    <format dxfId="4293">
      <pivotArea outline="0" collapsedLevelsAreSubtotals="1" fieldPosition="0"/>
    </format>
    <format dxfId="4292">
      <pivotArea dataOnly="0" labelOnly="1" grandRow="1" outline="0" fieldPosition="0"/>
    </format>
    <format dxfId="4291">
      <pivotArea dataOnly="0" labelOnly="1" outline="0" fieldPosition="0">
        <references count="1">
          <reference field="12" count="3">
            <x v="0"/>
            <x v="1"/>
            <x v="2"/>
          </reference>
        </references>
      </pivotArea>
    </format>
    <format dxfId="4290">
      <pivotArea dataOnly="0" labelOnly="1" grandCol="1" outline="0" fieldPosition="0"/>
    </format>
    <format dxfId="4289">
      <pivotArea outline="0" collapsedLevelsAreSubtotals="1" fieldPosition="0"/>
    </format>
    <format dxfId="4288">
      <pivotArea dataOnly="0" labelOnly="1" grandRow="1" outline="0" fieldPosition="0"/>
    </format>
    <format dxfId="4287">
      <pivotArea dataOnly="0" labelOnly="1" outline="0" fieldPosition="0">
        <references count="1">
          <reference field="12" count="3">
            <x v="0"/>
            <x v="1"/>
            <x v="2"/>
          </reference>
        </references>
      </pivotArea>
    </format>
    <format dxfId="4286">
      <pivotArea dataOnly="0" labelOnly="1" grandCol="1" outline="0" fieldPosition="0"/>
    </format>
    <format dxfId="4285">
      <pivotArea dataOnly="0" labelOnly="1" outline="0" fieldPosition="0">
        <references count="1">
          <reference field="12" count="3">
            <x v="0"/>
            <x v="1"/>
            <x v="2"/>
          </reference>
        </references>
      </pivotArea>
    </format>
    <format dxfId="4284">
      <pivotArea dataOnly="0" labelOnly="1" grandCol="1" outline="0" fieldPosition="0"/>
    </format>
    <format dxfId="4283">
      <pivotArea outline="0" collapsedLevelsAreSubtotals="1" fieldPosition="0"/>
    </format>
    <format dxfId="4282">
      <pivotArea dataOnly="0" labelOnly="1" grandRow="1" outline="0" fieldPosition="0"/>
    </format>
    <format dxfId="4281">
      <pivotArea dataOnly="0" labelOnly="1" outline="0" fieldPosition="0">
        <references count="1">
          <reference field="12" count="3">
            <x v="0"/>
            <x v="1"/>
            <x v="2"/>
          </reference>
        </references>
      </pivotArea>
    </format>
    <format dxfId="4280">
      <pivotArea dataOnly="0" labelOnly="1" grandCol="1" outline="0" fieldPosition="0"/>
    </format>
    <format dxfId="4279">
      <pivotArea outline="0" collapsedLevelsAreSubtotals="1" fieldPosition="0"/>
    </format>
    <format dxfId="4278">
      <pivotArea dataOnly="0" labelOnly="1" grandRow="1" outline="0" fieldPosition="0"/>
    </format>
    <format dxfId="4277">
      <pivotArea dataOnly="0" labelOnly="1" outline="0" fieldPosition="0">
        <references count="1">
          <reference field="12" count="3">
            <x v="0"/>
            <x v="1"/>
            <x v="2"/>
          </reference>
        </references>
      </pivotArea>
    </format>
    <format dxfId="4276">
      <pivotArea dataOnly="0" labelOnly="1" grandCol="1" outline="0" fieldPosition="0"/>
    </format>
    <format dxfId="4275">
      <pivotArea dataOnly="0" labelOnly="1" outline="0" fieldPosition="0">
        <references count="1">
          <reference field="12" count="3">
            <x v="0"/>
            <x v="1"/>
            <x v="2"/>
          </reference>
        </references>
      </pivotArea>
    </format>
    <format dxfId="4274">
      <pivotArea dataOnly="0" labelOnly="1" grandCol="1" outline="0" fieldPosition="0"/>
    </format>
    <format dxfId="4273">
      <pivotArea grandRow="1" outline="0" collapsedLevelsAreSubtotals="1" fieldPosition="0"/>
    </format>
    <format dxfId="4272">
      <pivotArea dataOnly="0" labelOnly="1" grandRow="1" outline="0" fieldPosition="0"/>
    </format>
    <format dxfId="4271">
      <pivotArea outline="0" collapsedLevelsAreSubtotals="1" fieldPosition="0"/>
    </format>
    <format dxfId="4270">
      <pivotArea dataOnly="0" labelOnly="1" grandRow="1" outline="0" fieldPosition="0"/>
    </format>
    <format dxfId="4269">
      <pivotArea dataOnly="0" labelOnly="1" outline="0" fieldPosition="0">
        <references count="1">
          <reference field="12" count="3">
            <x v="0"/>
            <x v="1"/>
            <x v="3"/>
          </reference>
        </references>
      </pivotArea>
    </format>
    <format dxfId="4268">
      <pivotArea dataOnly="0" labelOnly="1" grandCol="1" outline="0" fieldPosition="0"/>
    </format>
    <format dxfId="4267">
      <pivotArea outline="0" collapsedLevelsAreSubtotals="1" fieldPosition="0"/>
    </format>
    <format dxfId="4266">
      <pivotArea dataOnly="0" labelOnly="1" grandRow="1" outline="0" fieldPosition="0"/>
    </format>
    <format dxfId="4265">
      <pivotArea dataOnly="0" labelOnly="1" outline="0" fieldPosition="0">
        <references count="1">
          <reference field="12" count="3">
            <x v="0"/>
            <x v="1"/>
            <x v="3"/>
          </reference>
        </references>
      </pivotArea>
    </format>
    <format dxfId="4264">
      <pivotArea dataOnly="0" labelOnly="1" grandCol="1" outline="0" fieldPosition="0"/>
    </format>
    <format dxfId="4263">
      <pivotArea dataOnly="0" labelOnly="1" outline="0" fieldPosition="0">
        <references count="1">
          <reference field="12" count="3">
            <x v="0"/>
            <x v="1"/>
            <x v="3"/>
          </reference>
        </references>
      </pivotArea>
    </format>
    <format dxfId="4262">
      <pivotArea dataOnly="0" labelOnly="1" grandCol="1" outline="0" fieldPosition="0"/>
    </format>
    <format dxfId="4261">
      <pivotArea grandRow="1" outline="0" collapsedLevelsAreSubtotals="1" fieldPosition="0"/>
    </format>
    <format dxfId="4260">
      <pivotArea dataOnly="0" labelOnly="1" grandRow="1" outline="0" fieldPosition="0"/>
    </format>
    <format dxfId="4259">
      <pivotArea grandCol="1" outline="0" collapsedLevelsAreSubtotals="1" fieldPosition="0"/>
    </format>
    <format dxfId="4258">
      <pivotArea dataOnly="0" labelOnly="1" grandCol="1" outline="0" fieldPosition="0"/>
    </format>
    <format dxfId="4257">
      <pivotArea outline="0" collapsedLevelsAreSubtotals="1" fieldPosition="0"/>
    </format>
    <format dxfId="4256">
      <pivotArea dataOnly="0" labelOnly="1" grandRow="1" outline="0" fieldPosition="0"/>
    </format>
    <format dxfId="4255">
      <pivotArea dataOnly="0" labelOnly="1" outline="0" fieldPosition="0">
        <references count="1">
          <reference field="12" count="3">
            <x v="0"/>
            <x v="2"/>
            <x v="4"/>
          </reference>
        </references>
      </pivotArea>
    </format>
    <format dxfId="4254">
      <pivotArea dataOnly="0" labelOnly="1" grandCol="1" outline="0" fieldPosition="0"/>
    </format>
    <format dxfId="4253">
      <pivotArea outline="0" collapsedLevelsAreSubtotals="1" fieldPosition="0"/>
    </format>
    <format dxfId="4252">
      <pivotArea dataOnly="0" labelOnly="1" grandRow="1" outline="0" fieldPosition="0"/>
    </format>
    <format dxfId="4251">
      <pivotArea dataOnly="0" labelOnly="1" outline="0" fieldPosition="0">
        <references count="1">
          <reference field="12" count="3">
            <x v="0"/>
            <x v="2"/>
            <x v="4"/>
          </reference>
        </references>
      </pivotArea>
    </format>
    <format dxfId="4250">
      <pivotArea dataOnly="0" labelOnly="1" grandCol="1" outline="0" fieldPosition="0"/>
    </format>
    <format dxfId="4249">
      <pivotArea outline="0" collapsedLevelsAreSubtotals="1" fieldPosition="0"/>
    </format>
    <format dxfId="4248">
      <pivotArea dataOnly="0" labelOnly="1" grandRow="1" outline="0" fieldPosition="0"/>
    </format>
    <format dxfId="4247">
      <pivotArea dataOnly="0" labelOnly="1" outline="0" fieldPosition="0">
        <references count="1">
          <reference field="12" count="4">
            <x v="0"/>
            <x v="1"/>
            <x v="3"/>
            <x v="5"/>
          </reference>
        </references>
      </pivotArea>
    </format>
    <format dxfId="4246">
      <pivotArea dataOnly="0" labelOnly="1" grandCol="1" outline="0" fieldPosition="0"/>
    </format>
    <format dxfId="4245">
      <pivotArea outline="0" collapsedLevelsAreSubtotals="1" fieldPosition="0"/>
    </format>
    <format dxfId="4244">
      <pivotArea dataOnly="0" labelOnly="1" grandRow="1" outline="0" fieldPosition="0"/>
    </format>
    <format dxfId="4243">
      <pivotArea dataOnly="0" labelOnly="1" outline="0" fieldPosition="0">
        <references count="1">
          <reference field="12" count="4">
            <x v="0"/>
            <x v="1"/>
            <x v="3"/>
            <x v="5"/>
          </reference>
        </references>
      </pivotArea>
    </format>
    <format dxfId="4242">
      <pivotArea dataOnly="0" labelOnly="1" grandCol="1" outline="0" fieldPosition="0"/>
    </format>
    <format dxfId="4241">
      <pivotArea outline="0" collapsedLevelsAreSubtotals="1" fieldPosition="0"/>
    </format>
    <format dxfId="4240">
      <pivotArea dataOnly="0" labelOnly="1" grandRow="1" outline="0" fieldPosition="0"/>
    </format>
    <format dxfId="4239">
      <pivotArea dataOnly="0" labelOnly="1" outline="0" fieldPosition="0">
        <references count="1">
          <reference field="12" count="3">
            <x v="0"/>
            <x v="1"/>
            <x v="4"/>
          </reference>
        </references>
      </pivotArea>
    </format>
    <format dxfId="4238">
      <pivotArea dataOnly="0" labelOnly="1" grandCol="1" outline="0" fieldPosition="0"/>
    </format>
    <format dxfId="4237">
      <pivotArea outline="0" collapsedLevelsAreSubtotals="1" fieldPosition="0"/>
    </format>
    <format dxfId="4236">
      <pivotArea dataOnly="0" labelOnly="1" grandRow="1" outline="0" fieldPosition="0"/>
    </format>
    <format dxfId="4235">
      <pivotArea dataOnly="0" labelOnly="1" outline="0" fieldPosition="0">
        <references count="1">
          <reference field="12" count="3">
            <x v="0"/>
            <x v="1"/>
            <x v="4"/>
          </reference>
        </references>
      </pivotArea>
    </format>
    <format dxfId="4234">
      <pivotArea dataOnly="0" labelOnly="1" grandCol="1" outline="0" fieldPosition="0"/>
    </format>
    <format dxfId="4233">
      <pivotArea grandRow="1" outline="0" collapsedLevelsAreSubtotals="1" fieldPosition="0"/>
    </format>
    <format dxfId="4232">
      <pivotArea dataOnly="0" labelOnly="1" grandRow="1" outline="0" fieldPosition="0"/>
    </format>
    <format dxfId="4231">
      <pivotArea dataOnly="0" labelOnly="1" outline="0" fieldPosition="0">
        <references count="1">
          <reference field="12" count="3">
            <x v="0"/>
            <x v="1"/>
            <x v="4"/>
          </reference>
        </references>
      </pivotArea>
    </format>
    <format dxfId="4230">
      <pivotArea dataOnly="0" labelOnly="1" grandCol="1" outline="0" fieldPosition="0"/>
    </format>
    <format dxfId="4229">
      <pivotArea grandCol="1" outline="0" collapsedLevelsAreSubtotals="1" fieldPosition="0"/>
    </format>
    <format dxfId="4228">
      <pivotArea dataOnly="0" labelOnly="1" grandCol="1" outline="0" fieldPosition="0"/>
    </format>
    <format dxfId="4227">
      <pivotArea outline="0" collapsedLevelsAreSubtotals="1" fieldPosition="0"/>
    </format>
    <format dxfId="4226">
      <pivotArea dataOnly="0" labelOnly="1" grandRow="1" outline="0" fieldPosition="0"/>
    </format>
    <format dxfId="4225">
      <pivotArea dataOnly="0" labelOnly="1" outline="0" fieldPosition="0">
        <references count="1">
          <reference field="12" count="5">
            <x v="0"/>
            <x v="1"/>
            <x v="2"/>
            <x v="3"/>
            <x v="5"/>
          </reference>
        </references>
      </pivotArea>
    </format>
    <format dxfId="4224">
      <pivotArea dataOnly="0" labelOnly="1" grandCol="1" outline="0" fieldPosition="0"/>
    </format>
    <format dxfId="4223">
      <pivotArea outline="0" collapsedLevelsAreSubtotals="1" fieldPosition="0"/>
    </format>
    <format dxfId="4222">
      <pivotArea dataOnly="0" labelOnly="1" grandRow="1" outline="0" fieldPosition="0"/>
    </format>
    <format dxfId="4221">
      <pivotArea dataOnly="0" labelOnly="1" outline="0" fieldPosition="0">
        <references count="1">
          <reference field="12" count="5">
            <x v="0"/>
            <x v="1"/>
            <x v="2"/>
            <x v="3"/>
            <x v="5"/>
          </reference>
        </references>
      </pivotArea>
    </format>
    <format dxfId="4220">
      <pivotArea dataOnly="0" labelOnly="1" grandCol="1" outline="0" fieldPosition="0"/>
    </format>
    <format dxfId="4219">
      <pivotArea outline="0" collapsedLevelsAreSubtotals="1" fieldPosition="0"/>
    </format>
    <format dxfId="4218">
      <pivotArea dataOnly="0" labelOnly="1" grandRow="1" outline="0" fieldPosition="0"/>
    </format>
    <format dxfId="4217">
      <pivotArea dataOnly="0" labelOnly="1" outline="0" fieldPosition="0">
        <references count="1">
          <reference field="12" count="3">
            <x v="0"/>
            <x v="1"/>
            <x v="2"/>
          </reference>
        </references>
      </pivotArea>
    </format>
    <format dxfId="4216">
      <pivotArea dataOnly="0" labelOnly="1" grandCol="1" outline="0" fieldPosition="0"/>
    </format>
    <format dxfId="4215">
      <pivotArea outline="0" collapsedLevelsAreSubtotals="1" fieldPosition="0"/>
    </format>
    <format dxfId="4214">
      <pivotArea dataOnly="0" labelOnly="1" grandRow="1" outline="0" fieldPosition="0"/>
    </format>
    <format dxfId="4213">
      <pivotArea dataOnly="0" labelOnly="1" outline="0" fieldPosition="0">
        <references count="1">
          <reference field="12" count="3">
            <x v="0"/>
            <x v="1"/>
            <x v="2"/>
          </reference>
        </references>
      </pivotArea>
    </format>
    <format dxfId="4212">
      <pivotArea dataOnly="0" labelOnly="1" grandCol="1" outline="0" fieldPosition="0"/>
    </format>
    <format dxfId="4211">
      <pivotArea dataOnly="0" labelOnly="1" outline="0" fieldPosition="0">
        <references count="1">
          <reference field="12" count="3">
            <x v="0"/>
            <x v="1"/>
            <x v="2"/>
          </reference>
        </references>
      </pivotArea>
    </format>
    <format dxfId="4210">
      <pivotArea dataOnly="0" labelOnly="1" grandCol="1" outline="0" fieldPosition="0"/>
    </format>
    <format dxfId="4209">
      <pivotArea grandRow="1" outline="0" collapsedLevelsAreSubtotals="1" fieldPosition="0"/>
    </format>
    <format dxfId="4208">
      <pivotArea dataOnly="0" labelOnly="1" grandRow="1" outline="0" fieldPosition="0"/>
    </format>
    <format dxfId="4207">
      <pivotArea outline="0" collapsedLevelsAreSubtotals="1" fieldPosition="0"/>
    </format>
    <format dxfId="4206">
      <pivotArea dataOnly="0" labelOnly="1" grandRow="1" outline="0" fieldPosition="0"/>
    </format>
    <format dxfId="4205">
      <pivotArea dataOnly="0" labelOnly="1" outline="0" fieldPosition="0">
        <references count="1">
          <reference field="12" count="3">
            <x v="0"/>
            <x v="1"/>
            <x v="3"/>
          </reference>
        </references>
      </pivotArea>
    </format>
    <format dxfId="4204">
      <pivotArea dataOnly="0" labelOnly="1" grandCol="1" outline="0" fieldPosition="0"/>
    </format>
    <format dxfId="4203">
      <pivotArea outline="0" collapsedLevelsAreSubtotals="1" fieldPosition="0"/>
    </format>
    <format dxfId="4202">
      <pivotArea dataOnly="0" labelOnly="1" grandRow="1" outline="0" fieldPosition="0"/>
    </format>
    <format dxfId="4201">
      <pivotArea dataOnly="0" labelOnly="1" outline="0" fieldPosition="0">
        <references count="1">
          <reference field="12" count="3">
            <x v="0"/>
            <x v="1"/>
            <x v="3"/>
          </reference>
        </references>
      </pivotArea>
    </format>
    <format dxfId="4200">
      <pivotArea dataOnly="0" labelOnly="1" grandCol="1" outline="0" fieldPosition="0"/>
    </format>
    <format dxfId="4199">
      <pivotArea dataOnly="0" labelOnly="1" outline="0" fieldPosition="0">
        <references count="1">
          <reference field="12" count="3">
            <x v="0"/>
            <x v="1"/>
            <x v="3"/>
          </reference>
        </references>
      </pivotArea>
    </format>
    <format dxfId="4198">
      <pivotArea dataOnly="0" labelOnly="1" grandCol="1" outline="0" fieldPosition="0"/>
    </format>
    <format dxfId="4197">
      <pivotArea grandRow="1" outline="0" collapsedLevelsAreSubtotals="1" fieldPosition="0"/>
    </format>
    <format dxfId="4196">
      <pivotArea dataOnly="0" labelOnly="1" grandRow="1" outline="0" fieldPosition="0"/>
    </format>
    <format dxfId="4195">
      <pivotArea outline="0" collapsedLevelsAreSubtotals="1" fieldPosition="0"/>
    </format>
    <format dxfId="4194">
      <pivotArea dataOnly="0" labelOnly="1" grandRow="1" outline="0" fieldPosition="0"/>
    </format>
    <format dxfId="4193">
      <pivotArea dataOnly="0" labelOnly="1" outline="0" fieldPosition="0">
        <references count="1">
          <reference field="12" count="3">
            <x v="0"/>
            <x v="2"/>
            <x v="5"/>
          </reference>
        </references>
      </pivotArea>
    </format>
    <format dxfId="4192">
      <pivotArea dataOnly="0" labelOnly="1" grandCol="1" outline="0" fieldPosition="0"/>
    </format>
    <format dxfId="4191">
      <pivotArea outline="0" collapsedLevelsAreSubtotals="1" fieldPosition="0"/>
    </format>
    <format dxfId="4190">
      <pivotArea dataOnly="0" labelOnly="1" grandRow="1" outline="0" fieldPosition="0"/>
    </format>
    <format dxfId="4189">
      <pivotArea dataOnly="0" labelOnly="1" outline="0" fieldPosition="0">
        <references count="1">
          <reference field="12" count="3">
            <x v="0"/>
            <x v="2"/>
            <x v="5"/>
          </reference>
        </references>
      </pivotArea>
    </format>
    <format dxfId="4188">
      <pivotArea dataOnly="0" labelOnly="1" grandCol="1" outline="0" fieldPosition="0"/>
    </format>
    <format dxfId="4187">
      <pivotArea dataOnly="0" labelOnly="1" outline="0" fieldPosition="0">
        <references count="1">
          <reference field="12" count="3">
            <x v="0"/>
            <x v="1"/>
            <x v="2"/>
          </reference>
        </references>
      </pivotArea>
    </format>
    <format dxfId="4186">
      <pivotArea dataOnly="0" labelOnly="1" grandCol="1" outline="0" fieldPosition="0"/>
    </format>
    <format dxfId="4185">
      <pivotArea dataOnly="0" labelOnly="1" outline="0" fieldPosition="0">
        <references count="1">
          <reference field="12" count="3">
            <x v="0"/>
            <x v="1"/>
            <x v="2"/>
          </reference>
        </references>
      </pivotArea>
    </format>
    <format dxfId="4184">
      <pivotArea dataOnly="0" labelOnly="1" grandCol="1" outline="0" fieldPosition="0"/>
    </format>
    <format dxfId="4183">
      <pivotArea dataOnly="0" labelOnly="1" outline="0" fieldPosition="0">
        <references count="1">
          <reference field="12" count="3">
            <x v="0"/>
            <x v="1"/>
            <x v="2"/>
          </reference>
        </references>
      </pivotArea>
    </format>
    <format dxfId="4182">
      <pivotArea dataOnly="0" labelOnly="1" grandCol="1" outline="0" fieldPosition="0"/>
    </format>
    <format dxfId="4181">
      <pivotArea outline="0" collapsedLevelsAreSubtotals="1" fieldPosition="0"/>
    </format>
    <format dxfId="4180">
      <pivotArea dataOnly="0" labelOnly="1" grandRow="1" outline="0" fieldPosition="0"/>
    </format>
    <format dxfId="4179">
      <pivotArea dataOnly="0" labelOnly="1" outline="0" fieldPosition="0">
        <references count="1">
          <reference field="12" count="3">
            <x v="0"/>
            <x v="1"/>
            <x v="2"/>
          </reference>
        </references>
      </pivotArea>
    </format>
    <format dxfId="4178">
      <pivotArea dataOnly="0" labelOnly="1" grandCol="1" outline="0" fieldPosition="0"/>
    </format>
    <format dxfId="4177">
      <pivotArea outline="0" collapsedLevelsAreSubtotals="1" fieldPosition="0"/>
    </format>
    <format dxfId="4176">
      <pivotArea dataOnly="0" labelOnly="1" grandRow="1" outline="0" fieldPosition="0"/>
    </format>
    <format dxfId="4175">
      <pivotArea dataOnly="0" labelOnly="1" outline="0" fieldPosition="0">
        <references count="1">
          <reference field="12" count="3">
            <x v="0"/>
            <x v="1"/>
            <x v="2"/>
          </reference>
        </references>
      </pivotArea>
    </format>
    <format dxfId="4174">
      <pivotArea dataOnly="0" labelOnly="1" grandCol="1" outline="0" fieldPosition="0"/>
    </format>
    <format dxfId="4173">
      <pivotArea dataOnly="0" labelOnly="1" outline="0" fieldPosition="0">
        <references count="1">
          <reference field="12" count="3">
            <x v="0"/>
            <x v="1"/>
            <x v="2"/>
          </reference>
        </references>
      </pivotArea>
    </format>
    <format dxfId="4172">
      <pivotArea dataOnly="0" labelOnly="1" grandCol="1" outline="0" fieldPosition="0"/>
    </format>
    <format dxfId="4171">
      <pivotArea grandRow="1" outline="0" collapsedLevelsAreSubtotals="1" fieldPosition="0"/>
    </format>
    <format dxfId="4170">
      <pivotArea dataOnly="0" labelOnly="1" grandRow="1" outline="0" fieldPosition="0"/>
    </format>
    <format dxfId="4169">
      <pivotArea outline="0" collapsedLevelsAreSubtotals="1" fieldPosition="0"/>
    </format>
    <format dxfId="4168">
      <pivotArea dataOnly="0" labelOnly="1" grandRow="1" outline="0" fieldPosition="0"/>
    </format>
    <format dxfId="4167">
      <pivotArea dataOnly="0" labelOnly="1" outline="0" fieldPosition="0">
        <references count="1">
          <reference field="12" count="3">
            <x v="0"/>
            <x v="1"/>
            <x v="3"/>
          </reference>
        </references>
      </pivotArea>
    </format>
    <format dxfId="4166">
      <pivotArea dataOnly="0" labelOnly="1" grandCol="1" outline="0" fieldPosition="0"/>
    </format>
    <format dxfId="4165">
      <pivotArea outline="0" collapsedLevelsAreSubtotals="1" fieldPosition="0"/>
    </format>
    <format dxfId="4164">
      <pivotArea dataOnly="0" labelOnly="1" grandRow="1" outline="0" fieldPosition="0"/>
    </format>
    <format dxfId="4163">
      <pivotArea dataOnly="0" labelOnly="1" outline="0" fieldPosition="0">
        <references count="1">
          <reference field="12" count="3">
            <x v="0"/>
            <x v="1"/>
            <x v="3"/>
          </reference>
        </references>
      </pivotArea>
    </format>
    <format dxfId="4162">
      <pivotArea dataOnly="0" labelOnly="1" grandCol="1" outline="0" fieldPosition="0"/>
    </format>
    <format dxfId="4161">
      <pivotArea dataOnly="0" labelOnly="1" outline="0" fieldPosition="0">
        <references count="1">
          <reference field="12" count="3">
            <x v="0"/>
            <x v="1"/>
            <x v="3"/>
          </reference>
        </references>
      </pivotArea>
    </format>
    <format dxfId="4160">
      <pivotArea dataOnly="0" labelOnly="1" grandCol="1" outline="0" fieldPosition="0"/>
    </format>
    <format dxfId="4159">
      <pivotArea grandRow="1" outline="0" collapsedLevelsAreSubtotals="1" fieldPosition="0"/>
    </format>
    <format dxfId="4158">
      <pivotArea dataOnly="0" labelOnly="1" grandRow="1" outline="0" fieldPosition="0"/>
    </format>
    <format dxfId="4157">
      <pivotArea type="all" dataOnly="0" outline="0" fieldPosition="0"/>
    </format>
    <format dxfId="4156">
      <pivotArea outline="0" collapsedLevelsAreSubtotals="1" fieldPosition="0"/>
    </format>
    <format dxfId="4155">
      <pivotArea type="origin" dataOnly="0" labelOnly="1" outline="0" fieldPosition="0"/>
    </format>
    <format dxfId="4154">
      <pivotArea field="12" type="button" dataOnly="0" labelOnly="1" outline="0" axis="axisCol" fieldPosition="0"/>
    </format>
    <format dxfId="4153">
      <pivotArea type="topRight" dataOnly="0" labelOnly="1" outline="0" fieldPosition="0"/>
    </format>
    <format dxfId="4152">
      <pivotArea dataOnly="0" labelOnly="1" grandRow="1" outline="0" fieldPosition="0"/>
    </format>
    <format dxfId="4151">
      <pivotArea dataOnly="0" labelOnly="1" outline="0" fieldPosition="0">
        <references count="1">
          <reference field="12" count="3">
            <x v="0"/>
            <x v="3"/>
            <x v="5"/>
          </reference>
        </references>
      </pivotArea>
    </format>
    <format dxfId="4150">
      <pivotArea dataOnly="0" labelOnly="1" grandCol="1" outline="0" fieldPosition="0"/>
    </format>
    <format dxfId="4149">
      <pivotArea type="all" dataOnly="0" outline="0" fieldPosition="0"/>
    </format>
    <format dxfId="4148">
      <pivotArea outline="0" collapsedLevelsAreSubtotals="1" fieldPosition="0"/>
    </format>
    <format dxfId="4147">
      <pivotArea type="origin" dataOnly="0" labelOnly="1" outline="0" fieldPosition="0"/>
    </format>
    <format dxfId="4146">
      <pivotArea field="12" type="button" dataOnly="0" labelOnly="1" outline="0" axis="axisCol" fieldPosition="0"/>
    </format>
    <format dxfId="4145">
      <pivotArea type="topRight" dataOnly="0" labelOnly="1" outline="0" fieldPosition="0"/>
    </format>
    <format dxfId="4144">
      <pivotArea dataOnly="0" labelOnly="1" grandRow="1" outline="0" fieldPosition="0"/>
    </format>
    <format dxfId="4143">
      <pivotArea dataOnly="0" labelOnly="1" outline="0" fieldPosition="0">
        <references count="1">
          <reference field="12" count="3">
            <x v="0"/>
            <x v="3"/>
            <x v="5"/>
          </reference>
        </references>
      </pivotArea>
    </format>
    <format dxfId="4142">
      <pivotArea dataOnly="0" labelOnly="1" grandCol="1" outline="0" fieldPosition="0"/>
    </format>
    <format dxfId="4141">
      <pivotArea outline="0" collapsedLevelsAreSubtotals="1" fieldPosition="0"/>
    </format>
    <format dxfId="4140">
      <pivotArea dataOnly="0" labelOnly="1" grandRow="1" outline="0" fieldPosition="0"/>
    </format>
    <format dxfId="4139">
      <pivotArea dataOnly="0" labelOnly="1" outline="0" fieldPosition="0">
        <references count="1">
          <reference field="12" count="3">
            <x v="0"/>
            <x v="3"/>
            <x v="5"/>
          </reference>
        </references>
      </pivotArea>
    </format>
    <format dxfId="4138">
      <pivotArea dataOnly="0" labelOnly="1" grandCol="1" outline="0" fieldPosition="0"/>
    </format>
    <format dxfId="4137">
      <pivotArea outline="0" collapsedLevelsAreSubtotals="1" fieldPosition="0"/>
    </format>
    <format dxfId="4136">
      <pivotArea dataOnly="0" labelOnly="1" grandRow="1" outline="0" fieldPosition="0"/>
    </format>
    <format dxfId="4135">
      <pivotArea dataOnly="0" labelOnly="1" outline="0" fieldPosition="0">
        <references count="1">
          <reference field="12" count="3">
            <x v="0"/>
            <x v="3"/>
            <x v="5"/>
          </reference>
        </references>
      </pivotArea>
    </format>
    <format dxfId="4134">
      <pivotArea dataOnly="0" labelOnly="1" grandCol="1" outline="0" fieldPosition="0"/>
    </format>
    <format dxfId="4133">
      <pivotArea outline="0" collapsedLevelsAreSubtotals="1" fieldPosition="0"/>
    </format>
    <format dxfId="4132">
      <pivotArea dataOnly="0" labelOnly="1" grandRow="1" outline="0" fieldPosition="0"/>
    </format>
    <format dxfId="4131">
      <pivotArea dataOnly="0" labelOnly="1" outline="0" fieldPosition="0">
        <references count="1">
          <reference field="12" count="4">
            <x v="0"/>
            <x v="1"/>
            <x v="3"/>
            <x v="5"/>
          </reference>
        </references>
      </pivotArea>
    </format>
    <format dxfId="4130">
      <pivotArea dataOnly="0" labelOnly="1" grandCol="1" outline="0" fieldPosition="0"/>
    </format>
    <format dxfId="4129">
      <pivotArea outline="0" collapsedLevelsAreSubtotals="1" fieldPosition="0"/>
    </format>
    <format dxfId="4128">
      <pivotArea dataOnly="0" labelOnly="1" grandRow="1" outline="0" fieldPosition="0"/>
    </format>
    <format dxfId="4127">
      <pivotArea dataOnly="0" labelOnly="1" outline="0" fieldPosition="0">
        <references count="1">
          <reference field="12" count="4">
            <x v="0"/>
            <x v="1"/>
            <x v="3"/>
            <x v="5"/>
          </reference>
        </references>
      </pivotArea>
    </format>
    <format dxfId="4126">
      <pivotArea dataOnly="0" labelOnly="1" grandCol="1" outline="0" fieldPosition="0"/>
    </format>
    <format dxfId="4125">
      <pivotArea outline="0" collapsedLevelsAreSubtotals="1" fieldPosition="0"/>
    </format>
    <format dxfId="4124">
      <pivotArea dataOnly="0" labelOnly="1" grandRow="1" outline="0" fieldPosition="0"/>
    </format>
    <format dxfId="4123">
      <pivotArea dataOnly="0" labelOnly="1" outline="0" fieldPosition="0">
        <references count="1">
          <reference field="12" count="4">
            <x v="0"/>
            <x v="1"/>
            <x v="3"/>
            <x v="5"/>
          </reference>
        </references>
      </pivotArea>
    </format>
    <format dxfId="4122">
      <pivotArea dataOnly="0" labelOnly="1" grandCol="1" outline="0" fieldPosition="0"/>
    </format>
    <format dxfId="4121">
      <pivotArea dataOnly="0" labelOnly="1" outline="0" fieldPosition="0">
        <references count="1">
          <reference field="12" count="4">
            <x v="0"/>
            <x v="1"/>
            <x v="3"/>
            <x v="5"/>
          </reference>
        </references>
      </pivotArea>
    </format>
    <format dxfId="4120">
      <pivotArea dataOnly="0" labelOnly="1" grandCol="1" outline="0" fieldPosition="0"/>
    </format>
    <format dxfId="4119">
      <pivotArea grandRow="1" outline="0" collapsedLevelsAreSubtotals="1" fieldPosition="0"/>
    </format>
    <format dxfId="4118">
      <pivotArea dataOnly="0" labelOnly="1" grandRow="1" outline="0" fieldPosition="0"/>
    </format>
    <format dxfId="4117">
      <pivotArea outline="0" collapsedLevelsAreSubtotals="1" fieldPosition="0"/>
    </format>
    <format dxfId="4116">
      <pivotArea dataOnly="0" labelOnly="1" grandRow="1" outline="0" fieldPosition="0"/>
    </format>
    <format dxfId="4115">
      <pivotArea dataOnly="0" labelOnly="1" outline="0" fieldPosition="0">
        <references count="1">
          <reference field="12" count="4">
            <x v="1"/>
            <x v="2"/>
            <x v="3"/>
            <x v="4"/>
          </reference>
        </references>
      </pivotArea>
    </format>
    <format dxfId="4114">
      <pivotArea dataOnly="0" labelOnly="1" grandCol="1" outline="0" fieldPosition="0"/>
    </format>
    <format dxfId="4113">
      <pivotArea outline="0" collapsedLevelsAreSubtotals="1" fieldPosition="0"/>
    </format>
    <format dxfId="4112">
      <pivotArea dataOnly="0" labelOnly="1" grandRow="1" outline="0" fieldPosition="0"/>
    </format>
    <format dxfId="4111">
      <pivotArea dataOnly="0" labelOnly="1" outline="0" fieldPosition="0">
        <references count="1">
          <reference field="12" count="4">
            <x v="1"/>
            <x v="2"/>
            <x v="3"/>
            <x v="4"/>
          </reference>
        </references>
      </pivotArea>
    </format>
    <format dxfId="4110">
      <pivotArea dataOnly="0" labelOnly="1" grandCol="1" outline="0" fieldPosition="0"/>
    </format>
    <format dxfId="4109">
      <pivotArea dataOnly="0" labelOnly="1" outline="0" fieldPosition="0">
        <references count="1">
          <reference field="12" count="4">
            <x v="1"/>
            <x v="2"/>
            <x v="3"/>
            <x v="4"/>
          </reference>
        </references>
      </pivotArea>
    </format>
    <format dxfId="4108">
      <pivotArea dataOnly="0" labelOnly="1" grandCol="1" outline="0" fieldPosition="0"/>
    </format>
    <format dxfId="4107">
      <pivotArea grandRow="1" outline="0" collapsedLevelsAreSubtotals="1" fieldPosition="0"/>
    </format>
    <format dxfId="4106">
      <pivotArea dataOnly="0" labelOnly="1" grandRow="1" outline="0" fieldPosition="0"/>
    </format>
    <format dxfId="4105">
      <pivotArea outline="0" collapsedLevelsAreSubtotals="1" fieldPosition="0"/>
    </format>
    <format dxfId="4104">
      <pivotArea dataOnly="0" labelOnly="1" grandRow="1" outline="0" fieldPosition="0"/>
    </format>
    <format dxfId="4103">
      <pivotArea dataOnly="0" labelOnly="1" outline="0" fieldPosition="0">
        <references count="1">
          <reference field="12" count="4">
            <x v="0"/>
            <x v="1"/>
            <x v="2"/>
            <x v="4"/>
          </reference>
        </references>
      </pivotArea>
    </format>
    <format dxfId="4102">
      <pivotArea dataOnly="0" labelOnly="1" grandCol="1" outline="0" fieldPosition="0"/>
    </format>
    <format dxfId="4101">
      <pivotArea outline="0" collapsedLevelsAreSubtotals="1" fieldPosition="0"/>
    </format>
    <format dxfId="4100">
      <pivotArea dataOnly="0" labelOnly="1" grandRow="1" outline="0" fieldPosition="0"/>
    </format>
    <format dxfId="4099">
      <pivotArea dataOnly="0" labelOnly="1" outline="0" fieldPosition="0">
        <references count="1">
          <reference field="12" count="4">
            <x v="0"/>
            <x v="1"/>
            <x v="2"/>
            <x v="4"/>
          </reference>
        </references>
      </pivotArea>
    </format>
    <format dxfId="4098">
      <pivotArea dataOnly="0" labelOnly="1" grandCol="1" outline="0" fieldPosition="0"/>
    </format>
    <format dxfId="4097">
      <pivotArea dataOnly="0" labelOnly="1" outline="0" fieldPosition="0">
        <references count="1">
          <reference field="12" count="4">
            <x v="0"/>
            <x v="1"/>
            <x v="2"/>
            <x v="4"/>
          </reference>
        </references>
      </pivotArea>
    </format>
    <format dxfId="4096">
      <pivotArea dataOnly="0" labelOnly="1" grandCol="1" outline="0" fieldPosition="0"/>
    </format>
    <format dxfId="4095">
      <pivotArea grandRow="1" outline="0" collapsedLevelsAreSubtotals="1" fieldPosition="0"/>
    </format>
    <format dxfId="4094">
      <pivotArea dataOnly="0" labelOnly="1" grandRow="1" outline="0" fieldPosition="0"/>
    </format>
    <format dxfId="4093">
      <pivotArea outline="0" collapsedLevelsAreSubtotals="1" fieldPosition="0"/>
    </format>
    <format dxfId="4092">
      <pivotArea dataOnly="0" labelOnly="1" grandRow="1" outline="0" fieldPosition="0"/>
    </format>
    <format dxfId="4091">
      <pivotArea dataOnly="0" labelOnly="1" outline="0" fieldPosition="0">
        <references count="1">
          <reference field="12" count="3">
            <x v="0"/>
            <x v="1"/>
            <x v="2"/>
          </reference>
        </references>
      </pivotArea>
    </format>
    <format dxfId="4090">
      <pivotArea dataOnly="0" labelOnly="1" grandCol="1" outline="0" fieldPosition="0"/>
    </format>
    <format dxfId="4089">
      <pivotArea outline="0" collapsedLevelsAreSubtotals="1" fieldPosition="0"/>
    </format>
    <format dxfId="4088">
      <pivotArea dataOnly="0" labelOnly="1" grandRow="1" outline="0" fieldPosition="0"/>
    </format>
    <format dxfId="4087">
      <pivotArea dataOnly="0" labelOnly="1" outline="0" fieldPosition="0">
        <references count="1">
          <reference field="12" count="3">
            <x v="0"/>
            <x v="1"/>
            <x v="2"/>
          </reference>
        </references>
      </pivotArea>
    </format>
    <format dxfId="4086">
      <pivotArea dataOnly="0" labelOnly="1" grandCol="1" outline="0" fieldPosition="0"/>
    </format>
    <format dxfId="4085">
      <pivotArea outline="0" collapsedLevelsAreSubtotals="1" fieldPosition="0"/>
    </format>
    <format dxfId="4084">
      <pivotArea dataOnly="0" labelOnly="1" grandRow="1" outline="0" fieldPosition="0"/>
    </format>
    <format dxfId="4083">
      <pivotArea dataOnly="0" labelOnly="1" outline="0" fieldPosition="0">
        <references count="1">
          <reference field="12" count="2">
            <x v="0"/>
            <x v="1"/>
          </reference>
        </references>
      </pivotArea>
    </format>
    <format dxfId="4082">
      <pivotArea dataOnly="0" labelOnly="1" grandCol="1" outline="0" fieldPosition="0"/>
    </format>
    <format dxfId="4081">
      <pivotArea dataOnly="0" labelOnly="1" outline="0" fieldPosition="0">
        <references count="1">
          <reference field="12" count="2">
            <x v="0"/>
            <x v="1"/>
          </reference>
        </references>
      </pivotArea>
    </format>
    <format dxfId="4080">
      <pivotArea dataOnly="0" labelOnly="1" grandCol="1" outline="0" fieldPosition="0"/>
    </format>
    <format dxfId="4079">
      <pivotArea grandRow="1" outline="0" collapsedLevelsAreSubtotals="1" fieldPosition="0"/>
    </format>
    <format dxfId="4078">
      <pivotArea dataOnly="0" labelOnly="1" grandRow="1" outline="0" fieldPosition="0"/>
    </format>
    <format dxfId="4077">
      <pivotArea dataOnly="0" grandCol="1" outline="0" axis="axisCol" fieldPosition="0"/>
    </format>
    <format dxfId="4076">
      <pivotArea outline="0" collapsedLevelsAreSubtotals="1" fieldPosition="0"/>
    </format>
    <format dxfId="4075">
      <pivotArea dataOnly="0" labelOnly="1" grandRow="1" outline="0" fieldPosition="0"/>
    </format>
    <format dxfId="4074">
      <pivotArea dataOnly="0" labelOnly="1" outline="0" fieldPosition="0">
        <references count="1">
          <reference field="12" count="3">
            <x v="0"/>
            <x v="1"/>
            <x v="3"/>
          </reference>
        </references>
      </pivotArea>
    </format>
    <format dxfId="4073">
      <pivotArea dataOnly="0" labelOnly="1" grandCol="1" outline="0" fieldPosition="0"/>
    </format>
    <format dxfId="4072">
      <pivotArea dataOnly="0" labelOnly="1" outline="0" fieldPosition="0">
        <references count="1">
          <reference field="12" count="3">
            <x v="0"/>
            <x v="1"/>
            <x v="3"/>
          </reference>
        </references>
      </pivotArea>
    </format>
    <format dxfId="4071">
      <pivotArea dataOnly="0" labelOnly="1" grandCol="1" outline="0" fieldPosition="0"/>
    </format>
    <format dxfId="4070">
      <pivotArea grandRow="1" outline="0" collapsedLevelsAreSubtotals="1" fieldPosition="0"/>
    </format>
    <format dxfId="4069">
      <pivotArea dataOnly="0" labelOnly="1" grandRow="1" outline="0" fieldPosition="0"/>
    </format>
    <format dxfId="4068">
      <pivotArea outline="0" collapsedLevelsAreSubtotals="1" fieldPosition="0"/>
    </format>
    <format dxfId="4067">
      <pivotArea dataOnly="0" labelOnly="1" grandRow="1" outline="0" fieldPosition="0"/>
    </format>
    <format dxfId="4066">
      <pivotArea dataOnly="0" labelOnly="1" outline="0" fieldPosition="0">
        <references count="1">
          <reference field="12" count="3">
            <x v="0"/>
            <x v="1"/>
            <x v="3"/>
          </reference>
        </references>
      </pivotArea>
    </format>
    <format dxfId="4065">
      <pivotArea dataOnly="0" labelOnly="1" grandCol="1" outline="0" fieldPosition="0"/>
    </format>
    <format dxfId="4064">
      <pivotArea outline="0" collapsedLevelsAreSubtotals="1" fieldPosition="0"/>
    </format>
    <format dxfId="4063">
      <pivotArea dataOnly="0" labelOnly="1" grandRow="1" outline="0" fieldPosition="0"/>
    </format>
    <format dxfId="4062">
      <pivotArea dataOnly="0" labelOnly="1" outline="0" fieldPosition="0">
        <references count="1">
          <reference field="12" count="2">
            <x v="0"/>
            <x v="1"/>
          </reference>
        </references>
      </pivotArea>
    </format>
    <format dxfId="4061">
      <pivotArea dataOnly="0" labelOnly="1" grandCol="1" outline="0" fieldPosition="0"/>
    </format>
    <format dxfId="4060">
      <pivotArea dataOnly="0" labelOnly="1" outline="0" fieldPosition="0">
        <references count="1">
          <reference field="12" count="2">
            <x v="0"/>
            <x v="1"/>
          </reference>
        </references>
      </pivotArea>
    </format>
    <format dxfId="4059">
      <pivotArea dataOnly="0" labelOnly="1" grandCol="1" outline="0" fieldPosition="0"/>
    </format>
    <format dxfId="4058">
      <pivotArea dataOnly="0" labelOnly="1" outline="0" fieldPosition="0">
        <references count="1">
          <reference field="12" count="2">
            <x v="0"/>
            <x v="1"/>
          </reference>
        </references>
      </pivotArea>
    </format>
    <format dxfId="4057">
      <pivotArea dataOnly="0" labelOnly="1" grandCol="1" outline="0" fieldPosition="0"/>
    </format>
    <format dxfId="4056">
      <pivotArea grandRow="1" outline="0" collapsedLevelsAreSubtotals="1" fieldPosition="0"/>
    </format>
    <format dxfId="4055">
      <pivotArea dataOnly="0" labelOnly="1" grandRow="1" outline="0" fieldPosition="0"/>
    </format>
    <format dxfId="4054">
      <pivotArea outline="0" collapsedLevelsAreSubtotals="1" fieldPosition="0"/>
    </format>
    <format dxfId="4053">
      <pivotArea dataOnly="0" labelOnly="1" grandRow="1" outline="0" fieldPosition="0"/>
    </format>
    <format dxfId="4052">
      <pivotArea dataOnly="0" labelOnly="1" outline="0" fieldPosition="0">
        <references count="1">
          <reference field="12" count="2">
            <x v="0"/>
            <x v="1"/>
          </reference>
        </references>
      </pivotArea>
    </format>
    <format dxfId="4051">
      <pivotArea dataOnly="0" labelOnly="1" grandCol="1" outline="0" fieldPosition="0"/>
    </format>
    <format dxfId="4050">
      <pivotArea outline="0" collapsedLevelsAreSubtotals="1" fieldPosition="0"/>
    </format>
    <format dxfId="4049">
      <pivotArea dataOnly="0" labelOnly="1" grandRow="1" outline="0" fieldPosition="0"/>
    </format>
    <format dxfId="4048">
      <pivotArea dataOnly="0" labelOnly="1" outline="0" fieldPosition="0">
        <references count="1">
          <reference field="12" count="2">
            <x v="0"/>
            <x v="3"/>
          </reference>
        </references>
      </pivotArea>
    </format>
    <format dxfId="4047">
      <pivotArea dataOnly="0" labelOnly="1" grandCol="1" outline="0" fieldPosition="0"/>
    </format>
    <format dxfId="4046">
      <pivotArea outline="0" collapsedLevelsAreSubtotals="1" fieldPosition="0"/>
    </format>
    <format dxfId="4045">
      <pivotArea dataOnly="0" labelOnly="1" grandRow="1" outline="0" fieldPosition="0"/>
    </format>
    <format dxfId="4044">
      <pivotArea dataOnly="0" labelOnly="1" outline="0" fieldPosition="0">
        <references count="1">
          <reference field="12" count="2">
            <x v="0"/>
            <x v="3"/>
          </reference>
        </references>
      </pivotArea>
    </format>
    <format dxfId="4043">
      <pivotArea dataOnly="0" labelOnly="1" grandCol="1" outline="0" fieldPosition="0"/>
    </format>
    <format dxfId="4042">
      <pivotArea dataOnly="0" labelOnly="1" outline="0" fieldPosition="0">
        <references count="1">
          <reference field="12" count="2">
            <x v="0"/>
            <x v="3"/>
          </reference>
        </references>
      </pivotArea>
    </format>
    <format dxfId="4041">
      <pivotArea dataOnly="0" labelOnly="1" grandCol="1" outline="0" fieldPosition="0"/>
    </format>
    <format dxfId="4040">
      <pivotArea grandRow="1" outline="0" collapsedLevelsAreSubtotals="1" fieldPosition="0"/>
    </format>
    <format dxfId="4039">
      <pivotArea dataOnly="0" labelOnly="1" grandRow="1" outline="0" fieldPosition="0"/>
    </format>
    <format dxfId="4038">
      <pivotArea outline="0" collapsedLevelsAreSubtotals="1" fieldPosition="0"/>
    </format>
    <format dxfId="4037">
      <pivotArea dataOnly="0" labelOnly="1" grandRow="1" outline="0" fieldPosition="0"/>
    </format>
    <format dxfId="4036">
      <pivotArea dataOnly="0" labelOnly="1" outline="0" fieldPosition="0">
        <references count="1">
          <reference field="12" count="1">
            <x v="0"/>
          </reference>
        </references>
      </pivotArea>
    </format>
    <format dxfId="4035">
      <pivotArea dataOnly="0" labelOnly="1" grandCol="1" outline="0" fieldPosition="0"/>
    </format>
    <format dxfId="4034">
      <pivotArea dataOnly="0" labelOnly="1" outline="0" fieldPosition="0">
        <references count="1">
          <reference field="12" count="1">
            <x v="0"/>
          </reference>
        </references>
      </pivotArea>
    </format>
    <format dxfId="4033">
      <pivotArea dataOnly="0" labelOnly="1" grandCol="1" outline="0" fieldPosition="0"/>
    </format>
    <format dxfId="4032">
      <pivotArea grandRow="1" outline="0" collapsedLevelsAreSubtotals="1" fieldPosition="0"/>
    </format>
    <format dxfId="4031">
      <pivotArea dataOnly="0" labelOnly="1" grandRow="1" outline="0" fieldPosition="0"/>
    </format>
    <format dxfId="4030">
      <pivotArea grandCol="1" outline="0" collapsedLevelsAreSubtotals="1" fieldPosition="0"/>
    </format>
    <format dxfId="4029">
      <pivotArea dataOnly="0" labelOnly="1" grandCol="1" outline="0" fieldPosition="0"/>
    </format>
    <format dxfId="4028">
      <pivotArea outline="0" collapsedLevelsAreSubtotals="1" fieldPosition="0"/>
    </format>
    <format dxfId="4027">
      <pivotArea dataOnly="0" labelOnly="1" grandRow="1" outline="0" fieldPosition="0"/>
    </format>
    <format dxfId="4026">
      <pivotArea dataOnly="0" labelOnly="1" outline="0" fieldPosition="0">
        <references count="1">
          <reference field="12" count="0"/>
        </references>
      </pivotArea>
    </format>
    <format dxfId="4025">
      <pivotArea dataOnly="0" labelOnly="1" grandCol="1" outline="0" fieldPosition="0"/>
    </format>
    <format dxfId="4024">
      <pivotArea outline="0" collapsedLevelsAreSubtotals="1" fieldPosition="0"/>
    </format>
    <format dxfId="4023">
      <pivotArea dataOnly="0" labelOnly="1" grandRow="1" outline="0" fieldPosition="0"/>
    </format>
    <format dxfId="4022">
      <pivotArea dataOnly="0" labelOnly="1" outline="0" fieldPosition="0">
        <references count="1">
          <reference field="12" count="0"/>
        </references>
      </pivotArea>
    </format>
    <format dxfId="4021">
      <pivotArea dataOnly="0" labelOnly="1" grandCol="1" outline="0" fieldPosition="0"/>
    </format>
    <format dxfId="4020">
      <pivotArea outline="0" collapsedLevelsAreSubtotals="1" fieldPosition="0"/>
    </format>
    <format dxfId="4019">
      <pivotArea dataOnly="0" labelOnly="1" grandRow="1" outline="0" fieldPosition="0"/>
    </format>
    <format dxfId="4018">
      <pivotArea dataOnly="0" labelOnly="1" outline="0" fieldPosition="0">
        <references count="1">
          <reference field="12" count="0"/>
        </references>
      </pivotArea>
    </format>
    <format dxfId="4017">
      <pivotArea dataOnly="0" labelOnly="1" grandCol="1" outline="0" fieldPosition="0"/>
    </format>
    <format dxfId="4016">
      <pivotArea grandRow="1" outline="0" collapsedLevelsAreSubtotals="1" fieldPosition="0"/>
    </format>
    <format dxfId="4015">
      <pivotArea dataOnly="0" labelOnly="1" grandRow="1" outline="0" fieldPosition="0"/>
    </format>
    <format dxfId="4014">
      <pivotArea dataOnly="0" labelOnly="1" outline="0" fieldPosition="0">
        <references count="1">
          <reference field="12" count="0"/>
        </references>
      </pivotArea>
    </format>
    <format dxfId="4013">
      <pivotArea dataOnly="0" labelOnly="1" grandCol="1" outline="0" fieldPosition="0"/>
    </format>
    <format dxfId="4012">
      <pivotArea grandCol="1" outline="0" collapsedLevelsAreSubtotals="1" fieldPosition="0"/>
    </format>
    <format dxfId="4011">
      <pivotArea dataOnly="0" labelOnly="1" grandCol="1" outline="0" fieldPosition="0"/>
    </format>
    <format dxfId="4010">
      <pivotArea outline="0" collapsedLevelsAreSubtotals="1" fieldPosition="0"/>
    </format>
    <format dxfId="4009">
      <pivotArea field="15" type="button" dataOnly="0" labelOnly="1" outline="0" axis="axisRow" fieldPosition="0"/>
    </format>
    <format dxfId="4008">
      <pivotArea dataOnly="0" labelOnly="1" outline="0" fieldPosition="0">
        <references count="1">
          <reference field="15" count="0"/>
        </references>
      </pivotArea>
    </format>
    <format dxfId="4007">
      <pivotArea dataOnly="0" labelOnly="1" grandRow="1" outline="0" fieldPosition="0"/>
    </format>
    <format dxfId="4006">
      <pivotArea dataOnly="0" labelOnly="1" outline="0" fieldPosition="0">
        <references count="1">
          <reference field="12" count="0"/>
        </references>
      </pivotArea>
    </format>
    <format dxfId="4005">
      <pivotArea dataOnly="0" labelOnly="1" grandCol="1" outline="0" fieldPosition="0"/>
    </format>
    <format dxfId="4004">
      <pivotArea outline="0" collapsedLevelsAreSubtotals="1" fieldPosition="0"/>
    </format>
    <format dxfId="4003">
      <pivotArea field="15" type="button" dataOnly="0" labelOnly="1" outline="0" axis="axisRow" fieldPosition="0"/>
    </format>
    <format dxfId="4002">
      <pivotArea dataOnly="0" labelOnly="1" outline="0" fieldPosition="0">
        <references count="1">
          <reference field="15" count="0"/>
        </references>
      </pivotArea>
    </format>
    <format dxfId="4001">
      <pivotArea dataOnly="0" labelOnly="1" grandRow="1" outline="0" fieldPosition="0"/>
    </format>
    <format dxfId="4000">
      <pivotArea dataOnly="0" labelOnly="1" outline="0" fieldPosition="0">
        <references count="1">
          <reference field="12" count="0"/>
        </references>
      </pivotArea>
    </format>
    <format dxfId="3999">
      <pivotArea dataOnly="0" labelOnly="1" grandCol="1" outline="0" fieldPosition="0"/>
    </format>
    <format dxfId="3998">
      <pivotArea outline="0" collapsedLevelsAreSubtotals="1" fieldPosition="0"/>
    </format>
    <format dxfId="3997">
      <pivotArea field="15" type="button" dataOnly="0" labelOnly="1" outline="0" axis="axisRow" fieldPosition="0"/>
    </format>
    <format dxfId="3996">
      <pivotArea dataOnly="0" labelOnly="1" outline="0" fieldPosition="0">
        <references count="1">
          <reference field="15" count="5">
            <x v="4"/>
            <x v="6"/>
            <x v="10"/>
            <x v="11"/>
            <x v="13"/>
          </reference>
        </references>
      </pivotArea>
    </format>
    <format dxfId="3995">
      <pivotArea dataOnly="0" labelOnly="1" grandRow="1" outline="0" fieldPosition="0"/>
    </format>
    <format dxfId="3994">
      <pivotArea dataOnly="0" labelOnly="1" outline="0" fieldPosition="0">
        <references count="1">
          <reference field="12" count="3">
            <x v="0"/>
            <x v="1"/>
            <x v="4"/>
          </reference>
        </references>
      </pivotArea>
    </format>
    <format dxfId="3993">
      <pivotArea dataOnly="0" labelOnly="1" grandCol="1" outline="0" fieldPosition="0"/>
    </format>
    <format dxfId="3992">
      <pivotArea outline="0" collapsedLevelsAreSubtotals="1" fieldPosition="0"/>
    </format>
    <format dxfId="3991">
      <pivotArea field="15" type="button" dataOnly="0" labelOnly="1" outline="0" axis="axisRow" fieldPosition="0"/>
    </format>
    <format dxfId="3990">
      <pivotArea dataOnly="0" labelOnly="1" outline="0" fieldPosition="0">
        <references count="1">
          <reference field="15" count="5">
            <x v="4"/>
            <x v="6"/>
            <x v="10"/>
            <x v="11"/>
            <x v="13"/>
          </reference>
        </references>
      </pivotArea>
    </format>
    <format dxfId="3989">
      <pivotArea dataOnly="0" labelOnly="1" grandRow="1" outline="0" fieldPosition="0"/>
    </format>
    <format dxfId="3988">
      <pivotArea dataOnly="0" labelOnly="1" outline="0" fieldPosition="0">
        <references count="1">
          <reference field="12" count="3">
            <x v="0"/>
            <x v="1"/>
            <x v="4"/>
          </reference>
        </references>
      </pivotArea>
    </format>
    <format dxfId="3987">
      <pivotArea dataOnly="0" labelOnly="1" grandCol="1" outline="0" fieldPosition="0"/>
    </format>
    <format dxfId="3986">
      <pivotArea grandRow="1" outline="0" collapsedLevelsAreSubtotals="1" fieldPosition="0"/>
    </format>
    <format dxfId="3985">
      <pivotArea dataOnly="0" labelOnly="1" grandRow="1" outline="0" fieldPosition="0"/>
    </format>
    <format dxfId="3984">
      <pivotArea type="all" dataOnly="0" outline="0" fieldPosition="0"/>
    </format>
    <format dxfId="3983">
      <pivotArea dataOnly="0" labelOnly="1" outline="0" fieldPosition="0">
        <references count="1">
          <reference field="15" count="11">
            <x v="0"/>
            <x v="1"/>
            <x v="2"/>
            <x v="3"/>
            <x v="4"/>
            <x v="10"/>
            <x v="11"/>
            <x v="13"/>
            <x v="14"/>
            <x v="15"/>
            <x v="16"/>
          </reference>
        </references>
      </pivotArea>
    </format>
    <format dxfId="3982">
      <pivotArea dataOnly="0" labelOnly="1" outline="0" fieldPosition="0">
        <references count="1">
          <reference field="12" count="5">
            <x v="0"/>
            <x v="1"/>
            <x v="2"/>
            <x v="4"/>
            <x v="5"/>
          </reference>
        </references>
      </pivotArea>
    </format>
    <format dxfId="3981">
      <pivotArea type="all" dataOnly="0" outline="0" fieldPosition="0"/>
    </format>
    <format dxfId="3980">
      <pivotArea dataOnly="0" labelOnly="1" outline="0" fieldPosition="0">
        <references count="1">
          <reference field="15" count="11">
            <x v="0"/>
            <x v="1"/>
            <x v="2"/>
            <x v="3"/>
            <x v="4"/>
            <x v="10"/>
            <x v="11"/>
            <x v="13"/>
            <x v="14"/>
            <x v="15"/>
            <x v="16"/>
          </reference>
        </references>
      </pivotArea>
    </format>
    <format dxfId="3979">
      <pivotArea dataOnly="0" labelOnly="1" outline="0" fieldPosition="0">
        <references count="1">
          <reference field="12" count="5">
            <x v="0"/>
            <x v="1"/>
            <x v="2"/>
            <x v="4"/>
            <x v="5"/>
          </reference>
        </references>
      </pivotArea>
    </format>
    <format>
      <pivotArea dataOnly="0" labelOnly="1" outline="0" fieldPosition="0">
        <references count="1">
          <reference field="15" count="11">
            <x v="0"/>
            <x v="1"/>
            <x v="2"/>
            <x v="3"/>
            <x v="4"/>
            <x v="10"/>
            <x v="11"/>
            <x v="13"/>
            <x v="14"/>
            <x v="15"/>
            <x v="16"/>
          </reference>
        </references>
      </pivotArea>
    </format>
    <format>
      <pivotArea dataOnly="0" labelOnly="1" outline="0" fieldPosition="0">
        <references count="1">
          <reference field="12" count="5">
            <x v="0"/>
            <x v="1"/>
            <x v="2"/>
            <x v="4"/>
            <x v="5"/>
          </reference>
        </references>
      </pivotArea>
    </format>
    <format dxfId="3978">
      <pivotArea dataOnly="0" labelOnly="1" outline="0" fieldPosition="0">
        <references count="1">
          <reference field="15" count="4">
            <x v="7"/>
            <x v="8"/>
            <x v="12"/>
            <x v="13"/>
          </reference>
        </references>
      </pivotArea>
    </format>
    <format dxfId="3977">
      <pivotArea dataOnly="0" labelOnly="1" outline="0" fieldPosition="0">
        <references count="1">
          <reference field="15" count="1">
            <x v="6"/>
          </reference>
        </references>
      </pivotArea>
    </format>
    <format dxfId="3976">
      <pivotArea type="all" dataOnly="0" outline="0" fieldPosition="0"/>
    </format>
    <format dxfId="3975">
      <pivotArea dataOnly="0" labelOnly="1" outline="0" fieldPosition="0">
        <references count="1">
          <reference field="15" count="0"/>
        </references>
      </pivotArea>
    </format>
    <format dxfId="3974">
      <pivotArea dataOnly="0" labelOnly="1" outline="0" fieldPosition="0">
        <references count="1">
          <reference field="12" count="0"/>
        </references>
      </pivotArea>
    </format>
    <format>
      <pivotArea type="all" dataOnly="0" outline="0" fieldPosition="0"/>
    </format>
    <format>
      <pivotArea dataOnly="0" labelOnly="1" outline="0" fieldPosition="0">
        <references count="1">
          <reference field="15" count="0"/>
        </references>
      </pivotArea>
    </format>
    <format>
      <pivotArea dataOnly="0" labelOnly="1" outline="0" fieldPosition="0">
        <references count="1">
          <reference field="12" count="0"/>
        </references>
      </pivotArea>
    </format>
    <format dxfId="3973">
      <pivotArea dataOnly="0" labelOnly="1" outline="0" fieldPosition="0">
        <references count="1">
          <reference field="15" count="10">
            <x v="1"/>
            <x v="2"/>
            <x v="3"/>
            <x v="4"/>
            <x v="6"/>
            <x v="7"/>
            <x v="8"/>
            <x v="11"/>
            <x v="13"/>
            <x v="15"/>
          </reference>
        </references>
      </pivotArea>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field="15" type="button" dataOnly="0" labelOnly="1" outline="0" axis="axisRow" fieldPosition="0"/>
    </format>
    <format>
      <pivotArea dataOnly="0" labelOnly="1" outline="0" fieldPosition="0">
        <references count="1">
          <reference field="15" count="12">
            <x v="0"/>
            <x v="1"/>
            <x v="2"/>
            <x v="3"/>
            <x v="4"/>
            <x v="7"/>
            <x v="8"/>
            <x v="11"/>
            <x v="12"/>
            <x v="13"/>
            <x v="14"/>
            <x v="17"/>
          </reference>
        </references>
      </pivotArea>
    </format>
    <format>
      <pivotArea dataOnly="0" labelOnly="1" grandRow="1" outline="0" fieldPosition="0"/>
    </format>
    <format>
      <pivotArea dataOnly="0" labelOnly="1" outline="0" fieldPosition="0">
        <references count="1">
          <reference field="12" count="4">
            <x v="0"/>
            <x v="1"/>
            <x v="2"/>
            <x v="4"/>
          </reference>
        </references>
      </pivotArea>
    </format>
    <format>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12000000}"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4885">
      <pivotArea outline="0" collapsedLevelsAreSubtotals="1" fieldPosition="0"/>
    </format>
    <format dxfId="4884">
      <pivotArea dataOnly="0" labelOnly="1" grandCol="1" outline="0" fieldPosition="0"/>
    </format>
    <format dxfId="4883">
      <pivotArea outline="0" collapsedLevelsAreSubtotals="1" fieldPosition="0"/>
    </format>
    <format dxfId="4882">
      <pivotArea dataOnly="0" labelOnly="1" grandCol="1" outline="0" fieldPosition="0"/>
    </format>
    <format dxfId="4881">
      <pivotArea dataOnly="0" labelOnly="1" grandRow="1" outline="0" fieldPosition="0"/>
    </format>
    <format dxfId="4880">
      <pivotArea dataOnly="0" labelOnly="1" grandCol="1" outline="0" fieldPosition="0"/>
    </format>
    <format dxfId="4879">
      <pivotArea dataOnly="0" labelOnly="1" grandCol="1" outline="0" fieldPosition="0"/>
    </format>
    <format dxfId="4878">
      <pivotArea dataOnly="0" labelOnly="1" outline="0" fieldPosition="0">
        <references count="1">
          <reference field="14" count="0"/>
        </references>
      </pivotArea>
    </format>
    <format dxfId="4877">
      <pivotArea dataOnly="0" labelOnly="1" grandCol="1" outline="0" fieldPosition="0"/>
    </format>
    <format dxfId="4876">
      <pivotArea dataOnly="0" labelOnly="1" outline="0" fieldPosition="0">
        <references count="1">
          <reference field="14" count="0"/>
        </references>
      </pivotArea>
    </format>
    <format dxfId="4875">
      <pivotArea dataOnly="0" labelOnly="1" grandCol="1" outline="0" fieldPosition="0"/>
    </format>
    <format dxfId="4874">
      <pivotArea grandRow="1" outline="0" collapsedLevelsAreSubtotals="1" fieldPosition="0"/>
    </format>
    <format dxfId="4873">
      <pivotArea dataOnly="0" labelOnly="1" grandRow="1" outline="0" fieldPosition="0"/>
    </format>
    <format dxfId="4872">
      <pivotArea dataOnly="0" labelOnly="1" grandRow="1" outline="0" fieldPosition="0"/>
    </format>
    <format dxfId="4871">
      <pivotArea grandRow="1" outline="0" collapsedLevelsAreSubtotals="1" fieldPosition="0"/>
    </format>
    <format dxfId="4870">
      <pivotArea dataOnly="0" labelOnly="1" grandRow="1" outline="0" fieldPosition="0"/>
    </format>
    <format dxfId="4869">
      <pivotArea grandRow="1" outline="0" collapsedLevelsAreSubtotals="1" fieldPosition="0"/>
    </format>
    <format dxfId="4868">
      <pivotArea dataOnly="0" labelOnly="1" grandRow="1" outline="0" fieldPosition="0"/>
    </format>
    <format dxfId="4867">
      <pivotArea grandRow="1" outline="0" collapsedLevelsAreSubtotals="1" fieldPosition="0"/>
    </format>
    <format dxfId="4866">
      <pivotArea grandRow="1" outline="0" collapsedLevelsAreSubtotals="1" fieldPosition="0"/>
    </format>
    <format dxfId="4865">
      <pivotArea dataOnly="0" labelOnly="1" grandRow="1" outline="0" fieldPosition="0"/>
    </format>
    <format dxfId="4864">
      <pivotArea dataOnly="0" labelOnly="1" grandRow="1" outline="0" fieldPosition="0"/>
    </format>
    <format dxfId="4863">
      <pivotArea dataOnly="0" labelOnly="1" grandRow="1" outline="0" fieldPosition="0"/>
    </format>
    <format dxfId="4862">
      <pivotArea dataOnly="0" labelOnly="1" grandRow="1" outline="0" fieldPosition="0"/>
    </format>
    <format dxfId="4861">
      <pivotArea grandRow="1" outline="0" collapsedLevelsAreSubtotals="1" fieldPosition="0"/>
    </format>
    <format dxfId="4860">
      <pivotArea dataOnly="0" labelOnly="1" grandRow="1" outline="0" fieldPosition="0"/>
    </format>
    <format dxfId="4859">
      <pivotArea dataOnly="0" labelOnly="1" outline="0" fieldPosition="0">
        <references count="1">
          <reference field="14" count="0"/>
        </references>
      </pivotArea>
    </format>
    <format dxfId="4858">
      <pivotArea dataOnly="0" labelOnly="1" grandCol="1" outline="0" fieldPosition="0"/>
    </format>
    <format dxfId="4857">
      <pivotArea grandRow="1" outline="0" collapsedLevelsAreSubtotals="1" fieldPosition="0"/>
    </format>
    <format dxfId="4856">
      <pivotArea dataOnly="0" labelOnly="1" grandRow="1" outline="0" fieldPosition="0"/>
    </format>
    <format dxfId="4855">
      <pivotArea grandRow="1" outline="0" collapsedLevelsAreSubtotals="1" fieldPosition="0"/>
    </format>
    <format dxfId="4854">
      <pivotArea dataOnly="0" labelOnly="1" grandRow="1" outline="0" fieldPosition="0"/>
    </format>
    <format dxfId="4853">
      <pivotArea dataOnly="0" labelOnly="1" outline="0" fieldPosition="0">
        <references count="1">
          <reference field="14" count="0"/>
        </references>
      </pivotArea>
    </format>
    <format dxfId="4852">
      <pivotArea dataOnly="0" labelOnly="1" grandCol="1" outline="0" fieldPosition="0"/>
    </format>
    <format dxfId="4851">
      <pivotArea dataOnly="0" labelOnly="1" grandCol="1" outline="0" fieldPosition="0"/>
    </format>
    <format dxfId="4850">
      <pivotArea grandRow="1" grandCol="1" outline="0" collapsedLevelsAreSubtotals="1" fieldPosition="0"/>
    </format>
    <format dxfId="4849">
      <pivotArea dataOnly="0" labelOnly="1" outline="0" fieldPosition="0">
        <references count="1">
          <reference field="14" count="0"/>
        </references>
      </pivotArea>
    </format>
    <format dxfId="4848">
      <pivotArea dataOnly="0" labelOnly="1" grandCol="1" outline="0" fieldPosition="0"/>
    </format>
    <format dxfId="4847">
      <pivotArea dataOnly="0" labelOnly="1" outline="0" fieldPosition="0">
        <references count="1">
          <reference field="14" count="0"/>
        </references>
      </pivotArea>
    </format>
    <format dxfId="4846">
      <pivotArea dataOnly="0" labelOnly="1" grandCol="1" outline="0" fieldPosition="0"/>
    </format>
    <format dxfId="4845">
      <pivotArea grandRow="1" outline="0" collapsedLevelsAreSubtotals="1" fieldPosition="0"/>
    </format>
    <format dxfId="4844">
      <pivotArea grandRow="1" outline="0" collapsedLevelsAreSubtotals="1" fieldPosition="0"/>
    </format>
    <format dxfId="4843">
      <pivotArea type="origin" dataOnly="0" labelOnly="1" outline="0" fieldPosition="0"/>
    </format>
    <format dxfId="4842">
      <pivotArea type="origin" dataOnly="0" labelOnly="1" outline="0" fieldPosition="0"/>
    </format>
    <format dxfId="4841">
      <pivotArea type="origin" dataOnly="0" labelOnly="1" outline="0" fieldPosition="0"/>
    </format>
    <format dxfId="4840">
      <pivotArea dataOnly="0" labelOnly="1" outline="0" fieldPosition="0">
        <references count="1">
          <reference field="14" count="0"/>
        </references>
      </pivotArea>
    </format>
    <format dxfId="4839">
      <pivotArea type="topRight" dataOnly="0" labelOnly="1" outline="0" fieldPosition="0"/>
    </format>
    <format dxfId="4838">
      <pivotArea outline="0" collapsedLevelsAreSubtotals="1" fieldPosition="0"/>
    </format>
    <format dxfId="4837">
      <pivotArea dataOnly="0" labelOnly="1" grandRow="1" outline="0" fieldPosition="0"/>
    </format>
    <format dxfId="4836">
      <pivotArea dataOnly="0" labelOnly="1" outline="0" fieldPosition="0">
        <references count="1">
          <reference field="14" count="0"/>
        </references>
      </pivotArea>
    </format>
    <format dxfId="4835">
      <pivotArea dataOnly="0" labelOnly="1" grandCol="1" outline="0" fieldPosition="0"/>
    </format>
    <format dxfId="4834">
      <pivotArea dataOnly="0" labelOnly="1" outline="0" fieldPosition="0">
        <references count="1">
          <reference field="14" count="0"/>
        </references>
      </pivotArea>
    </format>
    <format dxfId="4833">
      <pivotArea dataOnly="0" labelOnly="1" grandCol="1" outline="0" fieldPosition="0"/>
    </format>
    <format dxfId="4832">
      <pivotArea grandRow="1" outline="0" collapsedLevelsAreSubtotals="1" fieldPosition="0"/>
    </format>
    <format dxfId="4831">
      <pivotArea dataOnly="0" labelOnly="1" grandRow="1" outline="0" fieldPosition="0"/>
    </format>
    <format dxfId="4830">
      <pivotArea outline="0" collapsedLevelsAreSubtotals="1" fieldPosition="0"/>
    </format>
    <format dxfId="4829">
      <pivotArea dataOnly="0" labelOnly="1" grandRow="1" outline="0" fieldPosition="0"/>
    </format>
    <format dxfId="4828">
      <pivotArea dataOnly="0" labelOnly="1" outline="0" fieldPosition="0">
        <references count="1">
          <reference field="14" count="0"/>
        </references>
      </pivotArea>
    </format>
    <format dxfId="4827">
      <pivotArea dataOnly="0" labelOnly="1" grandCol="1" outline="0" fieldPosition="0"/>
    </format>
    <format dxfId="4826">
      <pivotArea grandRow="1" outline="0" collapsedLevelsAreSubtotals="1" fieldPosition="0"/>
    </format>
    <format dxfId="4825">
      <pivotArea dataOnly="0" labelOnly="1" grandRow="1" outline="0" fieldPosition="0"/>
    </format>
    <format dxfId="4824">
      <pivotArea grandRow="1" outline="0" collapsedLevelsAreSubtotals="1" fieldPosition="0"/>
    </format>
    <format dxfId="4823">
      <pivotArea dataOnly="0" labelOnly="1" grandRow="1" outline="0" fieldPosition="0"/>
    </format>
    <format dxfId="4822">
      <pivotArea dataOnly="0" labelOnly="1" outline="0" fieldPosition="0">
        <references count="1">
          <reference field="14" count="0"/>
        </references>
      </pivotArea>
    </format>
    <format dxfId="4821">
      <pivotArea dataOnly="0" labelOnly="1" grandCol="1" outline="0" fieldPosition="0"/>
    </format>
    <format dxfId="4820">
      <pivotArea grandRow="1" outline="0" collapsedLevelsAreSubtotals="1" fieldPosition="0"/>
    </format>
    <format dxfId="4819">
      <pivotArea dataOnly="0" labelOnly="1" grandRow="1" outline="0" fieldPosition="0"/>
    </format>
    <format dxfId="4818">
      <pivotArea dataOnly="0" labelOnly="1" outline="0" fieldPosition="0">
        <references count="1">
          <reference field="14" count="0"/>
        </references>
      </pivotArea>
    </format>
    <format dxfId="4817">
      <pivotArea dataOnly="0" labelOnly="1" grandCol="1" outline="0" fieldPosition="0"/>
    </format>
    <format dxfId="4816">
      <pivotArea grandRow="1" outline="0" collapsedLevelsAreSubtotals="1" fieldPosition="0"/>
    </format>
    <format dxfId="4815">
      <pivotArea dataOnly="0" labelOnly="1" grandRow="1" outline="0" fieldPosition="0"/>
    </format>
    <format dxfId="4814">
      <pivotArea outline="0" collapsedLevelsAreSubtotals="1" fieldPosition="0"/>
    </format>
    <format dxfId="4813">
      <pivotArea dataOnly="0" labelOnly="1" grandRow="1" outline="0" fieldPosition="0"/>
    </format>
    <format dxfId="4812">
      <pivotArea dataOnly="0" labelOnly="1" outline="0" fieldPosition="0">
        <references count="1">
          <reference field="14" count="0"/>
        </references>
      </pivotArea>
    </format>
    <format dxfId="4811">
      <pivotArea dataOnly="0" labelOnly="1" grandCol="1" outline="0" fieldPosition="0"/>
    </format>
    <format dxfId="4810">
      <pivotArea field="12" type="button" dataOnly="0" labelOnly="1" outline="0"/>
    </format>
    <format dxfId="4809">
      <pivotArea type="origin" dataOnly="0" labelOnly="1" outline="0" fieldPosition="0"/>
    </format>
    <format dxfId="4808">
      <pivotArea dataOnly="0" labelOnly="1" grandRow="1" outline="0" fieldPosition="0"/>
    </format>
    <format dxfId="4807">
      <pivotArea field="12" type="button" dataOnly="0" labelOnly="1" outline="0"/>
    </format>
    <format dxfId="4806">
      <pivotArea type="origin" dataOnly="0" labelOnly="1" outline="0" fieldPosition="0"/>
    </format>
    <format dxfId="4805">
      <pivotArea dataOnly="0" labelOnly="1" grandRow="1" outline="0" fieldPosition="0"/>
    </format>
    <format dxfId="4804">
      <pivotArea field="12" type="button" dataOnly="0" labelOnly="1" outline="0"/>
    </format>
    <format dxfId="4803">
      <pivotArea type="origin" dataOnly="0" labelOnly="1" outline="0" fieldPosition="0"/>
    </format>
    <format dxfId="4802">
      <pivotArea dataOnly="0" labelOnly="1" grandRow="1" outline="0" fieldPosition="0"/>
    </format>
    <format dxfId="4801">
      <pivotArea field="12" type="button" dataOnly="0" labelOnly="1" outline="0"/>
    </format>
    <format dxfId="4800">
      <pivotArea type="origin" dataOnly="0" labelOnly="1" outline="0" fieldPosition="0"/>
    </format>
    <format dxfId="4799">
      <pivotArea dataOnly="0" labelOnly="1" grandRow="1" outline="0" fieldPosition="0"/>
    </format>
    <format dxfId="4798">
      <pivotArea grandRow="1" outline="0" collapsedLevelsAreSubtotals="1" fieldPosition="0"/>
    </format>
    <format dxfId="4797">
      <pivotArea dataOnly="0" labelOnly="1" grandRow="1" outline="0" fieldPosition="0"/>
    </format>
    <format dxfId="4796">
      <pivotArea grandRow="1" outline="0" collapsedLevelsAreSubtotals="1" fieldPosition="0"/>
    </format>
    <format dxfId="4795">
      <pivotArea dataOnly="0" labelOnly="1" grandRow="1" outline="0" fieldPosition="0"/>
    </format>
    <format dxfId="4794">
      <pivotArea outline="0" collapsedLevelsAreSubtotals="1" fieldPosition="0"/>
    </format>
    <format dxfId="4793">
      <pivotArea dataOnly="0" labelOnly="1" grandRow="1" outline="0" fieldPosition="0"/>
    </format>
    <format dxfId="4792">
      <pivotArea outline="0" collapsedLevelsAreSubtotals="1" fieldPosition="0"/>
    </format>
    <format dxfId="4791">
      <pivotArea dataOnly="0" labelOnly="1" grandRow="1" outline="0" fieldPosition="0"/>
    </format>
    <format dxfId="4790">
      <pivotArea dataOnly="0" labelOnly="1" outline="0" fieldPosition="0">
        <references count="1">
          <reference field="14" count="0"/>
        </references>
      </pivotArea>
    </format>
    <format dxfId="4789">
      <pivotArea dataOnly="0" labelOnly="1" grandCol="1" outline="0" fieldPosition="0"/>
    </format>
    <format dxfId="4788">
      <pivotArea dataOnly="0" labelOnly="1" outline="0" fieldPosition="0">
        <references count="1">
          <reference field="14" count="0"/>
        </references>
      </pivotArea>
    </format>
    <format dxfId="4787">
      <pivotArea dataOnly="0" labelOnly="1" grandCol="1" outline="0" fieldPosition="0"/>
    </format>
    <format dxfId="4786">
      <pivotArea outline="0" fieldPosition="0">
        <references count="1">
          <reference field="14" count="0" selected="0"/>
        </references>
      </pivotArea>
    </format>
    <format dxfId="4785">
      <pivotArea dataOnly="0" labelOnly="1" grandRow="1" outline="0" fieldPosition="0"/>
    </format>
    <format dxfId="4784">
      <pivotArea dataOnly="0" labelOnly="1" outline="0" fieldPosition="0">
        <references count="1">
          <reference field="14" count="0"/>
        </references>
      </pivotArea>
    </format>
    <format dxfId="4783">
      <pivotArea grandRow="1" outline="0" collapsedLevelsAreSubtotals="1" fieldPosition="0"/>
    </format>
    <format dxfId="4782">
      <pivotArea dataOnly="0" labelOnly="1" grandRow="1" outline="0" fieldPosition="0"/>
    </format>
    <format dxfId="4781">
      <pivotArea outline="0" collapsedLevelsAreSubtotals="1" fieldPosition="0"/>
    </format>
    <format dxfId="4780">
      <pivotArea dataOnly="0" labelOnly="1" grandRow="1" outline="0" fieldPosition="0"/>
    </format>
    <format dxfId="4779">
      <pivotArea dataOnly="0" labelOnly="1" outline="0" fieldPosition="0">
        <references count="1">
          <reference field="14" count="0"/>
        </references>
      </pivotArea>
    </format>
    <format dxfId="4778">
      <pivotArea dataOnly="0" labelOnly="1" grandCol="1" outline="0" fieldPosition="0"/>
    </format>
    <format dxfId="4777">
      <pivotArea outline="0" collapsedLevelsAreSubtotals="1" fieldPosition="0"/>
    </format>
    <format dxfId="4776">
      <pivotArea dataOnly="0" labelOnly="1" grandRow="1" outline="0" fieldPosition="0"/>
    </format>
    <format dxfId="4775">
      <pivotArea dataOnly="0" labelOnly="1" outline="0" fieldPosition="0">
        <references count="1">
          <reference field="14" count="0"/>
        </references>
      </pivotArea>
    </format>
    <format dxfId="4774">
      <pivotArea dataOnly="0" labelOnly="1" grandCol="1" outline="0" fieldPosition="0"/>
    </format>
    <format dxfId="4773">
      <pivotArea outline="0" collapsedLevelsAreSubtotals="1" fieldPosition="0"/>
    </format>
    <format dxfId="4772">
      <pivotArea dataOnly="0" labelOnly="1" grandRow="1" outline="0" fieldPosition="0"/>
    </format>
    <format dxfId="4771">
      <pivotArea dataOnly="0" labelOnly="1" outline="0" fieldPosition="0">
        <references count="1">
          <reference field="14" count="0"/>
        </references>
      </pivotArea>
    </format>
    <format dxfId="4770">
      <pivotArea dataOnly="0" labelOnly="1" grandCol="1" outline="0" fieldPosition="0"/>
    </format>
    <format dxfId="4769">
      <pivotArea dataOnly="0" labelOnly="1" outline="0" fieldPosition="0">
        <references count="1">
          <reference field="14" count="0"/>
        </references>
      </pivotArea>
    </format>
    <format dxfId="4768">
      <pivotArea dataOnly="0" labelOnly="1" grandCol="1" outline="0" fieldPosition="0"/>
    </format>
    <format dxfId="4767">
      <pivotArea grandRow="1" outline="0" collapsedLevelsAreSubtotals="1" fieldPosition="0"/>
    </format>
    <format dxfId="4766">
      <pivotArea dataOnly="0" labelOnly="1" grandRow="1" outline="0" fieldPosition="0"/>
    </format>
    <format dxfId="4765">
      <pivotArea outline="0" collapsedLevelsAreSubtotals="1" fieldPosition="0"/>
    </format>
    <format dxfId="4764">
      <pivotArea dataOnly="0" labelOnly="1" grandRow="1" outline="0" fieldPosition="0"/>
    </format>
    <format dxfId="4763">
      <pivotArea dataOnly="0" labelOnly="1" outline="0" fieldPosition="0">
        <references count="1">
          <reference field="14" count="0"/>
        </references>
      </pivotArea>
    </format>
    <format dxfId="4762">
      <pivotArea dataOnly="0" labelOnly="1" grandCol="1" outline="0" fieldPosition="0"/>
    </format>
    <format dxfId="4761">
      <pivotArea outline="0" collapsedLevelsAreSubtotals="1" fieldPosition="0"/>
    </format>
    <format dxfId="4760">
      <pivotArea field="15" type="button" dataOnly="0" labelOnly="1" outline="0" axis="axisRow" fieldPosition="0"/>
    </format>
    <format dxfId="4759">
      <pivotArea dataOnly="0" labelOnly="1" outline="0" fieldPosition="0">
        <references count="1">
          <reference field="15" count="0"/>
        </references>
      </pivotArea>
    </format>
    <format dxfId="4758">
      <pivotArea dataOnly="0" labelOnly="1" grandRow="1" outline="0" fieldPosition="0"/>
    </format>
    <format dxfId="4757">
      <pivotArea dataOnly="0" labelOnly="1" outline="0" fieldPosition="0">
        <references count="1">
          <reference field="14" count="0"/>
        </references>
      </pivotArea>
    </format>
    <format dxfId="4756">
      <pivotArea dataOnly="0" labelOnly="1" grandCol="1" outline="0" fieldPosition="0"/>
    </format>
    <format dxfId="4755">
      <pivotArea outline="0" collapsedLevelsAreSubtotals="1" fieldPosition="0"/>
    </format>
    <format dxfId="4754">
      <pivotArea field="15" type="button" dataOnly="0" labelOnly="1" outline="0" axis="axisRow" fieldPosition="0"/>
    </format>
    <format dxfId="4753">
      <pivotArea dataOnly="0" labelOnly="1" outline="0" fieldPosition="0">
        <references count="1">
          <reference field="15" count="0"/>
        </references>
      </pivotArea>
    </format>
    <format dxfId="4752">
      <pivotArea dataOnly="0" labelOnly="1" grandRow="1" outline="0" fieldPosition="0"/>
    </format>
    <format dxfId="4751">
      <pivotArea dataOnly="0" labelOnly="1" outline="0" fieldPosition="0">
        <references count="1">
          <reference field="14" count="0"/>
        </references>
      </pivotArea>
    </format>
    <format dxfId="4750">
      <pivotArea dataOnly="0" labelOnly="1" grandCol="1" outline="0" fieldPosition="0"/>
    </format>
    <format dxfId="4749">
      <pivotArea outline="0" collapsedLevelsAreSubtotals="1" fieldPosition="0"/>
    </format>
    <format dxfId="4748">
      <pivotArea field="15" type="button" dataOnly="0" labelOnly="1" outline="0" axis="axisRow" fieldPosition="0"/>
    </format>
    <format dxfId="4747">
      <pivotArea dataOnly="0" labelOnly="1" outline="0" fieldPosition="0">
        <references count="1">
          <reference field="15" count="0"/>
        </references>
      </pivotArea>
    </format>
    <format dxfId="4746">
      <pivotArea dataOnly="0" labelOnly="1" grandRow="1" outline="0" fieldPosition="0"/>
    </format>
    <format dxfId="4745">
      <pivotArea dataOnly="0" labelOnly="1" outline="0" fieldPosition="0">
        <references count="1">
          <reference field="14" count="0"/>
        </references>
      </pivotArea>
    </format>
    <format dxfId="4744">
      <pivotArea dataOnly="0" labelOnly="1" grandCol="1" outline="0" fieldPosition="0"/>
    </format>
    <format dxfId="4743">
      <pivotArea outline="0" collapsedLevelsAreSubtotals="1" fieldPosition="0"/>
    </format>
    <format dxfId="4742">
      <pivotArea field="15" type="button" dataOnly="0" labelOnly="1" outline="0" axis="axisRow" fieldPosition="0"/>
    </format>
    <format dxfId="4741">
      <pivotArea dataOnly="0" labelOnly="1" outline="0" fieldPosition="0">
        <references count="1">
          <reference field="15" count="0"/>
        </references>
      </pivotArea>
    </format>
    <format dxfId="4740">
      <pivotArea dataOnly="0" labelOnly="1" grandRow="1" outline="0" fieldPosition="0"/>
    </format>
    <format dxfId="4739">
      <pivotArea dataOnly="0" labelOnly="1" outline="0" fieldPosition="0">
        <references count="1">
          <reference field="14" count="0"/>
        </references>
      </pivotArea>
    </format>
    <format dxfId="4738">
      <pivotArea dataOnly="0" labelOnly="1" grandCol="1" outline="0" fieldPosition="0"/>
    </format>
    <format dxfId="4737">
      <pivotArea grandRow="1" outline="0" collapsedLevelsAreSubtotals="1" fieldPosition="0"/>
    </format>
    <format dxfId="4736">
      <pivotArea dataOnly="0" labelOnly="1" grandRow="1" outline="0" fieldPosition="0"/>
    </format>
    <format dxfId="4735">
      <pivotArea grandRow="1" outline="0" collapsedLevelsAreSubtotals="1" fieldPosition="0"/>
    </format>
    <format dxfId="4734">
      <pivotArea dataOnly="0" labelOnly="1" grandRow="1" outline="0" fieldPosition="0"/>
    </format>
    <format dxfId="4733">
      <pivotArea outline="0" collapsedLevelsAreSubtotals="1" fieldPosition="0"/>
    </format>
    <format dxfId="4732">
      <pivotArea field="15" type="button" dataOnly="0" labelOnly="1" outline="0" axis="axisRow" fieldPosition="0"/>
    </format>
    <format dxfId="4731">
      <pivotArea dataOnly="0" labelOnly="1" outline="0" fieldPosition="0">
        <references count="1">
          <reference field="15" count="12">
            <x v="0"/>
            <x v="2"/>
            <x v="3"/>
            <x v="4"/>
            <x v="5"/>
            <x v="7"/>
            <x v="8"/>
            <x v="9"/>
            <x v="10"/>
            <x v="11"/>
            <x v="15"/>
            <x v="17"/>
          </reference>
        </references>
      </pivotArea>
    </format>
    <format dxfId="4730">
      <pivotArea dataOnly="0" labelOnly="1" grandRow="1" outline="0" fieldPosition="0"/>
    </format>
    <format dxfId="4729">
      <pivotArea dataOnly="0" labelOnly="1" outline="0" fieldPosition="0">
        <references count="1">
          <reference field="14" count="0"/>
        </references>
      </pivotArea>
    </format>
    <format dxfId="4728">
      <pivotArea dataOnly="0" labelOnly="1" grandCol="1" outline="0" fieldPosition="0"/>
    </format>
    <format dxfId="4727">
      <pivotArea outline="0" collapsedLevelsAreSubtotals="1" fieldPosition="0"/>
    </format>
    <format dxfId="4726">
      <pivotArea field="15" type="button" dataOnly="0" labelOnly="1" outline="0" axis="axisRow" fieldPosition="0"/>
    </format>
    <format dxfId="4725">
      <pivotArea dataOnly="0" labelOnly="1" outline="0" fieldPosition="0">
        <references count="1">
          <reference field="15" count="12">
            <x v="0"/>
            <x v="2"/>
            <x v="3"/>
            <x v="4"/>
            <x v="5"/>
            <x v="7"/>
            <x v="8"/>
            <x v="9"/>
            <x v="10"/>
            <x v="11"/>
            <x v="15"/>
            <x v="17"/>
          </reference>
        </references>
      </pivotArea>
    </format>
    <format dxfId="4724">
      <pivotArea dataOnly="0" labelOnly="1" grandRow="1" outline="0" fieldPosition="0"/>
    </format>
    <format dxfId="4723">
      <pivotArea dataOnly="0" labelOnly="1" outline="0" fieldPosition="0">
        <references count="1">
          <reference field="14" count="0"/>
        </references>
      </pivotArea>
    </format>
    <format dxfId="4722">
      <pivotArea dataOnly="0" labelOnly="1" grandCol="1" outline="0" fieldPosition="0"/>
    </format>
    <format dxfId="4721">
      <pivotArea outline="0" collapsedLevelsAreSubtotals="1" fieldPosition="0"/>
    </format>
    <format dxfId="4720">
      <pivotArea field="15" type="button" dataOnly="0" labelOnly="1" outline="0" axis="axisRow" fieldPosition="0"/>
    </format>
    <format dxfId="4719">
      <pivotArea dataOnly="0" labelOnly="1" outline="0" fieldPosition="0">
        <references count="1">
          <reference field="15" count="12">
            <x v="0"/>
            <x v="2"/>
            <x v="3"/>
            <x v="4"/>
            <x v="5"/>
            <x v="7"/>
            <x v="8"/>
            <x v="9"/>
            <x v="10"/>
            <x v="11"/>
            <x v="15"/>
            <x v="17"/>
          </reference>
        </references>
      </pivotArea>
    </format>
    <format dxfId="4718">
      <pivotArea dataOnly="0" labelOnly="1" grandRow="1" outline="0" fieldPosition="0"/>
    </format>
    <format dxfId="4717">
      <pivotArea dataOnly="0" labelOnly="1" outline="0" fieldPosition="0">
        <references count="1">
          <reference field="14" count="0"/>
        </references>
      </pivotArea>
    </format>
    <format dxfId="4716">
      <pivotArea dataOnly="0" labelOnly="1" grandCol="1" outline="0" fieldPosition="0"/>
    </format>
    <format dxfId="4715">
      <pivotArea grandRow="1" outline="0" collapsedLevelsAreSubtotals="1" fieldPosition="0"/>
    </format>
    <format dxfId="4714">
      <pivotArea dataOnly="0" labelOnly="1" grandRow="1" outline="0" fieldPosition="0"/>
    </format>
    <format dxfId="4713">
      <pivotArea field="15" type="button" dataOnly="0" labelOnly="1" outline="0" axis="axisRow" fieldPosition="0"/>
    </format>
    <format dxfId="4712">
      <pivotArea dataOnly="0" labelOnly="1" outline="0" fieldPosition="0">
        <references count="1">
          <reference field="14" count="0"/>
        </references>
      </pivotArea>
    </format>
    <format dxfId="4711">
      <pivotArea dataOnly="0" labelOnly="1" grandCol="1" outline="0" fieldPosition="0"/>
    </format>
    <format dxfId="4710">
      <pivotArea outline="0" fieldPosition="0">
        <references count="1">
          <reference field="4294967294" count="1">
            <x v="0"/>
          </reference>
        </references>
      </pivotArea>
    </format>
    <format dxfId="4709">
      <pivotArea outline="0" collapsedLevelsAreSubtotals="1" fieldPosition="0"/>
    </format>
    <format dxfId="4708">
      <pivotArea field="15" type="button" dataOnly="0" labelOnly="1" outline="0" axis="axisRow" fieldPosition="0"/>
    </format>
    <format dxfId="4707">
      <pivotArea dataOnly="0" labelOnly="1" outline="0" fieldPosition="0">
        <references count="1">
          <reference field="15" count="7">
            <x v="2"/>
            <x v="3"/>
            <x v="4"/>
            <x v="5"/>
            <x v="8"/>
            <x v="9"/>
            <x v="11"/>
          </reference>
        </references>
      </pivotArea>
    </format>
    <format dxfId="4706">
      <pivotArea dataOnly="0" labelOnly="1" grandRow="1" outline="0" fieldPosition="0"/>
    </format>
    <format dxfId="4705">
      <pivotArea dataOnly="0" labelOnly="1" outline="0" fieldPosition="0">
        <references count="1">
          <reference field="14" count="0"/>
        </references>
      </pivotArea>
    </format>
    <format dxfId="4704">
      <pivotArea dataOnly="0" labelOnly="1" grandCol="1" outline="0" fieldPosition="0"/>
    </format>
    <format dxfId="4703">
      <pivotArea outline="0" collapsedLevelsAreSubtotals="1" fieldPosition="0"/>
    </format>
    <format dxfId="4702">
      <pivotArea field="15" type="button" dataOnly="0" labelOnly="1" outline="0" axis="axisRow" fieldPosition="0"/>
    </format>
    <format dxfId="4701">
      <pivotArea dataOnly="0" labelOnly="1" outline="0" fieldPosition="0">
        <references count="1">
          <reference field="15" count="7">
            <x v="2"/>
            <x v="3"/>
            <x v="4"/>
            <x v="5"/>
            <x v="8"/>
            <x v="9"/>
            <x v="11"/>
          </reference>
        </references>
      </pivotArea>
    </format>
    <format dxfId="4700">
      <pivotArea dataOnly="0" labelOnly="1" grandRow="1" outline="0" fieldPosition="0"/>
    </format>
    <format dxfId="4699">
      <pivotArea dataOnly="0" labelOnly="1" outline="0" fieldPosition="0">
        <references count="1">
          <reference field="14" count="0"/>
        </references>
      </pivotArea>
    </format>
    <format dxfId="4698">
      <pivotArea dataOnly="0" labelOnly="1" grandCol="1" outline="0" fieldPosition="0"/>
    </format>
    <format dxfId="4697">
      <pivotArea outline="0" collapsedLevelsAreSubtotals="1" fieldPosition="0"/>
    </format>
    <format dxfId="4696">
      <pivotArea field="15" type="button" dataOnly="0" labelOnly="1" outline="0" axis="axisRow" fieldPosition="0"/>
    </format>
    <format dxfId="4695">
      <pivotArea dataOnly="0" labelOnly="1" outline="0" fieldPosition="0">
        <references count="1">
          <reference field="15" count="7">
            <x v="2"/>
            <x v="3"/>
            <x v="4"/>
            <x v="5"/>
            <x v="8"/>
            <x v="9"/>
            <x v="11"/>
          </reference>
        </references>
      </pivotArea>
    </format>
    <format dxfId="4694">
      <pivotArea dataOnly="0" labelOnly="1" grandRow="1" outline="0" fieldPosition="0"/>
    </format>
    <format dxfId="4693">
      <pivotArea dataOnly="0" labelOnly="1" outline="0" fieldPosition="0">
        <references count="1">
          <reference field="14" count="0"/>
        </references>
      </pivotArea>
    </format>
    <format dxfId="4692">
      <pivotArea dataOnly="0" labelOnly="1" grandCol="1" outline="0" fieldPosition="0"/>
    </format>
    <format dxfId="4691">
      <pivotArea field="15" type="button" dataOnly="0" labelOnly="1" outline="0" axis="axisRow" fieldPosition="0"/>
    </format>
    <format dxfId="4690">
      <pivotArea dataOnly="0" labelOnly="1" outline="0" fieldPosition="0">
        <references count="1">
          <reference field="14" count="0"/>
        </references>
      </pivotArea>
    </format>
    <format dxfId="4689">
      <pivotArea dataOnly="0" labelOnly="1" grandCol="1" outline="0" fieldPosition="0"/>
    </format>
    <format dxfId="4688">
      <pivotArea grandRow="1" outline="0" collapsedLevelsAreSubtotals="1" fieldPosition="0"/>
    </format>
    <format dxfId="4687">
      <pivotArea dataOnly="0" labelOnly="1" grandRow="1" outline="0" fieldPosition="0"/>
    </format>
    <format dxfId="4686">
      <pivotArea outline="0" collapsedLevelsAreSubtotals="1" fieldPosition="0"/>
    </format>
    <format dxfId="4685">
      <pivotArea field="15" type="button" dataOnly="0" labelOnly="1" outline="0" axis="axisRow" fieldPosition="0"/>
    </format>
    <format dxfId="4684">
      <pivotArea dataOnly="0" labelOnly="1" outline="0" fieldPosition="0">
        <references count="1">
          <reference field="15" count="7">
            <x v="2"/>
            <x v="3"/>
            <x v="4"/>
            <x v="5"/>
            <x v="8"/>
            <x v="9"/>
            <x v="11"/>
          </reference>
        </references>
      </pivotArea>
    </format>
    <format dxfId="4683">
      <pivotArea dataOnly="0" labelOnly="1" grandRow="1" outline="0" fieldPosition="0"/>
    </format>
    <format dxfId="4682">
      <pivotArea dataOnly="0" labelOnly="1" outline="0" fieldPosition="0">
        <references count="1">
          <reference field="14" count="0"/>
        </references>
      </pivotArea>
    </format>
    <format dxfId="4681">
      <pivotArea dataOnly="0" labelOnly="1" grandCol="1" outline="0" fieldPosition="0"/>
    </format>
    <format dxfId="4680">
      <pivotArea outline="0" collapsedLevelsAreSubtotals="1" fieldPosition="0"/>
    </format>
    <format dxfId="4679">
      <pivotArea field="15" type="button" dataOnly="0" labelOnly="1" outline="0" axis="axisRow" fieldPosition="0"/>
    </format>
    <format dxfId="4678">
      <pivotArea dataOnly="0" labelOnly="1" outline="0" fieldPosition="0">
        <references count="1">
          <reference field="15" count="7">
            <x v="2"/>
            <x v="3"/>
            <x v="4"/>
            <x v="5"/>
            <x v="8"/>
            <x v="9"/>
            <x v="11"/>
          </reference>
        </references>
      </pivotArea>
    </format>
    <format dxfId="4677">
      <pivotArea dataOnly="0" labelOnly="1" grandRow="1" outline="0" fieldPosition="0"/>
    </format>
    <format dxfId="4676">
      <pivotArea dataOnly="0" labelOnly="1" outline="0" fieldPosition="0">
        <references count="1">
          <reference field="14" count="0"/>
        </references>
      </pivotArea>
    </format>
    <format dxfId="4675">
      <pivotArea dataOnly="0" labelOnly="1" grandCol="1" outline="0" fieldPosition="0"/>
    </format>
    <format dxfId="4674">
      <pivotArea outline="0" collapsedLevelsAreSubtotals="1" fieldPosition="0"/>
    </format>
    <format dxfId="4673">
      <pivotArea field="15" type="button" dataOnly="0" labelOnly="1" outline="0" axis="axisRow" fieldPosition="0"/>
    </format>
    <format dxfId="4672">
      <pivotArea dataOnly="0" labelOnly="1" outline="0" fieldPosition="0">
        <references count="1">
          <reference field="15" count="8">
            <x v="2"/>
            <x v="3"/>
            <x v="4"/>
            <x v="5"/>
            <x v="8"/>
            <x v="9"/>
            <x v="11"/>
            <x v="15"/>
          </reference>
        </references>
      </pivotArea>
    </format>
    <format dxfId="4671">
      <pivotArea dataOnly="0" labelOnly="1" grandRow="1" outline="0" fieldPosition="0"/>
    </format>
    <format dxfId="4670">
      <pivotArea dataOnly="0" labelOnly="1" outline="0" fieldPosition="0">
        <references count="1">
          <reference field="14" count="0"/>
        </references>
      </pivotArea>
    </format>
    <format dxfId="4669">
      <pivotArea dataOnly="0" labelOnly="1" grandCol="1" outline="0" fieldPosition="0"/>
    </format>
    <format dxfId="4668">
      <pivotArea field="15" type="button" dataOnly="0" labelOnly="1" outline="0" axis="axisRow" fieldPosition="0"/>
    </format>
    <format dxfId="4667">
      <pivotArea dataOnly="0" labelOnly="1" outline="0" fieldPosition="0">
        <references count="1">
          <reference field="14" count="0"/>
        </references>
      </pivotArea>
    </format>
    <format dxfId="4666">
      <pivotArea dataOnly="0" labelOnly="1" grandCol="1" outline="0" fieldPosition="0"/>
    </format>
    <format dxfId="4665">
      <pivotArea dataOnly="0" labelOnly="1" grandRow="1" outline="0" fieldPosition="0"/>
    </format>
    <format dxfId="4664">
      <pivotArea outline="0" collapsedLevelsAreSubtotals="1" fieldPosition="0"/>
    </format>
    <format dxfId="4663">
      <pivotArea field="15" type="button" dataOnly="0" labelOnly="1" outline="0" axis="axisRow" fieldPosition="0"/>
    </format>
    <format dxfId="4662">
      <pivotArea dataOnly="0" labelOnly="1" outline="0" fieldPosition="0">
        <references count="1">
          <reference field="15" count="8">
            <x v="2"/>
            <x v="3"/>
            <x v="4"/>
            <x v="5"/>
            <x v="8"/>
            <x v="9"/>
            <x v="11"/>
            <x v="15"/>
          </reference>
        </references>
      </pivotArea>
    </format>
    <format dxfId="4661">
      <pivotArea dataOnly="0" labelOnly="1" grandRow="1" outline="0" fieldPosition="0"/>
    </format>
    <format dxfId="4660">
      <pivotArea dataOnly="0" labelOnly="1" outline="0" fieldPosition="0">
        <references count="1">
          <reference field="14" count="0"/>
        </references>
      </pivotArea>
    </format>
    <format dxfId="4659">
      <pivotArea dataOnly="0" labelOnly="1" grandCol="1" outline="0" fieldPosition="0"/>
    </format>
    <format dxfId="4658">
      <pivotArea dataOnly="0" labelOnly="1" outline="0" fieldPosition="0">
        <references count="1">
          <reference field="15" count="8">
            <x v="2"/>
            <x v="3"/>
            <x v="4"/>
            <x v="5"/>
            <x v="8"/>
            <x v="9"/>
            <x v="11"/>
            <x v="15"/>
          </reference>
        </references>
      </pivotArea>
    </format>
    <format dxfId="4657">
      <pivotArea outline="0" collapsedLevelsAreSubtotals="1" fieldPosition="0"/>
    </format>
    <format dxfId="4656">
      <pivotArea field="15" type="button" dataOnly="0" labelOnly="1" outline="0" axis="axisRow" fieldPosition="0"/>
    </format>
    <format dxfId="4655">
      <pivotArea dataOnly="0" labelOnly="1" outline="0" fieldPosition="0">
        <references count="1">
          <reference field="15" count="9">
            <x v="2"/>
            <x v="3"/>
            <x v="4"/>
            <x v="5"/>
            <x v="7"/>
            <x v="8"/>
            <x v="9"/>
            <x v="11"/>
            <x v="15"/>
          </reference>
        </references>
      </pivotArea>
    </format>
    <format dxfId="4654">
      <pivotArea dataOnly="0" labelOnly="1" grandRow="1" outline="0" fieldPosition="0"/>
    </format>
    <format dxfId="4653">
      <pivotArea dataOnly="0" labelOnly="1" outline="0" fieldPosition="0">
        <references count="1">
          <reference field="14" count="0"/>
        </references>
      </pivotArea>
    </format>
    <format dxfId="4652">
      <pivotArea dataOnly="0" labelOnly="1" grandCol="1" outline="0" fieldPosition="0"/>
    </format>
    <format dxfId="4651">
      <pivotArea outline="0" collapsedLevelsAreSubtotals="1" fieldPosition="0"/>
    </format>
    <format dxfId="4650">
      <pivotArea dataOnly="0" labelOnly="1" outline="0" fieldPosition="0">
        <references count="1">
          <reference field="15" count="11">
            <x v="2"/>
            <x v="3"/>
            <x v="4"/>
            <x v="5"/>
            <x v="7"/>
            <x v="8"/>
            <x v="9"/>
            <x v="10"/>
            <x v="11"/>
            <x v="12"/>
            <x v="15"/>
          </reference>
        </references>
      </pivotArea>
    </format>
    <format dxfId="4649">
      <pivotArea dataOnly="0" labelOnly="1" grandRow="1" outline="0" fieldPosition="0"/>
    </format>
    <format dxfId="4648">
      <pivotArea outline="0" collapsedLevelsAreSubtotals="1" fieldPosition="0"/>
    </format>
    <format dxfId="4647">
      <pivotArea dataOnly="0" labelOnly="1" outline="0" fieldPosition="0">
        <references count="1">
          <reference field="15" count="10">
            <x v="2"/>
            <x v="3"/>
            <x v="4"/>
            <x v="5"/>
            <x v="8"/>
            <x v="9"/>
            <x v="10"/>
            <x v="11"/>
            <x v="12"/>
            <x v="15"/>
          </reference>
        </references>
      </pivotArea>
    </format>
    <format dxfId="4646">
      <pivotArea dataOnly="0" labelOnly="1" grandRow="1" outline="0" fieldPosition="0"/>
    </format>
    <format dxfId="4645">
      <pivotArea field="15" type="button" dataOnly="0" labelOnly="1" outline="0" axis="axisRow" fieldPosition="0"/>
    </format>
    <format dxfId="4644">
      <pivotArea dataOnly="0" labelOnly="1" outline="0" fieldPosition="0">
        <references count="1">
          <reference field="14" count="0"/>
        </references>
      </pivotArea>
    </format>
    <format dxfId="4643">
      <pivotArea dataOnly="0" labelOnly="1" grandCol="1" outline="0" fieldPosition="0"/>
    </format>
    <format dxfId="4642">
      <pivotArea field="15" type="button" dataOnly="0" labelOnly="1" outline="0" axis="axisRow" fieldPosition="0"/>
    </format>
    <format dxfId="4641">
      <pivotArea dataOnly="0" labelOnly="1" outline="0" fieldPosition="0">
        <references count="1">
          <reference field="14" count="0"/>
        </references>
      </pivotArea>
    </format>
    <format dxfId="4640">
      <pivotArea dataOnly="0" labelOnly="1" grandCol="1" outline="0" fieldPosition="0"/>
    </format>
    <format dxfId="4639">
      <pivotArea field="15" type="button" dataOnly="0" labelOnly="1" outline="0" axis="axisRow" fieldPosition="0"/>
    </format>
    <format dxfId="4638">
      <pivotArea dataOnly="0" labelOnly="1" outline="0" fieldPosition="0">
        <references count="1">
          <reference field="14" count="0"/>
        </references>
      </pivotArea>
    </format>
    <format dxfId="4637">
      <pivotArea dataOnly="0" labelOnly="1" grandCol="1" outline="0" fieldPosition="0"/>
    </format>
    <format dxfId="4636">
      <pivotArea outline="0" fieldPosition="0">
        <references count="1">
          <reference field="15" count="10" selected="0">
            <x v="2"/>
            <x v="3"/>
            <x v="4"/>
            <x v="5"/>
            <x v="8"/>
            <x v="9"/>
            <x v="10"/>
            <x v="11"/>
            <x v="12"/>
            <x v="15"/>
          </reference>
        </references>
      </pivotArea>
    </format>
    <format dxfId="4635">
      <pivotArea dataOnly="0" labelOnly="1" outline="0" fieldPosition="0">
        <references count="1">
          <reference field="15" count="10">
            <x v="2"/>
            <x v="3"/>
            <x v="4"/>
            <x v="5"/>
            <x v="8"/>
            <x v="9"/>
            <x v="10"/>
            <x v="11"/>
            <x v="12"/>
            <x v="15"/>
          </reference>
        </references>
      </pivotArea>
    </format>
    <format dxfId="4634">
      <pivotArea dataOnly="0" labelOnly="1" outline="0" fieldPosition="0">
        <references count="1">
          <reference field="15" count="9">
            <x v="0"/>
            <x v="3"/>
            <x v="4"/>
            <x v="5"/>
            <x v="7"/>
            <x v="8"/>
            <x v="9"/>
            <x v="11"/>
            <x v="15"/>
          </reference>
        </references>
      </pivotArea>
    </format>
    <format dxfId="4633">
      <pivotArea dataOnly="0" labelOnly="1" outline="0" fieldPosition="0">
        <references count="1">
          <reference field="15" count="9">
            <x v="0"/>
            <x v="3"/>
            <x v="4"/>
            <x v="5"/>
            <x v="7"/>
            <x v="8"/>
            <x v="9"/>
            <x v="11"/>
            <x v="15"/>
          </reference>
        </references>
      </pivotArea>
    </format>
    <format dxfId="4632">
      <pivotArea dataOnly="0" labelOnly="1" outline="0" fieldPosition="0">
        <references count="1">
          <reference field="15" count="9">
            <x v="0"/>
            <x v="3"/>
            <x v="4"/>
            <x v="5"/>
            <x v="7"/>
            <x v="8"/>
            <x v="9"/>
            <x v="11"/>
            <x v="15"/>
          </reference>
        </references>
      </pivotArea>
    </format>
    <format dxfId="4631">
      <pivotArea type="all" dataOnly="0" outline="0" fieldPosition="0"/>
    </format>
    <format dxfId="4630">
      <pivotArea type="origin" dataOnly="0" labelOnly="1" outline="0" fieldPosition="0"/>
    </format>
    <format dxfId="4629">
      <pivotArea field="14" type="button" dataOnly="0" labelOnly="1" outline="0" axis="axisCol" fieldPosition="0"/>
    </format>
    <format dxfId="4628">
      <pivotArea type="topRight" dataOnly="0" labelOnly="1" outline="0" fieldPosition="0"/>
    </format>
    <format dxfId="4627">
      <pivotArea type="all" dataOnly="0" outline="0" fieldPosition="0"/>
    </format>
    <format dxfId="4626">
      <pivotArea type="origin" dataOnly="0" labelOnly="1" outline="0" fieldPosition="0"/>
    </format>
    <format dxfId="4625">
      <pivotArea field="14" type="button" dataOnly="0" labelOnly="1" outline="0" axis="axisCol" fieldPosition="0"/>
    </format>
    <format dxfId="4624">
      <pivotArea type="topRight" dataOnly="0" labelOnly="1" outline="0" fieldPosition="0"/>
    </format>
    <format dxfId="4623">
      <pivotArea outline="0" fieldPosition="0">
        <references count="1">
          <reference field="15" count="9" selected="0">
            <x v="0"/>
            <x v="3"/>
            <x v="4"/>
            <x v="5"/>
            <x v="7"/>
            <x v="8"/>
            <x v="9"/>
            <x v="11"/>
            <x v="15"/>
          </reference>
        </references>
      </pivotArea>
    </format>
    <format dxfId="4622">
      <pivotArea outline="0" fieldPosition="0">
        <references count="1">
          <reference field="15" count="9" selected="0">
            <x v="0"/>
            <x v="3"/>
            <x v="4"/>
            <x v="5"/>
            <x v="7"/>
            <x v="8"/>
            <x v="9"/>
            <x v="11"/>
            <x v="15"/>
          </reference>
        </references>
      </pivotArea>
    </format>
    <format dxfId="4621">
      <pivotArea dataOnly="0" labelOnly="1" outline="0" fieldPosition="0">
        <references count="1">
          <reference field="15" count="0"/>
        </references>
      </pivotArea>
    </format>
    <format dxfId="4620">
      <pivotArea grandRow="1" outline="0" collapsedLevelsAreSubtotals="1" fieldPosition="0"/>
    </format>
    <format dxfId="4619">
      <pivotArea dataOnly="0" labelOnly="1" outline="0" fieldPosition="0">
        <references count="1">
          <reference field="15" count="0"/>
        </references>
      </pivotArea>
    </format>
    <format dxfId="4618">
      <pivotArea grandRow="1" outline="0" collapsedLevelsAreSubtotals="1" fieldPosition="0"/>
    </format>
    <format dxfId="4617">
      <pivotArea outline="0" collapsedLevelsAreSubtotals="1" fieldPosition="0"/>
    </format>
    <format dxfId="4616">
      <pivotArea field="15" type="button" dataOnly="0" labelOnly="1" outline="0" axis="axisRow" fieldPosition="0"/>
    </format>
    <format dxfId="4615">
      <pivotArea dataOnly="0" labelOnly="1" outline="0" fieldPosition="0">
        <references count="1">
          <reference field="15" count="0"/>
        </references>
      </pivotArea>
    </format>
    <format dxfId="4614">
      <pivotArea dataOnly="0" labelOnly="1" grandRow="1" outline="0" fieldPosition="0"/>
    </format>
    <format dxfId="4613">
      <pivotArea dataOnly="0" labelOnly="1" outline="0" fieldPosition="0">
        <references count="1">
          <reference field="14" count="0"/>
        </references>
      </pivotArea>
    </format>
    <format dxfId="4612">
      <pivotArea dataOnly="0" labelOnly="1" grandCol="1" outline="0" fieldPosition="0"/>
    </format>
    <format dxfId="4611">
      <pivotArea field="15" type="button" dataOnly="0" labelOnly="1" outline="0" axis="axisRow" fieldPosition="0"/>
    </format>
    <format dxfId="4610">
      <pivotArea dataOnly="0" labelOnly="1" outline="0" fieldPosition="0">
        <references count="1">
          <reference field="14" count="0"/>
        </references>
      </pivotArea>
    </format>
    <format dxfId="4609">
      <pivotArea dataOnly="0" labelOnly="1" grandCol="1" outline="0" fieldPosition="0"/>
    </format>
    <format dxfId="4608">
      <pivotArea grandRow="1" outline="0" collapsedLevelsAreSubtotals="1" fieldPosition="0"/>
    </format>
    <format dxfId="4607">
      <pivotArea dataOnly="0" labelOnly="1" grandRow="1" outline="0" fieldPosition="0"/>
    </format>
    <format dxfId="4606">
      <pivotArea field="15" type="button" dataOnly="0" labelOnly="1" outline="0" axis="axisRow" fieldPosition="0"/>
    </format>
    <format dxfId="4605">
      <pivotArea dataOnly="0" labelOnly="1" outline="0" fieldPosition="0">
        <references count="1">
          <reference field="14" count="0"/>
        </references>
      </pivotArea>
    </format>
    <format dxfId="4604">
      <pivotArea dataOnly="0" labelOnly="1" grandCol="1" outline="0" fieldPosition="0"/>
    </format>
    <format dxfId="4603">
      <pivotArea field="15" type="button" dataOnly="0" labelOnly="1" outline="0" axis="axisRow" fieldPosition="0"/>
    </format>
    <format dxfId="4602">
      <pivotArea dataOnly="0" labelOnly="1" outline="0" fieldPosition="0">
        <references count="1">
          <reference field="14" count="0"/>
        </references>
      </pivotArea>
    </format>
    <format dxfId="460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11000000}"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5154">
      <pivotArea outline="0" collapsedLevelsAreSubtotals="1" fieldPosition="0"/>
    </format>
    <format dxfId="5153">
      <pivotArea dataOnly="0" labelOnly="1" grandCol="1" outline="0" fieldPosition="0"/>
    </format>
    <format dxfId="5152">
      <pivotArea outline="0" collapsedLevelsAreSubtotals="1" fieldPosition="0"/>
    </format>
    <format dxfId="5151">
      <pivotArea dataOnly="0" labelOnly="1" grandCol="1" outline="0" fieldPosition="0"/>
    </format>
    <format dxfId="5150">
      <pivotArea dataOnly="0" labelOnly="1" grandRow="1" outline="0" fieldPosition="0"/>
    </format>
    <format dxfId="5149">
      <pivotArea dataOnly="0" labelOnly="1" grandCol="1" outline="0" fieldPosition="0"/>
    </format>
    <format dxfId="5148">
      <pivotArea dataOnly="0" labelOnly="1" grandCol="1" outline="0" fieldPosition="0"/>
    </format>
    <format dxfId="5147">
      <pivotArea dataOnly="0" labelOnly="1" outline="0" fieldPosition="0">
        <references count="1">
          <reference field="14" count="0"/>
        </references>
      </pivotArea>
    </format>
    <format dxfId="5146">
      <pivotArea dataOnly="0" labelOnly="1" grandCol="1" outline="0" fieldPosition="0"/>
    </format>
    <format dxfId="5145">
      <pivotArea dataOnly="0" labelOnly="1" outline="0" fieldPosition="0">
        <references count="1">
          <reference field="14" count="0"/>
        </references>
      </pivotArea>
    </format>
    <format dxfId="5144">
      <pivotArea dataOnly="0" labelOnly="1" grandCol="1" outline="0" fieldPosition="0"/>
    </format>
    <format dxfId="5143">
      <pivotArea grandRow="1" outline="0" collapsedLevelsAreSubtotals="1" fieldPosition="0"/>
    </format>
    <format dxfId="5142">
      <pivotArea dataOnly="0" labelOnly="1" grandRow="1" outline="0" fieldPosition="0"/>
    </format>
    <format dxfId="5141">
      <pivotArea dataOnly="0" labelOnly="1" grandRow="1" outline="0" fieldPosition="0"/>
    </format>
    <format dxfId="5140">
      <pivotArea grandRow="1" outline="0" collapsedLevelsAreSubtotals="1" fieldPosition="0"/>
    </format>
    <format dxfId="5139">
      <pivotArea dataOnly="0" labelOnly="1" grandRow="1" outline="0" fieldPosition="0"/>
    </format>
    <format dxfId="5138">
      <pivotArea grandRow="1" outline="0" collapsedLevelsAreSubtotals="1" fieldPosition="0"/>
    </format>
    <format dxfId="5137">
      <pivotArea dataOnly="0" labelOnly="1" grandRow="1" outline="0" fieldPosition="0"/>
    </format>
    <format dxfId="5136">
      <pivotArea grandRow="1" outline="0" collapsedLevelsAreSubtotals="1" fieldPosition="0"/>
    </format>
    <format dxfId="5135">
      <pivotArea grandRow="1" outline="0" collapsedLevelsAreSubtotals="1" fieldPosition="0"/>
    </format>
    <format dxfId="5134">
      <pivotArea dataOnly="0" labelOnly="1" grandRow="1" outline="0" fieldPosition="0"/>
    </format>
    <format dxfId="5133">
      <pivotArea dataOnly="0" labelOnly="1" grandRow="1" outline="0" fieldPosition="0"/>
    </format>
    <format dxfId="5132">
      <pivotArea dataOnly="0" labelOnly="1" grandRow="1" outline="0" fieldPosition="0"/>
    </format>
    <format dxfId="5131">
      <pivotArea dataOnly="0" labelOnly="1" grandRow="1" outline="0" fieldPosition="0"/>
    </format>
    <format dxfId="5130">
      <pivotArea grandRow="1" outline="0" collapsedLevelsAreSubtotals="1" fieldPosition="0"/>
    </format>
    <format dxfId="5129">
      <pivotArea dataOnly="0" labelOnly="1" grandRow="1" outline="0" fieldPosition="0"/>
    </format>
    <format dxfId="5128">
      <pivotArea dataOnly="0" labelOnly="1" outline="0" fieldPosition="0">
        <references count="1">
          <reference field="14" count="0"/>
        </references>
      </pivotArea>
    </format>
    <format dxfId="5127">
      <pivotArea dataOnly="0" labelOnly="1" grandCol="1" outline="0" fieldPosition="0"/>
    </format>
    <format dxfId="5126">
      <pivotArea grandRow="1" outline="0" collapsedLevelsAreSubtotals="1" fieldPosition="0"/>
    </format>
    <format dxfId="5125">
      <pivotArea dataOnly="0" labelOnly="1" grandRow="1" outline="0" fieldPosition="0"/>
    </format>
    <format dxfId="5124">
      <pivotArea grandRow="1" outline="0" collapsedLevelsAreSubtotals="1" fieldPosition="0"/>
    </format>
    <format dxfId="5123">
      <pivotArea dataOnly="0" labelOnly="1" grandRow="1" outline="0" fieldPosition="0"/>
    </format>
    <format dxfId="5122">
      <pivotArea dataOnly="0" labelOnly="1" outline="0" fieldPosition="0">
        <references count="1">
          <reference field="14" count="0"/>
        </references>
      </pivotArea>
    </format>
    <format dxfId="5121">
      <pivotArea dataOnly="0" labelOnly="1" grandCol="1" outline="0" fieldPosition="0"/>
    </format>
    <format dxfId="5120">
      <pivotArea dataOnly="0" labelOnly="1" grandCol="1" outline="0" fieldPosition="0"/>
    </format>
    <format dxfId="5119">
      <pivotArea grandRow="1" grandCol="1" outline="0" collapsedLevelsAreSubtotals="1" fieldPosition="0"/>
    </format>
    <format dxfId="5118">
      <pivotArea dataOnly="0" labelOnly="1" outline="0" fieldPosition="0">
        <references count="1">
          <reference field="14" count="0"/>
        </references>
      </pivotArea>
    </format>
    <format dxfId="5117">
      <pivotArea dataOnly="0" labelOnly="1" grandCol="1" outline="0" fieldPosition="0"/>
    </format>
    <format dxfId="5116">
      <pivotArea dataOnly="0" labelOnly="1" outline="0" fieldPosition="0">
        <references count="1">
          <reference field="14" count="0"/>
        </references>
      </pivotArea>
    </format>
    <format dxfId="5115">
      <pivotArea dataOnly="0" labelOnly="1" grandCol="1" outline="0" fieldPosition="0"/>
    </format>
    <format dxfId="5114">
      <pivotArea grandRow="1" outline="0" collapsedLevelsAreSubtotals="1" fieldPosition="0"/>
    </format>
    <format dxfId="5113">
      <pivotArea grandRow="1" outline="0" collapsedLevelsAreSubtotals="1" fieldPosition="0"/>
    </format>
    <format dxfId="5112">
      <pivotArea type="origin" dataOnly="0" labelOnly="1" outline="0" fieldPosition="0"/>
    </format>
    <format dxfId="5111">
      <pivotArea type="origin" dataOnly="0" labelOnly="1" outline="0" fieldPosition="0"/>
    </format>
    <format dxfId="5110">
      <pivotArea type="origin" dataOnly="0" labelOnly="1" outline="0" fieldPosition="0"/>
    </format>
    <format dxfId="5109">
      <pivotArea dataOnly="0" labelOnly="1" outline="0" fieldPosition="0">
        <references count="1">
          <reference field="14" count="0"/>
        </references>
      </pivotArea>
    </format>
    <format dxfId="5108">
      <pivotArea type="topRight" dataOnly="0" labelOnly="1" outline="0" fieldPosition="0"/>
    </format>
    <format dxfId="5107">
      <pivotArea outline="0" collapsedLevelsAreSubtotals="1" fieldPosition="0"/>
    </format>
    <format dxfId="5106">
      <pivotArea dataOnly="0" labelOnly="1" grandRow="1" outline="0" fieldPosition="0"/>
    </format>
    <format dxfId="5105">
      <pivotArea dataOnly="0" labelOnly="1" outline="0" fieldPosition="0">
        <references count="1">
          <reference field="14" count="0"/>
        </references>
      </pivotArea>
    </format>
    <format dxfId="5104">
      <pivotArea dataOnly="0" labelOnly="1" grandCol="1" outline="0" fieldPosition="0"/>
    </format>
    <format dxfId="5103">
      <pivotArea dataOnly="0" labelOnly="1" outline="0" fieldPosition="0">
        <references count="1">
          <reference field="14" count="0"/>
        </references>
      </pivotArea>
    </format>
    <format dxfId="5102">
      <pivotArea dataOnly="0" labelOnly="1" grandCol="1" outline="0" fieldPosition="0"/>
    </format>
    <format dxfId="5101">
      <pivotArea grandRow="1" outline="0" collapsedLevelsAreSubtotals="1" fieldPosition="0"/>
    </format>
    <format dxfId="5100">
      <pivotArea dataOnly="0" labelOnly="1" grandRow="1" outline="0" fieldPosition="0"/>
    </format>
    <format dxfId="5099">
      <pivotArea outline="0" collapsedLevelsAreSubtotals="1" fieldPosition="0"/>
    </format>
    <format dxfId="5098">
      <pivotArea dataOnly="0" labelOnly="1" grandRow="1" outline="0" fieldPosition="0"/>
    </format>
    <format dxfId="5097">
      <pivotArea dataOnly="0" labelOnly="1" outline="0" fieldPosition="0">
        <references count="1">
          <reference field="14" count="0"/>
        </references>
      </pivotArea>
    </format>
    <format dxfId="5096">
      <pivotArea dataOnly="0" labelOnly="1" grandCol="1" outline="0" fieldPosition="0"/>
    </format>
    <format dxfId="5095">
      <pivotArea grandRow="1" outline="0" collapsedLevelsAreSubtotals="1" fieldPosition="0"/>
    </format>
    <format dxfId="5094">
      <pivotArea dataOnly="0" labelOnly="1" grandRow="1" outline="0" fieldPosition="0"/>
    </format>
    <format dxfId="5093">
      <pivotArea grandRow="1" outline="0" collapsedLevelsAreSubtotals="1" fieldPosition="0"/>
    </format>
    <format dxfId="5092">
      <pivotArea dataOnly="0" labelOnly="1" grandRow="1" outline="0" fieldPosition="0"/>
    </format>
    <format dxfId="5091">
      <pivotArea dataOnly="0" labelOnly="1" outline="0" fieldPosition="0">
        <references count="1">
          <reference field="14" count="0"/>
        </references>
      </pivotArea>
    </format>
    <format dxfId="5090">
      <pivotArea dataOnly="0" labelOnly="1" grandCol="1" outline="0" fieldPosition="0"/>
    </format>
    <format dxfId="5089">
      <pivotArea grandRow="1" outline="0" collapsedLevelsAreSubtotals="1" fieldPosition="0"/>
    </format>
    <format dxfId="5088">
      <pivotArea dataOnly="0" labelOnly="1" grandRow="1" outline="0" fieldPosition="0"/>
    </format>
    <format dxfId="5087">
      <pivotArea dataOnly="0" labelOnly="1" outline="0" fieldPosition="0">
        <references count="1">
          <reference field="14" count="0"/>
        </references>
      </pivotArea>
    </format>
    <format dxfId="5086">
      <pivotArea dataOnly="0" labelOnly="1" grandCol="1" outline="0" fieldPosition="0"/>
    </format>
    <format dxfId="5085">
      <pivotArea grandRow="1" outline="0" collapsedLevelsAreSubtotals="1" fieldPosition="0"/>
    </format>
    <format dxfId="5084">
      <pivotArea dataOnly="0" labelOnly="1" grandRow="1" outline="0" fieldPosition="0"/>
    </format>
    <format dxfId="5083">
      <pivotArea outline="0" collapsedLevelsAreSubtotals="1" fieldPosition="0"/>
    </format>
    <format dxfId="5082">
      <pivotArea dataOnly="0" labelOnly="1" grandRow="1" outline="0" fieldPosition="0"/>
    </format>
    <format dxfId="5081">
      <pivotArea dataOnly="0" labelOnly="1" outline="0" fieldPosition="0">
        <references count="1">
          <reference field="14" count="0"/>
        </references>
      </pivotArea>
    </format>
    <format dxfId="5080">
      <pivotArea dataOnly="0" labelOnly="1" grandCol="1" outline="0" fieldPosition="0"/>
    </format>
    <format dxfId="5079">
      <pivotArea field="12" type="button" dataOnly="0" labelOnly="1" outline="0"/>
    </format>
    <format dxfId="5078">
      <pivotArea type="origin" dataOnly="0" labelOnly="1" outline="0" fieldPosition="0"/>
    </format>
    <format dxfId="5077">
      <pivotArea dataOnly="0" labelOnly="1" grandRow="1" outline="0" fieldPosition="0"/>
    </format>
    <format dxfId="5076">
      <pivotArea field="12" type="button" dataOnly="0" labelOnly="1" outline="0"/>
    </format>
    <format dxfId="5075">
      <pivotArea type="origin" dataOnly="0" labelOnly="1" outline="0" fieldPosition="0"/>
    </format>
    <format dxfId="5074">
      <pivotArea dataOnly="0" labelOnly="1" grandRow="1" outline="0" fieldPosition="0"/>
    </format>
    <format dxfId="5073">
      <pivotArea field="12" type="button" dataOnly="0" labelOnly="1" outline="0"/>
    </format>
    <format dxfId="5072">
      <pivotArea type="origin" dataOnly="0" labelOnly="1" outline="0" fieldPosition="0"/>
    </format>
    <format dxfId="5071">
      <pivotArea dataOnly="0" labelOnly="1" grandRow="1" outline="0" fieldPosition="0"/>
    </format>
    <format dxfId="5070">
      <pivotArea field="12" type="button" dataOnly="0" labelOnly="1" outline="0"/>
    </format>
    <format dxfId="5069">
      <pivotArea type="origin" dataOnly="0" labelOnly="1" outline="0" fieldPosition="0"/>
    </format>
    <format dxfId="5068">
      <pivotArea dataOnly="0" labelOnly="1" grandRow="1" outline="0" fieldPosition="0"/>
    </format>
    <format dxfId="5067">
      <pivotArea grandRow="1" outline="0" collapsedLevelsAreSubtotals="1" fieldPosition="0"/>
    </format>
    <format dxfId="5066">
      <pivotArea dataOnly="0" labelOnly="1" grandRow="1" outline="0" fieldPosition="0"/>
    </format>
    <format dxfId="5065">
      <pivotArea grandRow="1" outline="0" collapsedLevelsAreSubtotals="1" fieldPosition="0"/>
    </format>
    <format dxfId="5064">
      <pivotArea dataOnly="0" labelOnly="1" grandRow="1" outline="0" fieldPosition="0"/>
    </format>
    <format dxfId="5063">
      <pivotArea outline="0" collapsedLevelsAreSubtotals="1" fieldPosition="0"/>
    </format>
    <format dxfId="5062">
      <pivotArea dataOnly="0" labelOnly="1" grandRow="1" outline="0" fieldPosition="0"/>
    </format>
    <format dxfId="5061">
      <pivotArea outline="0" collapsedLevelsAreSubtotals="1" fieldPosition="0"/>
    </format>
    <format dxfId="5060">
      <pivotArea dataOnly="0" labelOnly="1" grandRow="1" outline="0" fieldPosition="0"/>
    </format>
    <format dxfId="5059">
      <pivotArea dataOnly="0" labelOnly="1" outline="0" fieldPosition="0">
        <references count="1">
          <reference field="14" count="0"/>
        </references>
      </pivotArea>
    </format>
    <format dxfId="5058">
      <pivotArea dataOnly="0" labelOnly="1" grandCol="1" outline="0" fieldPosition="0"/>
    </format>
    <format dxfId="5057">
      <pivotArea dataOnly="0" labelOnly="1" outline="0" fieldPosition="0">
        <references count="1">
          <reference field="14" count="0"/>
        </references>
      </pivotArea>
    </format>
    <format dxfId="5056">
      <pivotArea dataOnly="0" labelOnly="1" grandCol="1" outline="0" fieldPosition="0"/>
    </format>
    <format dxfId="5055">
      <pivotArea outline="0" fieldPosition="0">
        <references count="1">
          <reference field="14" count="0" selected="0"/>
        </references>
      </pivotArea>
    </format>
    <format dxfId="5054">
      <pivotArea dataOnly="0" labelOnly="1" grandRow="1" outline="0" fieldPosition="0"/>
    </format>
    <format dxfId="5053">
      <pivotArea dataOnly="0" labelOnly="1" outline="0" fieldPosition="0">
        <references count="1">
          <reference field="14" count="0"/>
        </references>
      </pivotArea>
    </format>
    <format dxfId="5052">
      <pivotArea grandRow="1" outline="0" collapsedLevelsAreSubtotals="1" fieldPosition="0"/>
    </format>
    <format dxfId="5051">
      <pivotArea dataOnly="0" labelOnly="1" grandRow="1" outline="0" fieldPosition="0"/>
    </format>
    <format dxfId="5050">
      <pivotArea outline="0" collapsedLevelsAreSubtotals="1" fieldPosition="0"/>
    </format>
    <format dxfId="5049">
      <pivotArea dataOnly="0" labelOnly="1" grandRow="1" outline="0" fieldPosition="0"/>
    </format>
    <format dxfId="5048">
      <pivotArea dataOnly="0" labelOnly="1" outline="0" fieldPosition="0">
        <references count="1">
          <reference field="14" count="0"/>
        </references>
      </pivotArea>
    </format>
    <format dxfId="5047">
      <pivotArea dataOnly="0" labelOnly="1" grandCol="1" outline="0" fieldPosition="0"/>
    </format>
    <format dxfId="5046">
      <pivotArea outline="0" collapsedLevelsAreSubtotals="1" fieldPosition="0"/>
    </format>
    <format dxfId="5045">
      <pivotArea dataOnly="0" labelOnly="1" grandRow="1" outline="0" fieldPosition="0"/>
    </format>
    <format dxfId="5044">
      <pivotArea dataOnly="0" labelOnly="1" outline="0" fieldPosition="0">
        <references count="1">
          <reference field="14" count="0"/>
        </references>
      </pivotArea>
    </format>
    <format dxfId="5043">
      <pivotArea dataOnly="0" labelOnly="1" grandCol="1" outline="0" fieldPosition="0"/>
    </format>
    <format dxfId="5042">
      <pivotArea outline="0" collapsedLevelsAreSubtotals="1" fieldPosition="0"/>
    </format>
    <format dxfId="5041">
      <pivotArea dataOnly="0" labelOnly="1" grandRow="1" outline="0" fieldPosition="0"/>
    </format>
    <format dxfId="5040">
      <pivotArea dataOnly="0" labelOnly="1" outline="0" fieldPosition="0">
        <references count="1">
          <reference field="14" count="0"/>
        </references>
      </pivotArea>
    </format>
    <format dxfId="5039">
      <pivotArea dataOnly="0" labelOnly="1" grandCol="1" outline="0" fieldPosition="0"/>
    </format>
    <format dxfId="5038">
      <pivotArea dataOnly="0" labelOnly="1" outline="0" fieldPosition="0">
        <references count="1">
          <reference field="14" count="0"/>
        </references>
      </pivotArea>
    </format>
    <format dxfId="5037">
      <pivotArea dataOnly="0" labelOnly="1" grandCol="1" outline="0" fieldPosition="0"/>
    </format>
    <format dxfId="5036">
      <pivotArea grandRow="1" outline="0" collapsedLevelsAreSubtotals="1" fieldPosition="0"/>
    </format>
    <format dxfId="5035">
      <pivotArea dataOnly="0" labelOnly="1" grandRow="1" outline="0" fieldPosition="0"/>
    </format>
    <format dxfId="5034">
      <pivotArea outline="0" collapsedLevelsAreSubtotals="1" fieldPosition="0"/>
    </format>
    <format dxfId="5033">
      <pivotArea dataOnly="0" labelOnly="1" grandRow="1" outline="0" fieldPosition="0"/>
    </format>
    <format dxfId="5032">
      <pivotArea dataOnly="0" labelOnly="1" outline="0" fieldPosition="0">
        <references count="1">
          <reference field="14" count="0"/>
        </references>
      </pivotArea>
    </format>
    <format dxfId="5031">
      <pivotArea dataOnly="0" labelOnly="1" grandCol="1" outline="0" fieldPosition="0"/>
    </format>
    <format dxfId="5030">
      <pivotArea outline="0" collapsedLevelsAreSubtotals="1" fieldPosition="0"/>
    </format>
    <format dxfId="5029">
      <pivotArea field="15" type="button" dataOnly="0" labelOnly="1" outline="0" axis="axisRow" fieldPosition="0"/>
    </format>
    <format dxfId="5028">
      <pivotArea dataOnly="0" labelOnly="1" outline="0" fieldPosition="0">
        <references count="1">
          <reference field="15" count="0"/>
        </references>
      </pivotArea>
    </format>
    <format dxfId="5027">
      <pivotArea dataOnly="0" labelOnly="1" grandRow="1" outline="0" fieldPosition="0"/>
    </format>
    <format dxfId="5026">
      <pivotArea dataOnly="0" labelOnly="1" outline="0" fieldPosition="0">
        <references count="1">
          <reference field="14" count="0"/>
        </references>
      </pivotArea>
    </format>
    <format dxfId="5025">
      <pivotArea dataOnly="0" labelOnly="1" grandCol="1" outline="0" fieldPosition="0"/>
    </format>
    <format dxfId="5024">
      <pivotArea outline="0" collapsedLevelsAreSubtotals="1" fieldPosition="0"/>
    </format>
    <format dxfId="5023">
      <pivotArea field="15" type="button" dataOnly="0" labelOnly="1" outline="0" axis="axisRow" fieldPosition="0"/>
    </format>
    <format dxfId="5022">
      <pivotArea dataOnly="0" labelOnly="1" outline="0" fieldPosition="0">
        <references count="1">
          <reference field="15" count="0"/>
        </references>
      </pivotArea>
    </format>
    <format dxfId="5021">
      <pivotArea dataOnly="0" labelOnly="1" grandRow="1" outline="0" fieldPosition="0"/>
    </format>
    <format dxfId="5020">
      <pivotArea dataOnly="0" labelOnly="1" outline="0" fieldPosition="0">
        <references count="1">
          <reference field="14" count="0"/>
        </references>
      </pivotArea>
    </format>
    <format dxfId="5019">
      <pivotArea dataOnly="0" labelOnly="1" grandCol="1" outline="0" fieldPosition="0"/>
    </format>
    <format dxfId="5018">
      <pivotArea outline="0" collapsedLevelsAreSubtotals="1" fieldPosition="0"/>
    </format>
    <format dxfId="5017">
      <pivotArea field="15" type="button" dataOnly="0" labelOnly="1" outline="0" axis="axisRow" fieldPosition="0"/>
    </format>
    <format dxfId="5016">
      <pivotArea dataOnly="0" labelOnly="1" outline="0" fieldPosition="0">
        <references count="1">
          <reference field="15" count="0"/>
        </references>
      </pivotArea>
    </format>
    <format dxfId="5015">
      <pivotArea dataOnly="0" labelOnly="1" grandRow="1" outline="0" fieldPosition="0"/>
    </format>
    <format dxfId="5014">
      <pivotArea dataOnly="0" labelOnly="1" outline="0" fieldPosition="0">
        <references count="1">
          <reference field="14" count="0"/>
        </references>
      </pivotArea>
    </format>
    <format dxfId="5013">
      <pivotArea dataOnly="0" labelOnly="1" grandCol="1" outline="0" fieldPosition="0"/>
    </format>
    <format dxfId="5012">
      <pivotArea outline="0" collapsedLevelsAreSubtotals="1" fieldPosition="0"/>
    </format>
    <format dxfId="5011">
      <pivotArea field="15" type="button" dataOnly="0" labelOnly="1" outline="0" axis="axisRow" fieldPosition="0"/>
    </format>
    <format dxfId="5010">
      <pivotArea dataOnly="0" labelOnly="1" outline="0" fieldPosition="0">
        <references count="1">
          <reference field="15" count="0"/>
        </references>
      </pivotArea>
    </format>
    <format dxfId="5009">
      <pivotArea dataOnly="0" labelOnly="1" grandRow="1" outline="0" fieldPosition="0"/>
    </format>
    <format dxfId="5008">
      <pivotArea dataOnly="0" labelOnly="1" outline="0" fieldPosition="0">
        <references count="1">
          <reference field="14" count="0"/>
        </references>
      </pivotArea>
    </format>
    <format dxfId="5007">
      <pivotArea dataOnly="0" labelOnly="1" grandCol="1" outline="0" fieldPosition="0"/>
    </format>
    <format dxfId="5006">
      <pivotArea grandRow="1" outline="0" collapsedLevelsAreSubtotals="1" fieldPosition="0"/>
    </format>
    <format dxfId="5005">
      <pivotArea dataOnly="0" labelOnly="1" grandRow="1" outline="0" fieldPosition="0"/>
    </format>
    <format dxfId="5004">
      <pivotArea grandRow="1" outline="0" collapsedLevelsAreSubtotals="1" fieldPosition="0"/>
    </format>
    <format dxfId="5003">
      <pivotArea dataOnly="0" labelOnly="1" grandRow="1" outline="0" fieldPosition="0"/>
    </format>
    <format dxfId="5002">
      <pivotArea outline="0" collapsedLevelsAreSubtotals="1" fieldPosition="0"/>
    </format>
    <format dxfId="5001">
      <pivotArea dataOnly="0" labelOnly="1" outline="0" fieldPosition="0">
        <references count="1">
          <reference field="14" count="0"/>
        </references>
      </pivotArea>
    </format>
    <format dxfId="5000">
      <pivotArea dataOnly="0" labelOnly="1" grandCol="1" outline="0" fieldPosition="0"/>
    </format>
    <format dxfId="4999">
      <pivotArea outline="0" collapsedLevelsAreSubtotals="1" fieldPosition="0"/>
    </format>
    <format dxfId="4998">
      <pivotArea dataOnly="0" labelOnly="1" outline="0" fieldPosition="0">
        <references count="1">
          <reference field="14" count="0"/>
        </references>
      </pivotArea>
    </format>
    <format dxfId="4997">
      <pivotArea dataOnly="0" labelOnly="1" grandCol="1" outline="0" fieldPosition="0"/>
    </format>
    <format dxfId="4996">
      <pivotArea outline="0" collapsedLevelsAreSubtotals="1" fieldPosition="0"/>
    </format>
    <format dxfId="4995">
      <pivotArea field="15" type="button" dataOnly="0" labelOnly="1" outline="0" axis="axisRow" fieldPosition="0"/>
    </format>
    <format dxfId="4994">
      <pivotArea dataOnly="0" labelOnly="1" outline="0" fieldPosition="0">
        <references count="1">
          <reference field="15" count="12">
            <x v="0"/>
            <x v="2"/>
            <x v="3"/>
            <x v="4"/>
            <x v="5"/>
            <x v="7"/>
            <x v="8"/>
            <x v="9"/>
            <x v="10"/>
            <x v="11"/>
            <x v="15"/>
            <x v="17"/>
          </reference>
        </references>
      </pivotArea>
    </format>
    <format dxfId="4993">
      <pivotArea dataOnly="0" labelOnly="1" grandRow="1" outline="0" fieldPosition="0"/>
    </format>
    <format dxfId="4992">
      <pivotArea dataOnly="0" labelOnly="1" outline="0" fieldPosition="0">
        <references count="1">
          <reference field="14" count="0"/>
        </references>
      </pivotArea>
    </format>
    <format dxfId="4991">
      <pivotArea dataOnly="0" labelOnly="1" grandCol="1" outline="0" fieldPosition="0"/>
    </format>
    <format dxfId="4990">
      <pivotArea outline="0" collapsedLevelsAreSubtotals="1" fieldPosition="0"/>
    </format>
    <format dxfId="4989">
      <pivotArea field="15" type="button" dataOnly="0" labelOnly="1" outline="0" axis="axisRow" fieldPosition="0"/>
    </format>
    <format dxfId="4988">
      <pivotArea dataOnly="0" labelOnly="1" outline="0" fieldPosition="0">
        <references count="1">
          <reference field="15" count="12">
            <x v="0"/>
            <x v="2"/>
            <x v="3"/>
            <x v="4"/>
            <x v="5"/>
            <x v="7"/>
            <x v="8"/>
            <x v="9"/>
            <x v="10"/>
            <x v="11"/>
            <x v="15"/>
            <x v="17"/>
          </reference>
        </references>
      </pivotArea>
    </format>
    <format dxfId="4987">
      <pivotArea dataOnly="0" labelOnly="1" grandRow="1" outline="0" fieldPosition="0"/>
    </format>
    <format dxfId="4986">
      <pivotArea dataOnly="0" labelOnly="1" outline="0" fieldPosition="0">
        <references count="1">
          <reference field="14" count="0"/>
        </references>
      </pivotArea>
    </format>
    <format dxfId="4985">
      <pivotArea dataOnly="0" labelOnly="1" grandCol="1" outline="0" fieldPosition="0"/>
    </format>
    <format dxfId="4984">
      <pivotArea grandRow="1" outline="0" collapsedLevelsAreSubtotals="1" fieldPosition="0"/>
    </format>
    <format dxfId="4983">
      <pivotArea dataOnly="0" labelOnly="1" grandRow="1" outline="0" fieldPosition="0"/>
    </format>
    <format dxfId="4982">
      <pivotArea field="15" type="button" dataOnly="0" labelOnly="1" outline="0" axis="axisRow" fieldPosition="0"/>
    </format>
    <format dxfId="4981">
      <pivotArea dataOnly="0" labelOnly="1" outline="0" fieldPosition="0">
        <references count="1">
          <reference field="14" count="0"/>
        </references>
      </pivotArea>
    </format>
    <format dxfId="4980">
      <pivotArea dataOnly="0" labelOnly="1" grandCol="1" outline="0" fieldPosition="0"/>
    </format>
    <format dxfId="4979">
      <pivotArea outline="0" collapsedLevelsAreSubtotals="1" fieldPosition="0"/>
    </format>
    <format dxfId="4978">
      <pivotArea field="15" type="button" dataOnly="0" labelOnly="1" outline="0" axis="axisRow" fieldPosition="0"/>
    </format>
    <format dxfId="4977">
      <pivotArea dataOnly="0" labelOnly="1" outline="0" fieldPosition="0">
        <references count="1">
          <reference field="15" count="7">
            <x v="2"/>
            <x v="3"/>
            <x v="4"/>
            <x v="5"/>
            <x v="8"/>
            <x v="9"/>
            <x v="11"/>
          </reference>
        </references>
      </pivotArea>
    </format>
    <format dxfId="4976">
      <pivotArea dataOnly="0" labelOnly="1" grandRow="1" outline="0" fieldPosition="0"/>
    </format>
    <format dxfId="4975">
      <pivotArea dataOnly="0" labelOnly="1" outline="0" fieldPosition="0">
        <references count="1">
          <reference field="14" count="0"/>
        </references>
      </pivotArea>
    </format>
    <format dxfId="4974">
      <pivotArea dataOnly="0" labelOnly="1" grandCol="1" outline="0" fieldPosition="0"/>
    </format>
    <format dxfId="4973">
      <pivotArea outline="0" collapsedLevelsAreSubtotals="1" fieldPosition="0"/>
    </format>
    <format dxfId="4972">
      <pivotArea field="15" type="button" dataOnly="0" labelOnly="1" outline="0" axis="axisRow" fieldPosition="0"/>
    </format>
    <format dxfId="4971">
      <pivotArea dataOnly="0" labelOnly="1" outline="0" fieldPosition="0">
        <references count="1">
          <reference field="15" count="7">
            <x v="2"/>
            <x v="3"/>
            <x v="4"/>
            <x v="5"/>
            <x v="8"/>
            <x v="9"/>
            <x v="11"/>
          </reference>
        </references>
      </pivotArea>
    </format>
    <format dxfId="4970">
      <pivotArea dataOnly="0" labelOnly="1" grandRow="1" outline="0" fieldPosition="0"/>
    </format>
    <format dxfId="4969">
      <pivotArea dataOnly="0" labelOnly="1" outline="0" fieldPosition="0">
        <references count="1">
          <reference field="14" count="0"/>
        </references>
      </pivotArea>
    </format>
    <format dxfId="4968">
      <pivotArea dataOnly="0" labelOnly="1" grandCol="1" outline="0" fieldPosition="0"/>
    </format>
    <format dxfId="4967">
      <pivotArea outline="0" collapsedLevelsAreSubtotals="1" fieldPosition="0"/>
    </format>
    <format dxfId="4966">
      <pivotArea field="15" type="button" dataOnly="0" labelOnly="1" outline="0" axis="axisRow" fieldPosition="0"/>
    </format>
    <format dxfId="4965">
      <pivotArea dataOnly="0" labelOnly="1" outline="0" fieldPosition="0">
        <references count="1">
          <reference field="15" count="7">
            <x v="2"/>
            <x v="3"/>
            <x v="4"/>
            <x v="5"/>
            <x v="8"/>
            <x v="9"/>
            <x v="11"/>
          </reference>
        </references>
      </pivotArea>
    </format>
    <format dxfId="4964">
      <pivotArea dataOnly="0" labelOnly="1" grandRow="1" outline="0" fieldPosition="0"/>
    </format>
    <format dxfId="4963">
      <pivotArea dataOnly="0" labelOnly="1" outline="0" fieldPosition="0">
        <references count="1">
          <reference field="14" count="0"/>
        </references>
      </pivotArea>
    </format>
    <format dxfId="4962">
      <pivotArea dataOnly="0" labelOnly="1" grandCol="1" outline="0" fieldPosition="0"/>
    </format>
    <format dxfId="4961">
      <pivotArea field="15" type="button" dataOnly="0" labelOnly="1" outline="0" axis="axisRow" fieldPosition="0"/>
    </format>
    <format dxfId="4960">
      <pivotArea dataOnly="0" labelOnly="1" outline="0" fieldPosition="0">
        <references count="1">
          <reference field="14" count="0"/>
        </references>
      </pivotArea>
    </format>
    <format dxfId="4959">
      <pivotArea dataOnly="0" labelOnly="1" grandCol="1" outline="0" fieldPosition="0"/>
    </format>
    <format dxfId="4958">
      <pivotArea grandRow="1" outline="0" collapsedLevelsAreSubtotals="1" fieldPosition="0"/>
    </format>
    <format dxfId="4957">
      <pivotArea dataOnly="0" labelOnly="1" grandRow="1" outline="0" fieldPosition="0"/>
    </format>
    <format dxfId="4956">
      <pivotArea grandRow="1" outline="0" collapsedLevelsAreSubtotals="1" fieldPosition="0"/>
    </format>
    <format dxfId="4955">
      <pivotArea outline="0" collapsedLevelsAreSubtotals="1" fieldPosition="0"/>
    </format>
    <format dxfId="4954">
      <pivotArea dataOnly="0" labelOnly="1" outline="0" fieldPosition="0">
        <references count="1">
          <reference field="15" count="8">
            <x v="2"/>
            <x v="3"/>
            <x v="4"/>
            <x v="5"/>
            <x v="8"/>
            <x v="9"/>
            <x v="11"/>
            <x v="15"/>
          </reference>
        </references>
      </pivotArea>
    </format>
    <format dxfId="4953">
      <pivotArea dataOnly="0" labelOnly="1" grandRow="1" outline="0" fieldPosition="0"/>
    </format>
    <format dxfId="4952">
      <pivotArea field="15" type="button" dataOnly="0" labelOnly="1" outline="0" axis="axisRow" fieldPosition="0"/>
    </format>
    <format dxfId="4951">
      <pivotArea dataOnly="0" labelOnly="1" outline="0" fieldPosition="0">
        <references count="1">
          <reference field="14" count="0"/>
        </references>
      </pivotArea>
    </format>
    <format dxfId="4950">
      <pivotArea dataOnly="0" labelOnly="1" grandCol="1" outline="0" fieldPosition="0"/>
    </format>
    <format dxfId="4949">
      <pivotArea dataOnly="0" labelOnly="1" grandRow="1" outline="0" fieldPosition="0"/>
    </format>
    <format dxfId="4948">
      <pivotArea outline="0" collapsedLevelsAreSubtotals="1" fieldPosition="0"/>
    </format>
    <format dxfId="4947">
      <pivotArea field="15" type="button" dataOnly="0" labelOnly="1" outline="0" axis="axisRow" fieldPosition="0"/>
    </format>
    <format dxfId="4946">
      <pivotArea dataOnly="0" labelOnly="1" outline="0" fieldPosition="0">
        <references count="1">
          <reference field="15" count="8">
            <x v="2"/>
            <x v="3"/>
            <x v="4"/>
            <x v="5"/>
            <x v="8"/>
            <x v="9"/>
            <x v="11"/>
            <x v="15"/>
          </reference>
        </references>
      </pivotArea>
    </format>
    <format dxfId="4945">
      <pivotArea dataOnly="0" labelOnly="1" grandRow="1" outline="0" fieldPosition="0"/>
    </format>
    <format dxfId="4944">
      <pivotArea dataOnly="0" labelOnly="1" outline="0" fieldPosition="0">
        <references count="1">
          <reference field="14" count="0"/>
        </references>
      </pivotArea>
    </format>
    <format dxfId="4943">
      <pivotArea dataOnly="0" labelOnly="1" grandCol="1" outline="0" fieldPosition="0"/>
    </format>
    <format dxfId="4942">
      <pivotArea outline="0" collapsedLevelsAreSubtotals="1" fieldPosition="0"/>
    </format>
    <format dxfId="4941">
      <pivotArea field="15" type="button" dataOnly="0" labelOnly="1" outline="0" axis="axisRow" fieldPosition="0"/>
    </format>
    <format dxfId="4940">
      <pivotArea dataOnly="0" labelOnly="1" outline="0" fieldPosition="0">
        <references count="1">
          <reference field="15" count="8">
            <x v="2"/>
            <x v="3"/>
            <x v="4"/>
            <x v="5"/>
            <x v="8"/>
            <x v="9"/>
            <x v="11"/>
            <x v="15"/>
          </reference>
        </references>
      </pivotArea>
    </format>
    <format dxfId="4939">
      <pivotArea dataOnly="0" labelOnly="1" grandRow="1" outline="0" fieldPosition="0"/>
    </format>
    <format dxfId="4938">
      <pivotArea dataOnly="0" labelOnly="1" outline="0" fieldPosition="0">
        <references count="1">
          <reference field="14" count="0"/>
        </references>
      </pivotArea>
    </format>
    <format dxfId="4937">
      <pivotArea dataOnly="0" labelOnly="1" grandCol="1" outline="0" fieldPosition="0"/>
    </format>
    <format dxfId="4936">
      <pivotArea outline="0" collapsedLevelsAreSubtotals="1" fieldPosition="0"/>
    </format>
    <format dxfId="4935">
      <pivotArea field="15" type="button" dataOnly="0" labelOnly="1" outline="0" axis="axisRow" fieldPosition="0"/>
    </format>
    <format dxfId="4934">
      <pivotArea dataOnly="0" labelOnly="1" outline="0" fieldPosition="0">
        <references count="1">
          <reference field="15" count="8">
            <x v="2"/>
            <x v="3"/>
            <x v="4"/>
            <x v="5"/>
            <x v="8"/>
            <x v="9"/>
            <x v="11"/>
            <x v="15"/>
          </reference>
        </references>
      </pivotArea>
    </format>
    <format dxfId="4933">
      <pivotArea dataOnly="0" labelOnly="1" grandRow="1" outline="0" fieldPosition="0"/>
    </format>
    <format dxfId="4932">
      <pivotArea dataOnly="0" labelOnly="1" outline="0" fieldPosition="0">
        <references count="1">
          <reference field="14" count="0"/>
        </references>
      </pivotArea>
    </format>
    <format dxfId="4931">
      <pivotArea dataOnly="0" labelOnly="1" grandCol="1" outline="0" fieldPosition="0"/>
    </format>
    <format dxfId="4930">
      <pivotArea field="15" type="button" dataOnly="0" labelOnly="1" outline="0" axis="axisRow" fieldPosition="0"/>
    </format>
    <format dxfId="4929">
      <pivotArea dataOnly="0" labelOnly="1" outline="0" fieldPosition="0">
        <references count="1">
          <reference field="14" count="0"/>
        </references>
      </pivotArea>
    </format>
    <format dxfId="4928">
      <pivotArea dataOnly="0" labelOnly="1" grandCol="1" outline="0" fieldPosition="0"/>
    </format>
    <format dxfId="4927">
      <pivotArea dataOnly="0" labelOnly="1" outline="0" fieldPosition="0">
        <references count="1">
          <reference field="15" count="8">
            <x v="2"/>
            <x v="3"/>
            <x v="4"/>
            <x v="5"/>
            <x v="8"/>
            <x v="9"/>
            <x v="11"/>
            <x v="15"/>
          </reference>
        </references>
      </pivotArea>
    </format>
    <format dxfId="4926">
      <pivotArea dataOnly="0" labelOnly="1" outline="0" fieldPosition="0">
        <references count="1">
          <reference field="15" count="0"/>
        </references>
      </pivotArea>
    </format>
    <format dxfId="4925">
      <pivotArea outline="0" collapsedLevelsAreSubtotals="1" fieldPosition="0"/>
    </format>
    <format dxfId="4924">
      <pivotArea field="15" type="button" dataOnly="0" labelOnly="1" outline="0" axis="axisRow" fieldPosition="0"/>
    </format>
    <format dxfId="4923">
      <pivotArea dataOnly="0" labelOnly="1" outline="0" fieldPosition="0">
        <references count="1">
          <reference field="15" count="9">
            <x v="2"/>
            <x v="3"/>
            <x v="4"/>
            <x v="5"/>
            <x v="7"/>
            <x v="8"/>
            <x v="9"/>
            <x v="11"/>
            <x v="15"/>
          </reference>
        </references>
      </pivotArea>
    </format>
    <format dxfId="4922">
      <pivotArea dataOnly="0" labelOnly="1" grandRow="1" outline="0" fieldPosition="0"/>
    </format>
    <format dxfId="4921">
      <pivotArea dataOnly="0" labelOnly="1" outline="0" fieldPosition="0">
        <references count="1">
          <reference field="14" count="0"/>
        </references>
      </pivotArea>
    </format>
    <format dxfId="4920">
      <pivotArea dataOnly="0" labelOnly="1" grandCol="1" outline="0" fieldPosition="0"/>
    </format>
    <format dxfId="4919">
      <pivotArea dataOnly="0" labelOnly="1" outline="0" fieldPosition="0">
        <references count="1">
          <reference field="15" count="11">
            <x v="2"/>
            <x v="3"/>
            <x v="4"/>
            <x v="5"/>
            <x v="7"/>
            <x v="8"/>
            <x v="9"/>
            <x v="10"/>
            <x v="11"/>
            <x v="12"/>
            <x v="15"/>
          </reference>
        </references>
      </pivotArea>
    </format>
    <format dxfId="4918">
      <pivotArea outline="0" fieldPosition="0">
        <references count="1">
          <reference field="15" count="10" selected="0">
            <x v="2"/>
            <x v="3"/>
            <x v="4"/>
            <x v="5"/>
            <x v="8"/>
            <x v="9"/>
            <x v="10"/>
            <x v="11"/>
            <x v="12"/>
            <x v="15"/>
          </reference>
        </references>
      </pivotArea>
    </format>
    <format dxfId="4917">
      <pivotArea dataOnly="0" labelOnly="1" outline="0" fieldPosition="0">
        <references count="1">
          <reference field="15" count="10">
            <x v="2"/>
            <x v="3"/>
            <x v="4"/>
            <x v="5"/>
            <x v="8"/>
            <x v="9"/>
            <x v="10"/>
            <x v="11"/>
            <x v="12"/>
            <x v="15"/>
          </reference>
        </references>
      </pivotArea>
    </format>
    <format dxfId="4916">
      <pivotArea dataOnly="0" labelOnly="1" outline="0" fieldPosition="0">
        <references count="1">
          <reference field="15" count="9">
            <x v="0"/>
            <x v="3"/>
            <x v="4"/>
            <x v="5"/>
            <x v="7"/>
            <x v="8"/>
            <x v="9"/>
            <x v="11"/>
            <x v="15"/>
          </reference>
        </references>
      </pivotArea>
    </format>
    <format dxfId="4915">
      <pivotArea dataOnly="0" labelOnly="1" outline="0" fieldPosition="0">
        <references count="1">
          <reference field="15" count="9">
            <x v="0"/>
            <x v="3"/>
            <x v="4"/>
            <x v="5"/>
            <x v="7"/>
            <x v="8"/>
            <x v="9"/>
            <x v="11"/>
            <x v="15"/>
          </reference>
        </references>
      </pivotArea>
    </format>
    <format dxfId="4914">
      <pivotArea dataOnly="0" labelOnly="1" outline="0" fieldPosition="0">
        <references count="1">
          <reference field="15" count="9">
            <x v="0"/>
            <x v="3"/>
            <x v="4"/>
            <x v="5"/>
            <x v="7"/>
            <x v="8"/>
            <x v="9"/>
            <x v="11"/>
            <x v="15"/>
          </reference>
        </references>
      </pivotArea>
    </format>
    <format dxfId="4913">
      <pivotArea type="all" dataOnly="0" outline="0" fieldPosition="0"/>
    </format>
    <format dxfId="4912">
      <pivotArea type="origin" dataOnly="0" labelOnly="1" outline="0" fieldPosition="0"/>
    </format>
    <format dxfId="4911">
      <pivotArea field="14" type="button" dataOnly="0" labelOnly="1" outline="0" axis="axisCol" fieldPosition="0"/>
    </format>
    <format dxfId="4910">
      <pivotArea type="topRight" dataOnly="0" labelOnly="1" outline="0" fieldPosition="0"/>
    </format>
    <format dxfId="4909">
      <pivotArea type="all" dataOnly="0" outline="0" fieldPosition="0"/>
    </format>
    <format dxfId="4908">
      <pivotArea type="origin" dataOnly="0" labelOnly="1" outline="0" fieldPosition="0"/>
    </format>
    <format dxfId="4907">
      <pivotArea field="14" type="button" dataOnly="0" labelOnly="1" outline="0" axis="axisCol" fieldPosition="0"/>
    </format>
    <format dxfId="4906">
      <pivotArea type="topRight" dataOnly="0" labelOnly="1" outline="0" fieldPosition="0"/>
    </format>
    <format dxfId="4905">
      <pivotArea grandRow="1" outline="0" collapsedLevelsAreSubtotals="1" fieldPosition="0"/>
    </format>
    <format dxfId="4904">
      <pivotArea outline="0" fieldPosition="0">
        <references count="1">
          <reference field="15" count="9" selected="0">
            <x v="0"/>
            <x v="3"/>
            <x v="4"/>
            <x v="5"/>
            <x v="7"/>
            <x v="8"/>
            <x v="9"/>
            <x v="11"/>
            <x v="15"/>
          </reference>
        </references>
      </pivotArea>
    </format>
    <format dxfId="4903">
      <pivotArea grandRow="1" outline="0" collapsedLevelsAreSubtotals="1" fieldPosition="0"/>
    </format>
    <format dxfId="4902">
      <pivotArea outline="0" collapsedLevelsAreSubtotals="1" fieldPosition="0"/>
    </format>
    <format dxfId="4901">
      <pivotArea field="15" type="button" dataOnly="0" labelOnly="1" outline="0" axis="axisRow" fieldPosition="0"/>
    </format>
    <format dxfId="4900">
      <pivotArea dataOnly="0" labelOnly="1" outline="0" fieldPosition="0">
        <references count="1">
          <reference field="15" count="0"/>
        </references>
      </pivotArea>
    </format>
    <format dxfId="4899">
      <pivotArea dataOnly="0" labelOnly="1" grandRow="1" outline="0" fieldPosition="0"/>
    </format>
    <format dxfId="4898">
      <pivotArea dataOnly="0" labelOnly="1" outline="0" fieldPosition="0">
        <references count="1">
          <reference field="14" count="0"/>
        </references>
      </pivotArea>
    </format>
    <format dxfId="4897">
      <pivotArea dataOnly="0" labelOnly="1" grandCol="1" outline="0" fieldPosition="0"/>
    </format>
    <format dxfId="4896">
      <pivotArea field="15" type="button" dataOnly="0" labelOnly="1" outline="0" axis="axisRow" fieldPosition="0"/>
    </format>
    <format dxfId="4895">
      <pivotArea dataOnly="0" labelOnly="1" outline="0" fieldPosition="0">
        <references count="1">
          <reference field="14" count="0"/>
        </references>
      </pivotArea>
    </format>
    <format dxfId="4894">
      <pivotArea dataOnly="0" labelOnly="1" grandCol="1" outline="0" fieldPosition="0"/>
    </format>
    <format dxfId="4893">
      <pivotArea grandRow="1" outline="0" collapsedLevelsAreSubtotals="1" fieldPosition="0"/>
    </format>
    <format dxfId="4892">
      <pivotArea dataOnly="0" labelOnly="1" grandRow="1" outline="0" fieldPosition="0"/>
    </format>
    <format dxfId="4891">
      <pivotArea field="15" type="button" dataOnly="0" labelOnly="1" outline="0" axis="axisRow" fieldPosition="0"/>
    </format>
    <format dxfId="4890">
      <pivotArea dataOnly="0" labelOnly="1" outline="0" fieldPosition="0">
        <references count="1">
          <reference field="14" count="0"/>
        </references>
      </pivotArea>
    </format>
    <format dxfId="4889">
      <pivotArea dataOnly="0" labelOnly="1" grandCol="1" outline="0" fieldPosition="0"/>
    </format>
    <format dxfId="4888">
      <pivotArea field="15" type="button" dataOnly="0" labelOnly="1" outline="0" axis="axisRow" fieldPosition="0"/>
    </format>
    <format dxfId="4887">
      <pivotArea dataOnly="0" labelOnly="1" outline="0" fieldPosition="0">
        <references count="1">
          <reference field="14" count="0"/>
        </references>
      </pivotArea>
    </format>
    <format dxfId="488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13000000}" name="Pivo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24"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20">
        <item x="4"/>
        <item x="5"/>
        <item x="9"/>
        <item x="2"/>
        <item x="10"/>
        <item x="11"/>
        <item x="16"/>
        <item x="17"/>
        <item x="0"/>
        <item x="14"/>
        <item x="8"/>
        <item x="15"/>
        <item x="1"/>
        <item x="18"/>
        <item x="3"/>
        <item x="13"/>
        <item x="12"/>
        <item x="7"/>
        <item x="6"/>
        <item t="default"/>
      </items>
    </pivotField>
    <pivotField numFmtId="167" showAll="0"/>
    <pivotField numFmtId="3" showAll="0"/>
    <pivotField numFmtId="3" showAll="0"/>
    <pivotField numFmtId="3" showAll="0"/>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7"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x="1"/>
        <item x="2"/>
        <item m="1" x="3"/>
        <item m="1" x="4"/>
        <item m="1" x="5"/>
        <item x="0"/>
        <item t="default"/>
      </items>
    </pivotField>
    <pivotField showAll="0"/>
    <pivotField showAll="0"/>
    <pivotField showAll="0"/>
    <pivotField showAll="0"/>
    <pivotField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58"/>
  </colFields>
  <colItems count="4">
    <i>
      <x/>
    </i>
    <i>
      <x v="1"/>
    </i>
    <i>
      <x v="5"/>
    </i>
    <i t="grand">
      <x/>
    </i>
  </colItems>
  <dataFields count="1">
    <dataField name="Count of LOAN NO" fld="0" subtotal="count" baseField="15" baseItem="0"/>
  </dataFields>
  <formats count="18">
    <format dxfId="3972">
      <pivotArea outline="0" collapsedLevelsAreSubtotals="1" fieldPosition="0"/>
    </format>
    <format dxfId="3971">
      <pivotArea field="15" type="button" dataOnly="0" labelOnly="1" outline="0" axis="axisRow" fieldPosition="0"/>
    </format>
    <format dxfId="3970">
      <pivotArea dataOnly="0" labelOnly="1" fieldPosition="0">
        <references count="1">
          <reference field="15" count="0"/>
        </references>
      </pivotArea>
    </format>
    <format dxfId="3969">
      <pivotArea dataOnly="0" labelOnly="1" grandRow="1" outline="0" fieldPosition="0"/>
    </format>
    <format dxfId="3968">
      <pivotArea dataOnly="0" labelOnly="1" fieldPosition="0">
        <references count="1">
          <reference field="158" count="0"/>
        </references>
      </pivotArea>
    </format>
    <format dxfId="3967">
      <pivotArea dataOnly="0" labelOnly="1" grandCol="1" outline="0" fieldPosition="0"/>
    </format>
    <format dxfId="3966">
      <pivotArea outline="0" collapsedLevelsAreSubtotals="1" fieldPosition="0"/>
    </format>
    <format dxfId="3965">
      <pivotArea field="15" type="button" dataOnly="0" labelOnly="1" outline="0" axis="axisRow" fieldPosition="0"/>
    </format>
    <format dxfId="3964">
      <pivotArea dataOnly="0" labelOnly="1" fieldPosition="0">
        <references count="1">
          <reference field="15" count="0"/>
        </references>
      </pivotArea>
    </format>
    <format dxfId="3963">
      <pivotArea dataOnly="0" labelOnly="1" grandRow="1" outline="0" fieldPosition="0"/>
    </format>
    <format dxfId="3962">
      <pivotArea dataOnly="0" labelOnly="1" fieldPosition="0">
        <references count="1">
          <reference field="158" count="0"/>
        </references>
      </pivotArea>
    </format>
    <format dxfId="3961">
      <pivotArea dataOnly="0" labelOnly="1" grandCol="1" outline="0" fieldPosition="0"/>
    </format>
    <format dxfId="3960">
      <pivotArea outline="0" collapsedLevelsAreSubtotals="1" fieldPosition="0"/>
    </format>
    <format dxfId="3959">
      <pivotArea field="15" type="button" dataOnly="0" labelOnly="1" outline="0" axis="axisRow" fieldPosition="0"/>
    </format>
    <format dxfId="3958">
      <pivotArea dataOnly="0" labelOnly="1" fieldPosition="0">
        <references count="1">
          <reference field="15" count="0"/>
        </references>
      </pivotArea>
    </format>
    <format dxfId="3957">
      <pivotArea dataOnly="0" labelOnly="1" grandRow="1" outline="0" fieldPosition="0"/>
    </format>
    <format dxfId="3956">
      <pivotArea dataOnly="0" labelOnly="1" fieldPosition="0">
        <references count="1">
          <reference field="158" count="0"/>
        </references>
      </pivotArea>
    </format>
    <format dxfId="3955">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200-000015000000}" name="PivotTable7" cacheId="2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D25"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9">
        <item x="4"/>
        <item x="5"/>
        <item x="9"/>
        <item x="2"/>
        <item x="10"/>
        <item x="11"/>
        <item x="16"/>
        <item x="17"/>
        <item x="0"/>
        <item x="14"/>
        <item x="8"/>
        <item x="15"/>
        <item x="1"/>
        <item x="18"/>
        <item x="3"/>
        <item x="13"/>
        <item x="12"/>
        <item x="7"/>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12">
        <item x="5"/>
        <item x="0"/>
        <item x="3"/>
        <item x="1"/>
        <item x="4"/>
        <item x="9"/>
        <item x="6"/>
        <item x="7"/>
        <item m="1" x="10"/>
        <item x="2"/>
        <item x="8"/>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47"/>
  </colFields>
  <colItems count="11">
    <i>
      <x/>
    </i>
    <i>
      <x v="1"/>
    </i>
    <i>
      <x v="2"/>
    </i>
    <i>
      <x v="3"/>
    </i>
    <i>
      <x v="4"/>
    </i>
    <i>
      <x v="5"/>
    </i>
    <i>
      <x v="6"/>
    </i>
    <i>
      <x v="7"/>
    </i>
    <i>
      <x v="9"/>
    </i>
    <i>
      <x v="10"/>
    </i>
    <i t="grand">
      <x/>
    </i>
  </colItems>
  <dataFields count="1">
    <dataField name="LOAN CNT NO" fld="0" subtotal="count" baseField="13" baseItem="3"/>
  </dataFields>
  <formats count="30">
    <format dxfId="3630">
      <pivotArea outline="0" collapsedLevelsAreSubtotals="1" fieldPosition="0"/>
    </format>
    <format dxfId="3629">
      <pivotArea field="147" type="button" dataOnly="0" labelOnly="1" outline="0" axis="axisCol" fieldPosition="0"/>
    </format>
    <format dxfId="3628">
      <pivotArea type="topRight" dataOnly="0" labelOnly="1" outline="0" fieldPosition="0"/>
    </format>
    <format dxfId="3627">
      <pivotArea dataOnly="0" labelOnly="1" grandCol="1" outline="0" fieldPosition="0"/>
    </format>
    <format dxfId="3626">
      <pivotArea outline="0" collapsedLevelsAreSubtotals="1" fieldPosition="0"/>
    </format>
    <format dxfId="3625">
      <pivotArea field="147" type="button" dataOnly="0" labelOnly="1" outline="0" axis="axisCol" fieldPosition="0"/>
    </format>
    <format dxfId="3624">
      <pivotArea type="topRight" dataOnly="0" labelOnly="1" outline="0" fieldPosition="0"/>
    </format>
    <format dxfId="3623">
      <pivotArea dataOnly="0" labelOnly="1" grandCol="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grandCol="1" outline="0" fieldPosition="0"/>
    </format>
    <format dxfId="3622">
      <pivotArea grandRow="1" outline="0" collapsedLevelsAreSubtotals="1" fieldPosition="0"/>
    </format>
    <format dxfId="3621">
      <pivotArea outline="0" collapsedLevelsAreSubtotals="1" fieldPosition="0"/>
    </format>
    <format dxfId="3620">
      <pivotArea dataOnly="0" labelOnly="1" grandRow="1" outline="0" fieldPosition="0"/>
    </format>
    <format dxfId="3619">
      <pivotArea dataOnly="0" labelOnly="1" fieldPosition="0">
        <references count="1">
          <reference field="147" count="0"/>
        </references>
      </pivotArea>
    </format>
    <format dxfId="3618">
      <pivotArea dataOnly="0" labelOnly="1" grandCol="1" outline="0" fieldPosition="0"/>
    </format>
    <format dxfId="3617">
      <pivotArea outline="0" collapsedLevelsAreSubtotals="1" fieldPosition="0"/>
    </format>
    <format dxfId="3616">
      <pivotArea dataOnly="0" labelOnly="1" grandRow="1" outline="0" fieldPosition="0"/>
    </format>
    <format dxfId="3615">
      <pivotArea type="all" dataOnly="0" outline="0" fieldPosition="0"/>
    </format>
    <format dxfId="3614">
      <pivotArea dataOnly="0" labelOnly="1" fieldPosition="0">
        <references count="1">
          <reference field="147" count="0"/>
        </references>
      </pivotArea>
    </format>
    <format dxfId="3613">
      <pivotArea dataOnly="0" labelOnly="1" grandCol="1" outline="0" fieldPosition="0"/>
    </format>
    <format dxfId="3612">
      <pivotArea outline="0" collapsedLevelsAreSubtotals="1" fieldPosition="0"/>
    </format>
    <format dxfId="3611">
      <pivotArea dataOnly="0" labelOnly="1" grandRow="1" outline="0" fieldPosition="0"/>
    </format>
    <format dxfId="3610">
      <pivotArea dataOnly="0" labelOnly="1" fieldPosition="0">
        <references count="1">
          <reference field="147" count="0"/>
        </references>
      </pivotArea>
    </format>
    <format dxfId="3609">
      <pivotArea dataOnly="0" labelOnly="1" grandCol="1" outline="0" fieldPosition="0"/>
    </format>
    <format dxfId="3608">
      <pivotArea outline="0" collapsedLevelsAreSubtotals="1" fieldPosition="0"/>
    </format>
    <format dxfId="3607">
      <pivotArea dataOnly="0" labelOnly="1" grandRow="1" outline="0" fieldPosition="0"/>
    </format>
    <format dxfId="3606">
      <pivotArea dataOnly="0" labelOnly="1" fieldPosition="0">
        <references count="1">
          <reference field="147" count="0"/>
        </references>
      </pivotArea>
    </format>
    <format dxfId="3605">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200-000014000000}" name="PivotTable8" cacheId="26"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AG24" firstHeaderRow="1" firstDataRow="2" firstDataCol="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1"/>
        <item x="3"/>
        <item x="0"/>
        <item x="5"/>
        <item x="2"/>
        <item x="4"/>
        <item t="default"/>
      </items>
    </pivotField>
    <pivotField compact="0" outline="0" showAll="0" defaultSubtotal="0"/>
    <pivotField compact="0" outline="0" showAll="0" defaultSubtota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773">
      <pivotArea type="all" dataOnly="0" outline="0" fieldPosition="0"/>
    </format>
    <format dxfId="3772">
      <pivotArea outline="0" collapsedLevelsAreSubtotals="1" fieldPosition="0"/>
    </format>
    <format dxfId="3771">
      <pivotArea field="-2" type="button" dataOnly="0" labelOnly="1" outline="0" axis="axisCol" fieldPosition="0"/>
    </format>
    <format dxfId="3770">
      <pivotArea type="topRight" dataOnly="0" labelOnly="1" outline="0" fieldPosition="0"/>
    </format>
    <format dxfId="3769">
      <pivotArea type="origin" dataOnly="0" labelOnly="1" outline="0" fieldPosition="0"/>
    </format>
    <format dxfId="3768">
      <pivotArea dataOnly="0" labelOnly="1" grandRow="1" outline="0" fieldPosition="0"/>
    </format>
    <format dxfId="3767">
      <pivotArea type="origin" dataOnly="0" labelOnly="1" outline="0" fieldPosition="0"/>
    </format>
    <format dxfId="3766">
      <pivotArea dataOnly="0" labelOnly="1" grandRow="1" outline="0" fieldPosition="0"/>
    </format>
    <format dxfId="376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6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63">
      <pivotArea outline="0" collapsedLevelsAreSubtotals="1" fieldPosition="0">
        <references count="1">
          <reference field="4294967294" count="6" selected="0">
            <x v="2"/>
            <x v="3"/>
            <x v="4"/>
            <x v="5"/>
            <x v="6"/>
            <x v="7"/>
          </reference>
        </references>
      </pivotArea>
    </format>
    <format dxfId="3762">
      <pivotArea dataOnly="0" labelOnly="1" outline="0" fieldPosition="0">
        <references count="1">
          <reference field="4294967294" count="6">
            <x v="2"/>
            <x v="3"/>
            <x v="4"/>
            <x v="5"/>
            <x v="6"/>
            <x v="7"/>
          </reference>
        </references>
      </pivotArea>
    </format>
    <format dxfId="3761">
      <pivotArea outline="0" collapsedLevelsAreSubtotals="1" fieldPosition="0">
        <references count="1">
          <reference field="4294967294" count="6" selected="0">
            <x v="2"/>
            <x v="3"/>
            <x v="4"/>
            <x v="5"/>
            <x v="6"/>
            <x v="7"/>
          </reference>
        </references>
      </pivotArea>
    </format>
    <format dxfId="3760">
      <pivotArea dataOnly="0" labelOnly="1" outline="0" fieldPosition="0">
        <references count="1">
          <reference field="4294967294" count="6">
            <x v="2"/>
            <x v="3"/>
            <x v="4"/>
            <x v="5"/>
            <x v="6"/>
            <x v="7"/>
          </reference>
        </references>
      </pivotArea>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59">
      <pivotArea field="12" type="button" dataOnly="0" labelOnly="1" outline="0"/>
    </format>
    <format dxfId="375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57">
      <pivotArea field="12" type="button" dataOnly="0" labelOnly="1" outline="0"/>
    </format>
    <format dxfId="375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755">
      <pivotArea grandRow="1" outline="0" collapsedLevelsAreSubtotals="1" fieldPosition="0"/>
    </format>
    <format dxfId="3754">
      <pivotArea grandRow="1" outline="0" collapsedLevelsAreSubtotals="1" fieldPosition="0"/>
    </format>
    <format dxfId="3753">
      <pivotArea outline="0" fieldPosition="0">
        <references count="1">
          <reference field="4294967294" count="20" selected="0">
            <x v="5"/>
            <x v="6"/>
            <x v="7"/>
            <x v="8"/>
            <x v="9"/>
            <x v="10"/>
            <x v="11"/>
            <x v="12"/>
            <x v="14"/>
            <x v="15"/>
            <x v="16"/>
            <x v="17"/>
            <x v="18"/>
            <x v="19"/>
            <x v="20"/>
            <x v="21"/>
            <x v="22"/>
            <x v="23"/>
            <x v="25"/>
            <x v="26"/>
          </reference>
        </references>
      </pivotArea>
    </format>
    <format dxfId="3752">
      <pivotArea dataOnly="0" labelOnly="1" outline="0" fieldPosition="0">
        <references count="1">
          <reference field="4294967294" count="20">
            <x v="5"/>
            <x v="6"/>
            <x v="7"/>
            <x v="8"/>
            <x v="9"/>
            <x v="10"/>
            <x v="11"/>
            <x v="12"/>
            <x v="14"/>
            <x v="15"/>
            <x v="16"/>
            <x v="17"/>
            <x v="18"/>
            <x v="19"/>
            <x v="20"/>
            <x v="21"/>
            <x v="22"/>
            <x v="23"/>
            <x v="25"/>
            <x v="26"/>
          </reference>
        </references>
      </pivotArea>
    </format>
    <format dxfId="3751">
      <pivotArea dataOnly="0" labelOnly="1" outline="0" fieldPosition="0">
        <references count="1">
          <reference field="4294967294" count="1">
            <x v="1"/>
          </reference>
        </references>
      </pivotArea>
    </format>
    <format dxfId="375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749">
      <pivotArea type="all" dataOnly="0" outline="0" fieldPosition="0"/>
    </format>
    <format dxfId="3748">
      <pivotArea grandRow="1" outline="0" collapsedLevelsAreSubtotals="1" fieldPosition="0"/>
    </format>
    <format dxfId="374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746">
      <pivotArea type="all" dataOnly="0" outline="0" fieldPosition="0"/>
    </format>
    <format dxfId="374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74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74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742">
      <pivotArea dataOnly="0" labelOnly="1" outline="0" fieldPosition="0">
        <references count="1">
          <reference field="4294967294" count="1">
            <x v="14"/>
          </reference>
        </references>
      </pivotArea>
    </format>
    <format dxfId="3741">
      <pivotArea outline="0" fieldPosition="0">
        <references count="1">
          <reference field="4294967294" count="15" selected="0">
            <x v="0"/>
            <x v="1"/>
            <x v="2"/>
            <x v="3"/>
            <x v="4"/>
            <x v="5"/>
            <x v="6"/>
            <x v="7"/>
            <x v="8"/>
            <x v="9"/>
            <x v="10"/>
            <x v="11"/>
            <x v="12"/>
            <x v="13"/>
            <x v="14"/>
          </reference>
        </references>
      </pivotArea>
    </format>
    <format dxfId="3740">
      <pivotArea dataOnly="0" labelOnly="1" grandRow="1" outline="0" fieldPosition="0"/>
    </format>
    <format dxfId="373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8">
      <pivotArea outline="0" fieldPosition="0">
        <references count="1">
          <reference field="4294967294" count="1" selected="0">
            <x v="17"/>
          </reference>
        </references>
      </pivotArea>
    </format>
    <format dxfId="3737">
      <pivotArea outline="0" fieldPosition="0">
        <references count="1">
          <reference field="4294967294" count="1" selected="0">
            <x v="17"/>
          </reference>
        </references>
      </pivotArea>
    </format>
    <format dxfId="373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4">
      <pivotArea dataOnly="0" labelOnly="1" grandRow="1" outline="0" fieldPosition="0"/>
    </format>
    <format dxfId="373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730">
      <pivotArea grandRow="1" outline="0" collapsedLevelsAreSubtotals="1" fieldPosition="0"/>
    </format>
    <format dxfId="3729">
      <pivotArea dataOnly="0" labelOnly="1" grandRow="1" outline="0" fieldPosition="0"/>
    </format>
    <format dxfId="3728">
      <pivotArea outline="0" fieldPosition="0">
        <references count="1">
          <reference field="4294967294" count="1" selected="0">
            <x v="13"/>
          </reference>
        </references>
      </pivotArea>
    </format>
    <format dxfId="3727">
      <pivotArea dataOnly="0" labelOnly="1" outline="0" fieldPosition="0">
        <references count="1">
          <reference field="4294967294" count="1">
            <x v="13"/>
          </reference>
        </references>
      </pivotArea>
    </format>
    <format dxfId="3726">
      <pivotArea dataOnly="0" outline="0" fieldPosition="0">
        <references count="1">
          <reference field="4294967294" count="1">
            <x v="13"/>
          </reference>
        </references>
      </pivotArea>
    </format>
    <format dxfId="3725">
      <pivotArea grandRow="1" outline="0" collapsedLevelsAreSubtotals="1" fieldPosition="0"/>
    </format>
    <format dxfId="3724">
      <pivotArea dataOnly="0" labelOnly="1" grandRow="1" outline="0" fieldPosition="0"/>
    </format>
    <format dxfId="3723">
      <pivotArea dataOnly="0" outline="0" fieldPosition="0">
        <references count="1">
          <reference field="4294967294" count="1">
            <x v="3"/>
          </reference>
        </references>
      </pivotArea>
    </format>
    <format dxfId="3722">
      <pivotArea outline="0" fieldPosition="0">
        <references count="1">
          <reference field="4294967294" count="1" selected="0">
            <x v="3"/>
          </reference>
        </references>
      </pivotArea>
    </format>
    <format dxfId="3721">
      <pivotArea dataOnly="0" labelOnly="1" outline="0" fieldPosition="0">
        <references count="1">
          <reference field="4294967294" count="1">
            <x v="3"/>
          </reference>
        </references>
      </pivotArea>
    </format>
    <format dxfId="3720">
      <pivotArea outline="0" fieldPosition="0">
        <references count="1">
          <reference field="4294967294" count="1" selected="0">
            <x v="4"/>
          </reference>
        </references>
      </pivotArea>
    </format>
    <format dxfId="3719">
      <pivotArea dataOnly="0" labelOnly="1" outline="0" fieldPosition="0">
        <references count="1">
          <reference field="4294967294" count="1">
            <x v="4"/>
          </reference>
        </references>
      </pivotArea>
    </format>
    <format dxfId="3718">
      <pivotArea outline="0" fieldPosition="0">
        <references count="1">
          <reference field="4294967294" count="1" selected="0">
            <x v="4"/>
          </reference>
        </references>
      </pivotArea>
    </format>
    <format dxfId="3717">
      <pivotArea dataOnly="0" labelOnly="1" outline="0" fieldPosition="0">
        <references count="1">
          <reference field="4294967294" count="1">
            <x v="4"/>
          </reference>
        </references>
      </pivotArea>
    </format>
    <format dxfId="3716">
      <pivotArea outline="0" fieldPosition="0">
        <references count="1">
          <reference field="4294967294" count="1" selected="0">
            <x v="18"/>
          </reference>
        </references>
      </pivotArea>
    </format>
    <format dxfId="3715">
      <pivotArea dataOnly="0" labelOnly="1" outline="0" fieldPosition="0">
        <references count="1">
          <reference field="4294967294" count="1">
            <x v="18"/>
          </reference>
        </references>
      </pivotArea>
    </format>
    <format dxfId="3714">
      <pivotArea outline="0" fieldPosition="0">
        <references count="1">
          <reference field="4294967294" count="1" selected="0">
            <x v="18"/>
          </reference>
        </references>
      </pivotArea>
    </format>
    <format dxfId="3713">
      <pivotArea dataOnly="0" labelOnly="1" outline="0" fieldPosition="0">
        <references count="1">
          <reference field="4294967294" count="1">
            <x v="18"/>
          </reference>
        </references>
      </pivotArea>
    </format>
    <format dxfId="3712">
      <pivotArea outline="0" fieldPosition="0">
        <references count="1">
          <reference field="4294967294" count="1" selected="0">
            <x v="16"/>
          </reference>
        </references>
      </pivotArea>
    </format>
    <format dxfId="3711">
      <pivotArea outline="0" fieldPosition="0">
        <references count="1">
          <reference field="4294967294" count="3" selected="0">
            <x v="14"/>
            <x v="15"/>
            <x v="16"/>
          </reference>
        </references>
      </pivotArea>
    </format>
    <format dxfId="3710">
      <pivotArea dataOnly="0" labelOnly="1" outline="0" fieldPosition="0">
        <references count="1">
          <reference field="4294967294" count="1">
            <x v="4"/>
          </reference>
        </references>
      </pivotArea>
    </format>
    <format dxfId="3709">
      <pivotArea dataOnly="0" labelOnly="1" outline="0" fieldPosition="0">
        <references count="1">
          <reference field="4294967294" count="1">
            <x v="4"/>
          </reference>
        </references>
      </pivotArea>
    </format>
    <format dxfId="3708">
      <pivotArea grandRow="1" outline="0" collapsedLevelsAreSubtotals="1" fieldPosition="0"/>
    </format>
    <format dxfId="3707">
      <pivotArea dataOnly="0" labelOnly="1" grandRow="1" outline="0" fieldPosition="0"/>
    </format>
    <format dxfId="3706">
      <pivotArea dataOnly="0" labelOnly="1" outline="0" fieldPosition="0">
        <references count="1">
          <reference field="4294967294" count="1">
            <x v="6"/>
          </reference>
        </references>
      </pivotArea>
    </format>
    <format dxfId="3705">
      <pivotArea dataOnly="0" labelOnly="1" outline="0" fieldPosition="0">
        <references count="1">
          <reference field="4294967294" count="1">
            <x v="6"/>
          </reference>
        </references>
      </pivotArea>
    </format>
    <format dxfId="3704">
      <pivotArea outline="0" fieldPosition="0">
        <references count="1">
          <reference field="4294967294" count="1" selected="0">
            <x v="8"/>
          </reference>
        </references>
      </pivotArea>
    </format>
    <format dxfId="3703">
      <pivotArea dataOnly="0" labelOnly="1" outline="0" fieldPosition="0">
        <references count="1">
          <reference field="4294967294" count="1">
            <x v="8"/>
          </reference>
        </references>
      </pivotArea>
    </format>
    <format dxfId="3702">
      <pivotArea grandRow="1" outline="0" collapsedLevelsAreSubtotals="1" fieldPosition="0"/>
    </format>
    <format dxfId="3701">
      <pivotArea dataOnly="0" labelOnly="1" grandRow="1" outline="0" fieldPosition="0"/>
    </format>
    <format dxfId="3700">
      <pivotArea grandRow="1" outline="0" collapsedLevelsAreSubtotals="1" fieldPosition="0"/>
    </format>
    <format dxfId="3699">
      <pivotArea dataOnly="0" labelOnly="1" grandRow="1" outline="0" fieldPosition="0"/>
    </format>
    <format dxfId="3698">
      <pivotArea grandRow="1" outline="0" collapsedLevelsAreSubtotals="1" fieldPosition="0"/>
    </format>
    <format dxfId="3697">
      <pivotArea dataOnly="0" labelOnly="1" grandRow="1" outline="0" fieldPosition="0"/>
    </format>
    <format dxfId="3696">
      <pivotArea grandRow="1" outline="0" collapsedLevelsAreSubtotals="1" fieldPosition="0"/>
    </format>
    <format dxfId="3695">
      <pivotArea dataOnly="0" labelOnly="1" grandRow="1" outline="0" fieldPosition="0"/>
    </format>
    <format dxfId="3694">
      <pivotArea outline="0" fieldPosition="0">
        <references count="1">
          <reference field="4294967294" count="1" selected="0">
            <x v="6"/>
          </reference>
        </references>
      </pivotArea>
    </format>
    <format dxfId="3693">
      <pivotArea dataOnly="0" labelOnly="1" outline="0" fieldPosition="0">
        <references count="1">
          <reference field="4294967294" count="1">
            <x v="6"/>
          </reference>
        </references>
      </pivotArea>
    </format>
    <format dxfId="3692">
      <pivotArea outline="0" fieldPosition="0">
        <references count="1">
          <reference field="4294967294" count="1" selected="0">
            <x v="6"/>
          </reference>
        </references>
      </pivotArea>
    </format>
    <format dxfId="3691">
      <pivotArea dataOnly="0" labelOnly="1" outline="0" fieldPosition="0">
        <references count="1">
          <reference field="4294967294" count="1">
            <x v="6"/>
          </reference>
        </references>
      </pivotArea>
    </format>
    <format dxfId="3690">
      <pivotArea outline="0" fieldPosition="0">
        <references count="1">
          <reference field="4294967294" count="1" selected="0">
            <x v="8"/>
          </reference>
        </references>
      </pivotArea>
    </format>
    <format dxfId="3689">
      <pivotArea dataOnly="0" labelOnly="1" outline="0" fieldPosition="0">
        <references count="1">
          <reference field="4294967294" count="1">
            <x v="8"/>
          </reference>
        </references>
      </pivotArea>
    </format>
    <format dxfId="3688">
      <pivotArea outline="0" fieldPosition="0">
        <references count="1">
          <reference field="4294967294" count="1" selected="0">
            <x v="12"/>
          </reference>
        </references>
      </pivotArea>
    </format>
    <format dxfId="3687">
      <pivotArea dataOnly="0" labelOnly="1" outline="0" fieldPosition="0">
        <references count="1">
          <reference field="4294967294" count="1">
            <x v="12"/>
          </reference>
        </references>
      </pivotArea>
    </format>
    <format dxfId="3686">
      <pivotArea outline="0" fieldPosition="0">
        <references count="1">
          <reference field="4294967294" count="1" selected="0">
            <x v="12"/>
          </reference>
        </references>
      </pivotArea>
    </format>
    <format dxfId="3685">
      <pivotArea dataOnly="0" labelOnly="1" outline="0" fieldPosition="0">
        <references count="1">
          <reference field="4294967294" count="1">
            <x v="12"/>
          </reference>
        </references>
      </pivotArea>
    </format>
    <format dxfId="3684">
      <pivotArea dataOnly="0" labelOnly="1" grandRow="1" outline="0" fieldPosition="0"/>
    </format>
    <format dxfId="36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82">
      <pivotArea dataOnly="0" labelOnly="1" grandRow="1" outline="0" fieldPosition="0"/>
    </format>
    <format dxfId="368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80">
      <pivotArea dataOnly="0" labelOnly="1" grandRow="1" outline="0" fieldPosition="0"/>
    </format>
    <format dxfId="367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76">
      <pivotArea dataOnly="0" labelOnly="1" grandRow="1" outline="0" fieldPosition="0"/>
    </format>
    <format dxfId="36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74">
      <pivotArea dataOnly="0" labelOnly="1" grandRow="1" outline="0" fieldPosition="0"/>
    </format>
    <format dxfId="36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72">
      <pivotArea dataOnly="0" labelOnly="1" grandRow="1" outline="0" fieldPosition="0"/>
    </format>
    <format dxfId="36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670">
      <pivotArea dataOnly="0" labelOnly="1" grandRow="1" outline="0" fieldPosition="0"/>
    </format>
    <format dxfId="366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6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6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6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65">
      <pivotArea dataOnly="0" labelOnly="1" outline="0" fieldPosition="0">
        <references count="1">
          <reference field="4294967294" count="1">
            <x v="24"/>
          </reference>
        </references>
      </pivotArea>
    </format>
    <format dxfId="3664">
      <pivotArea dataOnly="0" labelOnly="1" grandRow="1" outline="0" fieldPosition="0"/>
    </format>
    <format dxfId="36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62">
      <pivotArea dataOnly="0" labelOnly="1" grandRow="1" outline="0" fieldPosition="0"/>
    </format>
    <format dxfId="36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60">
      <pivotArea dataOnly="0" labelOnly="1" outline="0" fieldPosition="0">
        <references count="1">
          <reference field="4294967294" count="1">
            <x v="0"/>
          </reference>
        </references>
      </pivotArea>
    </format>
    <format dxfId="3659">
      <pivotArea dataOnly="0" labelOnly="1" outline="0" fieldPosition="0">
        <references count="1">
          <reference field="4294967294" count="1">
            <x v="0"/>
          </reference>
        </references>
      </pivotArea>
    </format>
    <format dxfId="365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57">
      <pivotArea grandRow="1" outline="0" collapsedLevelsAreSubtotals="1" fieldPosition="0"/>
    </format>
    <format dxfId="3656">
      <pivotArea dataOnly="0" labelOnly="1" grandRow="1" outline="0" fieldPosition="0"/>
    </format>
    <format dxfId="3655">
      <pivotArea type="origin" dataOnly="0" labelOnly="1" outline="0" fieldPosition="0"/>
    </format>
    <format dxfId="3654">
      <pivotArea field="-2" type="button" dataOnly="0" labelOnly="1" outline="0" axis="axisCol" fieldPosition="0"/>
    </format>
    <format dxfId="3653">
      <pivotArea type="topRight" dataOnly="0" labelOnly="1" outline="0" fieldPosition="0"/>
    </format>
    <format dxfId="3652">
      <pivotArea grandRow="1" outline="0" collapsedLevelsAreSubtotals="1" fieldPosition="0"/>
    </format>
    <format dxfId="3651">
      <pivotArea grandRow="1" outline="0" collapsedLevelsAreSubtotals="1" fieldPosition="0"/>
    </format>
    <format dxfId="3650">
      <pivotArea field="15" type="button" dataOnly="0" labelOnly="1" outline="0" axis="axisRow" fieldPosition="0"/>
    </format>
    <format dxfId="36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48">
      <pivotArea field="15" type="button" dataOnly="0" labelOnly="1" outline="0" axis="axisRow" fieldPosition="0"/>
    </format>
    <format dxfId="36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46">
      <pivotArea field="15" type="button" dataOnly="0" labelOnly="1" outline="0" axis="axisRow" fieldPosition="0"/>
    </format>
    <format dxfId="364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44">
      <pivotArea field="15" type="button" dataOnly="0" labelOnly="1" outline="0" axis="axisRow" fieldPosition="0"/>
    </format>
    <format dxfId="364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42">
      <pivotArea field="15" type="button" dataOnly="0" labelOnly="1" outline="0" axis="axisRow" fieldPosition="0"/>
    </format>
    <format dxfId="364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40">
      <pivotArea grandRow="1" outline="0" collapsedLevelsAreSubtotals="1" fieldPosition="0"/>
    </format>
    <format>
      <pivotArea field="15" type="button" dataOnly="0" labelOnly="1" outline="0" axis="axisRow" fieldPosition="0"/>
    </format>
    <format>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39">
      <pivotArea field="15" type="button" dataOnly="0" labelOnly="1" outline="0" axis="axisRow" fieldPosition="0"/>
    </format>
    <format dxfId="36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37">
      <pivotArea outline="0" fieldPosition="0">
        <references count="1">
          <reference field="4294967294" count="3" selected="0">
            <x v="0"/>
            <x v="1"/>
            <x v="2"/>
          </reference>
        </references>
      </pivotArea>
    </format>
    <format dxfId="3636">
      <pivotArea outline="0" collapsedLevelsAreSubtotals="1" fieldPosition="0"/>
    </format>
    <format dxfId="3635">
      <pivotArea field="15" type="button" dataOnly="0" labelOnly="1" outline="0" axis="axisRow" fieldPosition="0"/>
    </format>
    <format dxfId="3634">
      <pivotArea dataOnly="0" labelOnly="1" outline="0" fieldPosition="0">
        <references count="1">
          <reference field="15" count="0"/>
        </references>
      </pivotArea>
    </format>
    <format dxfId="3633">
      <pivotArea dataOnly="0" labelOnly="1" grandRow="1" outline="0" fieldPosition="0"/>
    </format>
    <format dxfId="36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631">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200-000019000000}" name="PivotTable9" cacheId="26"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5" firstHeaderRow="1" firstDataRow="2" firstDataCol="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multipleItemSelectionAllowed="1" showAll="0"/>
    <pivotField showAll="0"/>
    <pivotField showAll="0"/>
    <pivotField axis="axisRow" showAll="0" sortType="ascending" defaultSubtotal="0">
      <items count="19">
        <item x="4"/>
        <item x="5"/>
        <item x="9"/>
        <item x="2"/>
        <item x="10"/>
        <item x="11"/>
        <item x="16"/>
        <item x="17"/>
        <item x="0"/>
        <item x="14"/>
        <item x="8"/>
        <item x="15"/>
        <item x="1"/>
        <item x="18"/>
        <item x="3"/>
        <item x="13"/>
        <item x="12"/>
        <item x="7"/>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0"/>
        <item x="1"/>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48"/>
  </colFields>
  <colItems count="3">
    <i>
      <x/>
    </i>
    <i>
      <x v="1"/>
    </i>
    <i t="grand">
      <x/>
    </i>
  </colItems>
  <dataFields count="1">
    <dataField name="Count of LOAN NO" fld="0" subtotal="count" baseField="13" baseItem="3"/>
  </dataFields>
  <formats count="6">
    <format dxfId="3779">
      <pivotArea field="148" type="button" dataOnly="0" labelOnly="1" outline="0" axis="axisCol" fieldPosition="0"/>
    </format>
    <format dxfId="3778">
      <pivotArea field="148" type="button" dataOnly="0" labelOnly="1" outline="0" axis="axisCol" fieldPosition="0"/>
    </format>
    <format dxfId="3777">
      <pivotArea field="148" type="button" dataOnly="0" labelOnly="1" outline="0" axis="axisCol" fieldPosition="0"/>
    </format>
    <format dxfId="3776">
      <pivotArea field="148" type="button" dataOnly="0" labelOnly="1" outline="0" axis="axisCol" fieldPosition="0"/>
    </format>
    <format dxfId="3775">
      <pivotArea field="148" type="button" dataOnly="0" labelOnly="1" outline="0" axis="axisCol" fieldPosition="0"/>
    </format>
    <format dxfId="3774">
      <pivotArea field="148" type="button" dataOnly="0" labelOnly="1" outline="0" axis="axisCol"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200-000018000000}" name="PivotTable16" cacheId="6"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785">
      <pivotArea field="148" type="button" dataOnly="0" labelOnly="1" outline="0" axis="axisCol" fieldPosition="0"/>
    </format>
    <format dxfId="3784">
      <pivotArea field="148" type="button" dataOnly="0" labelOnly="1" outline="0" axis="axisCol" fieldPosition="0"/>
    </format>
    <format dxfId="3783">
      <pivotArea field="148" type="button" dataOnly="0" labelOnly="1" outline="0" axis="axisCol" fieldPosition="0"/>
    </format>
    <format dxfId="3782">
      <pivotArea field="148" type="button" dataOnly="0" labelOnly="1" outline="0" axis="axisCol" fieldPosition="0"/>
    </format>
    <format dxfId="3781">
      <pivotArea field="148" type="button" dataOnly="0" labelOnly="1" outline="0" axis="axisCol" fieldPosition="0"/>
    </format>
    <format dxfId="3780">
      <pivotArea field="148" type="button" dataOnly="0" labelOnly="1" outline="0" axis="axisCol"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200-000017000000}" name="PivotTable17" cacheId="6"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928">
      <pivotArea type="all" dataOnly="0" outline="0" fieldPosition="0"/>
    </format>
    <format dxfId="3927">
      <pivotArea outline="0" collapsedLevelsAreSubtotals="1" fieldPosition="0"/>
    </format>
    <format dxfId="3926">
      <pivotArea field="-2" type="button" dataOnly="0" labelOnly="1" outline="0" axis="axisCol" fieldPosition="0"/>
    </format>
    <format dxfId="3925">
      <pivotArea type="topRight" dataOnly="0" labelOnly="1" outline="0" fieldPosition="0"/>
    </format>
    <format dxfId="3924">
      <pivotArea type="origin" dataOnly="0" labelOnly="1" outline="0" fieldPosition="0"/>
    </format>
    <format dxfId="3923">
      <pivotArea dataOnly="0" labelOnly="1" grandRow="1" outline="0" fieldPosition="0"/>
    </format>
    <format dxfId="3922">
      <pivotArea type="origin" dataOnly="0" labelOnly="1" outline="0" fieldPosition="0"/>
    </format>
    <format dxfId="3921">
      <pivotArea dataOnly="0" labelOnly="1" grandRow="1" outline="0" fieldPosition="0"/>
    </format>
    <format dxfId="392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91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918">
      <pivotArea outline="0" collapsedLevelsAreSubtotals="1" fieldPosition="0">
        <references count="1">
          <reference field="4294967294" count="6" selected="0">
            <x v="2"/>
            <x v="3"/>
            <x v="4"/>
            <x v="5"/>
            <x v="6"/>
            <x v="7"/>
          </reference>
        </references>
      </pivotArea>
    </format>
    <format dxfId="3917">
      <pivotArea dataOnly="0" labelOnly="1" outline="0" fieldPosition="0">
        <references count="1">
          <reference field="4294967294" count="6">
            <x v="2"/>
            <x v="3"/>
            <x v="4"/>
            <x v="5"/>
            <x v="6"/>
            <x v="7"/>
          </reference>
        </references>
      </pivotArea>
    </format>
    <format dxfId="3916">
      <pivotArea outline="0" collapsedLevelsAreSubtotals="1" fieldPosition="0">
        <references count="1">
          <reference field="4294967294" count="6" selected="0">
            <x v="2"/>
            <x v="3"/>
            <x v="4"/>
            <x v="5"/>
            <x v="6"/>
            <x v="7"/>
          </reference>
        </references>
      </pivotArea>
    </format>
    <format dxfId="3915">
      <pivotArea dataOnly="0" labelOnly="1" outline="0" fieldPosition="0">
        <references count="1">
          <reference field="4294967294" count="6">
            <x v="2"/>
            <x v="3"/>
            <x v="4"/>
            <x v="5"/>
            <x v="6"/>
            <x v="7"/>
          </reference>
        </references>
      </pivotArea>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914">
      <pivotArea field="12" type="button" dataOnly="0" labelOnly="1" outline="0" axis="axisPage" fieldPosition="1"/>
    </format>
    <format dxfId="391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912">
      <pivotArea field="12" type="button" dataOnly="0" labelOnly="1" outline="0" axis="axisPage" fieldPosition="1"/>
    </format>
    <format dxfId="391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910">
      <pivotArea grandRow="1" outline="0" collapsedLevelsAreSubtotals="1" fieldPosition="0"/>
    </format>
    <format dxfId="3909">
      <pivotArea grandRow="1" outline="0" collapsedLevelsAreSubtotals="1" fieldPosition="0"/>
    </format>
    <format dxfId="3908">
      <pivotArea outline="0" fieldPosition="0">
        <references count="1">
          <reference field="4294967294" count="20" selected="0">
            <x v="5"/>
            <x v="6"/>
            <x v="7"/>
            <x v="8"/>
            <x v="9"/>
            <x v="10"/>
            <x v="11"/>
            <x v="12"/>
            <x v="14"/>
            <x v="15"/>
            <x v="16"/>
            <x v="17"/>
            <x v="18"/>
            <x v="19"/>
            <x v="20"/>
            <x v="21"/>
            <x v="22"/>
            <x v="23"/>
            <x v="25"/>
            <x v="26"/>
          </reference>
        </references>
      </pivotArea>
    </format>
    <format dxfId="3907">
      <pivotArea dataOnly="0" labelOnly="1" outline="0" fieldPosition="0">
        <references count="1">
          <reference field="4294967294" count="20">
            <x v="5"/>
            <x v="6"/>
            <x v="7"/>
            <x v="8"/>
            <x v="9"/>
            <x v="10"/>
            <x v="11"/>
            <x v="12"/>
            <x v="14"/>
            <x v="15"/>
            <x v="16"/>
            <x v="17"/>
            <x v="18"/>
            <x v="19"/>
            <x v="20"/>
            <x v="21"/>
            <x v="22"/>
            <x v="23"/>
            <x v="25"/>
            <x v="26"/>
          </reference>
        </references>
      </pivotArea>
    </format>
    <format dxfId="3906">
      <pivotArea dataOnly="0" labelOnly="1" outline="0" fieldPosition="0">
        <references count="1">
          <reference field="4294967294" count="1">
            <x v="1"/>
          </reference>
        </references>
      </pivotArea>
    </format>
    <format dxfId="3905">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904">
      <pivotArea type="all" dataOnly="0" outline="0" fieldPosition="0"/>
    </format>
    <format dxfId="3903">
      <pivotArea grandRow="1" outline="0" collapsedLevelsAreSubtotals="1" fieldPosition="0"/>
    </format>
    <format dxfId="3902">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901">
      <pivotArea type="all" dataOnly="0" outline="0" fieldPosition="0"/>
    </format>
    <format dxfId="3900">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899">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898">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897">
      <pivotArea dataOnly="0" labelOnly="1" outline="0" fieldPosition="0">
        <references count="1">
          <reference field="4294967294" count="1">
            <x v="14"/>
          </reference>
        </references>
      </pivotArea>
    </format>
    <format dxfId="3896">
      <pivotArea outline="0" fieldPosition="0">
        <references count="1">
          <reference field="4294967294" count="15" selected="0">
            <x v="0"/>
            <x v="1"/>
            <x v="2"/>
            <x v="3"/>
            <x v="4"/>
            <x v="5"/>
            <x v="6"/>
            <x v="7"/>
            <x v="8"/>
            <x v="9"/>
            <x v="10"/>
            <x v="11"/>
            <x v="12"/>
            <x v="13"/>
            <x v="14"/>
          </reference>
        </references>
      </pivotArea>
    </format>
    <format dxfId="3895">
      <pivotArea dataOnly="0" labelOnly="1" grandRow="1" outline="0" fieldPosition="0"/>
    </format>
    <format dxfId="389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93">
      <pivotArea outline="0" fieldPosition="0">
        <references count="1">
          <reference field="4294967294" count="1" selected="0">
            <x v="17"/>
          </reference>
        </references>
      </pivotArea>
    </format>
    <format dxfId="3892">
      <pivotArea outline="0" fieldPosition="0">
        <references count="1">
          <reference field="4294967294" count="1" selected="0">
            <x v="17"/>
          </reference>
        </references>
      </pivotArea>
    </format>
    <format dxfId="38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89">
      <pivotArea dataOnly="0" labelOnly="1" grandRow="1" outline="0" fieldPosition="0"/>
    </format>
    <format dxfId="388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8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85">
      <pivotArea grandRow="1" outline="0" collapsedLevelsAreSubtotals="1" fieldPosition="0"/>
    </format>
    <format dxfId="3884">
      <pivotArea dataOnly="0" labelOnly="1" grandRow="1" outline="0" fieldPosition="0"/>
    </format>
    <format dxfId="3883">
      <pivotArea outline="0" fieldPosition="0">
        <references count="1">
          <reference field="4294967294" count="1" selected="0">
            <x v="13"/>
          </reference>
        </references>
      </pivotArea>
    </format>
    <format dxfId="3882">
      <pivotArea dataOnly="0" labelOnly="1" outline="0" fieldPosition="0">
        <references count="1">
          <reference field="4294967294" count="1">
            <x v="13"/>
          </reference>
        </references>
      </pivotArea>
    </format>
    <format dxfId="3881">
      <pivotArea dataOnly="0" outline="0" fieldPosition="0">
        <references count="1">
          <reference field="4294967294" count="1">
            <x v="13"/>
          </reference>
        </references>
      </pivotArea>
    </format>
    <format dxfId="3880">
      <pivotArea grandRow="1" outline="0" collapsedLevelsAreSubtotals="1" fieldPosition="0"/>
    </format>
    <format dxfId="3879">
      <pivotArea dataOnly="0" labelOnly="1" grandRow="1" outline="0" fieldPosition="0"/>
    </format>
    <format dxfId="3878">
      <pivotArea dataOnly="0" outline="0" fieldPosition="0">
        <references count="1">
          <reference field="4294967294" count="1">
            <x v="3"/>
          </reference>
        </references>
      </pivotArea>
    </format>
    <format dxfId="3877">
      <pivotArea outline="0" fieldPosition="0">
        <references count="1">
          <reference field="4294967294" count="1" selected="0">
            <x v="3"/>
          </reference>
        </references>
      </pivotArea>
    </format>
    <format dxfId="3876">
      <pivotArea dataOnly="0" labelOnly="1" outline="0" fieldPosition="0">
        <references count="1">
          <reference field="4294967294" count="1">
            <x v="3"/>
          </reference>
        </references>
      </pivotArea>
    </format>
    <format dxfId="3875">
      <pivotArea outline="0" fieldPosition="0">
        <references count="1">
          <reference field="4294967294" count="1" selected="0">
            <x v="4"/>
          </reference>
        </references>
      </pivotArea>
    </format>
    <format dxfId="3874">
      <pivotArea dataOnly="0" labelOnly="1" outline="0" fieldPosition="0">
        <references count="1">
          <reference field="4294967294" count="1">
            <x v="4"/>
          </reference>
        </references>
      </pivotArea>
    </format>
    <format dxfId="3873">
      <pivotArea outline="0" fieldPosition="0">
        <references count="1">
          <reference field="4294967294" count="1" selected="0">
            <x v="4"/>
          </reference>
        </references>
      </pivotArea>
    </format>
    <format dxfId="3872">
      <pivotArea dataOnly="0" labelOnly="1" outline="0" fieldPosition="0">
        <references count="1">
          <reference field="4294967294" count="1">
            <x v="4"/>
          </reference>
        </references>
      </pivotArea>
    </format>
    <format dxfId="3871">
      <pivotArea outline="0" fieldPosition="0">
        <references count="1">
          <reference field="4294967294" count="1" selected="0">
            <x v="18"/>
          </reference>
        </references>
      </pivotArea>
    </format>
    <format dxfId="3870">
      <pivotArea dataOnly="0" labelOnly="1" outline="0" fieldPosition="0">
        <references count="1">
          <reference field="4294967294" count="1">
            <x v="18"/>
          </reference>
        </references>
      </pivotArea>
    </format>
    <format dxfId="3869">
      <pivotArea outline="0" fieldPosition="0">
        <references count="1">
          <reference field="4294967294" count="1" selected="0">
            <x v="18"/>
          </reference>
        </references>
      </pivotArea>
    </format>
    <format dxfId="3868">
      <pivotArea dataOnly="0" labelOnly="1" outline="0" fieldPosition="0">
        <references count="1">
          <reference field="4294967294" count="1">
            <x v="18"/>
          </reference>
        </references>
      </pivotArea>
    </format>
    <format dxfId="3867">
      <pivotArea outline="0" fieldPosition="0">
        <references count="1">
          <reference field="4294967294" count="1" selected="0">
            <x v="16"/>
          </reference>
        </references>
      </pivotArea>
    </format>
    <format dxfId="3866">
      <pivotArea outline="0" fieldPosition="0">
        <references count="1">
          <reference field="4294967294" count="3" selected="0">
            <x v="14"/>
            <x v="15"/>
            <x v="16"/>
          </reference>
        </references>
      </pivotArea>
    </format>
    <format dxfId="3865">
      <pivotArea dataOnly="0" labelOnly="1" outline="0" fieldPosition="0">
        <references count="1">
          <reference field="4294967294" count="1">
            <x v="4"/>
          </reference>
        </references>
      </pivotArea>
    </format>
    <format dxfId="3864">
      <pivotArea dataOnly="0" labelOnly="1" outline="0" fieldPosition="0">
        <references count="1">
          <reference field="4294967294" count="1">
            <x v="4"/>
          </reference>
        </references>
      </pivotArea>
    </format>
    <format dxfId="3863">
      <pivotArea grandRow="1" outline="0" collapsedLevelsAreSubtotals="1" fieldPosition="0"/>
    </format>
    <format dxfId="3862">
      <pivotArea dataOnly="0" labelOnly="1" grandRow="1" outline="0" fieldPosition="0"/>
    </format>
    <format dxfId="3861">
      <pivotArea dataOnly="0" labelOnly="1" outline="0" fieldPosition="0">
        <references count="1">
          <reference field="4294967294" count="1">
            <x v="6"/>
          </reference>
        </references>
      </pivotArea>
    </format>
    <format dxfId="3860">
      <pivotArea dataOnly="0" labelOnly="1" outline="0" fieldPosition="0">
        <references count="1">
          <reference field="4294967294" count="1">
            <x v="6"/>
          </reference>
        </references>
      </pivotArea>
    </format>
    <format dxfId="3859">
      <pivotArea outline="0" fieldPosition="0">
        <references count="1">
          <reference field="4294967294" count="1" selected="0">
            <x v="8"/>
          </reference>
        </references>
      </pivotArea>
    </format>
    <format dxfId="3858">
      <pivotArea dataOnly="0" labelOnly="1" outline="0" fieldPosition="0">
        <references count="1">
          <reference field="4294967294" count="1">
            <x v="8"/>
          </reference>
        </references>
      </pivotArea>
    </format>
    <format dxfId="3857">
      <pivotArea grandRow="1" outline="0" collapsedLevelsAreSubtotals="1" fieldPosition="0"/>
    </format>
    <format dxfId="3856">
      <pivotArea dataOnly="0" labelOnly="1" grandRow="1" outline="0" fieldPosition="0"/>
    </format>
    <format dxfId="3855">
      <pivotArea grandRow="1" outline="0" collapsedLevelsAreSubtotals="1" fieldPosition="0"/>
    </format>
    <format dxfId="3854">
      <pivotArea dataOnly="0" labelOnly="1" grandRow="1" outline="0" fieldPosition="0"/>
    </format>
    <format dxfId="3853">
      <pivotArea grandRow="1" outline="0" collapsedLevelsAreSubtotals="1" fieldPosition="0"/>
    </format>
    <format dxfId="3852">
      <pivotArea dataOnly="0" labelOnly="1" grandRow="1" outline="0" fieldPosition="0"/>
    </format>
    <format dxfId="3851">
      <pivotArea grandRow="1" outline="0" collapsedLevelsAreSubtotals="1" fieldPosition="0"/>
    </format>
    <format dxfId="3850">
      <pivotArea dataOnly="0" labelOnly="1" grandRow="1" outline="0" fieldPosition="0"/>
    </format>
    <format dxfId="3849">
      <pivotArea outline="0" fieldPosition="0">
        <references count="1">
          <reference field="4294967294" count="1" selected="0">
            <x v="6"/>
          </reference>
        </references>
      </pivotArea>
    </format>
    <format dxfId="3848">
      <pivotArea dataOnly="0" labelOnly="1" outline="0" fieldPosition="0">
        <references count="1">
          <reference field="4294967294" count="1">
            <x v="6"/>
          </reference>
        </references>
      </pivotArea>
    </format>
    <format dxfId="3847">
      <pivotArea outline="0" fieldPosition="0">
        <references count="1">
          <reference field="4294967294" count="1" selected="0">
            <x v="6"/>
          </reference>
        </references>
      </pivotArea>
    </format>
    <format dxfId="3846">
      <pivotArea dataOnly="0" labelOnly="1" outline="0" fieldPosition="0">
        <references count="1">
          <reference field="4294967294" count="1">
            <x v="6"/>
          </reference>
        </references>
      </pivotArea>
    </format>
    <format dxfId="3845">
      <pivotArea outline="0" fieldPosition="0">
        <references count="1">
          <reference field="4294967294" count="1" selected="0">
            <x v="8"/>
          </reference>
        </references>
      </pivotArea>
    </format>
    <format dxfId="3844">
      <pivotArea dataOnly="0" labelOnly="1" outline="0" fieldPosition="0">
        <references count="1">
          <reference field="4294967294" count="1">
            <x v="8"/>
          </reference>
        </references>
      </pivotArea>
    </format>
    <format dxfId="3843">
      <pivotArea outline="0" fieldPosition="0">
        <references count="1">
          <reference field="4294967294" count="1" selected="0">
            <x v="12"/>
          </reference>
        </references>
      </pivotArea>
    </format>
    <format dxfId="3842">
      <pivotArea dataOnly="0" labelOnly="1" outline="0" fieldPosition="0">
        <references count="1">
          <reference field="4294967294" count="1">
            <x v="12"/>
          </reference>
        </references>
      </pivotArea>
    </format>
    <format dxfId="3841">
      <pivotArea outline="0" fieldPosition="0">
        <references count="1">
          <reference field="4294967294" count="1" selected="0">
            <x v="12"/>
          </reference>
        </references>
      </pivotArea>
    </format>
    <format dxfId="3840">
      <pivotArea dataOnly="0" labelOnly="1" outline="0" fieldPosition="0">
        <references count="1">
          <reference field="4294967294" count="1">
            <x v="12"/>
          </reference>
        </references>
      </pivotArea>
    </format>
    <format dxfId="3839">
      <pivotArea dataOnly="0" labelOnly="1" grandRow="1" outline="0" fieldPosition="0"/>
    </format>
    <format dxfId="383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37">
      <pivotArea dataOnly="0" labelOnly="1" grandRow="1" outline="0" fieldPosition="0"/>
    </format>
    <format dxfId="383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35">
      <pivotArea dataOnly="0" labelOnly="1" grandRow="1" outline="0" fieldPosition="0"/>
    </format>
    <format dxfId="383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3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3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31">
      <pivotArea dataOnly="0" labelOnly="1" grandRow="1" outline="0" fieldPosition="0"/>
    </format>
    <format dxfId="383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29">
      <pivotArea dataOnly="0" labelOnly="1" grandRow="1" outline="0" fieldPosition="0"/>
    </format>
    <format dxfId="38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27">
      <pivotArea dataOnly="0" labelOnly="1" grandRow="1" outline="0" fieldPosition="0"/>
    </format>
    <format dxfId="38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825">
      <pivotArea dataOnly="0" labelOnly="1" grandRow="1" outline="0" fieldPosition="0"/>
    </format>
    <format dxfId="382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82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82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82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820">
      <pivotArea dataOnly="0" labelOnly="1" outline="0" fieldPosition="0">
        <references count="1">
          <reference field="4294967294" count="1">
            <x v="24"/>
          </reference>
        </references>
      </pivotArea>
    </format>
    <format dxfId="3819">
      <pivotArea dataOnly="0" labelOnly="1" grandRow="1" outline="0" fieldPosition="0"/>
    </format>
    <format dxfId="38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817">
      <pivotArea dataOnly="0" labelOnly="1" grandRow="1" outline="0" fieldPosition="0"/>
    </format>
    <format dxfId="38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815">
      <pivotArea dataOnly="0" labelOnly="1" outline="0" fieldPosition="0">
        <references count="1">
          <reference field="4294967294" count="1">
            <x v="0"/>
          </reference>
        </references>
      </pivotArea>
    </format>
    <format dxfId="3814">
      <pivotArea dataOnly="0" labelOnly="1" outline="0" fieldPosition="0">
        <references count="1">
          <reference field="4294967294" count="1">
            <x v="0"/>
          </reference>
        </references>
      </pivotArea>
    </format>
    <format dxfId="381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812">
      <pivotArea grandRow="1" outline="0" collapsedLevelsAreSubtotals="1" fieldPosition="0"/>
    </format>
    <format dxfId="3811">
      <pivotArea dataOnly="0" labelOnly="1" grandRow="1" outline="0" fieldPosition="0"/>
    </format>
    <format dxfId="3810">
      <pivotArea type="origin" dataOnly="0" labelOnly="1" outline="0" fieldPosition="0"/>
    </format>
    <format dxfId="3809">
      <pivotArea field="-2" type="button" dataOnly="0" labelOnly="1" outline="0" axis="axisCol" fieldPosition="0"/>
    </format>
    <format dxfId="3808">
      <pivotArea type="topRight" dataOnly="0" labelOnly="1" outline="0" fieldPosition="0"/>
    </format>
    <format dxfId="3807">
      <pivotArea grandRow="1" outline="0" collapsedLevelsAreSubtotals="1" fieldPosition="0"/>
    </format>
    <format dxfId="3806">
      <pivotArea grandRow="1" outline="0" collapsedLevelsAreSubtotals="1" fieldPosition="0"/>
    </format>
    <format dxfId="3805">
      <pivotArea field="15" type="button" dataOnly="0" labelOnly="1" outline="0" axis="axisRow" fieldPosition="0"/>
    </format>
    <format dxfId="38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803">
      <pivotArea field="15" type="button" dataOnly="0" labelOnly="1" outline="0" axis="axisRow" fieldPosition="0"/>
    </format>
    <format dxfId="38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801">
      <pivotArea field="15" type="button" dataOnly="0" labelOnly="1" outline="0" axis="axisRow" fieldPosition="0"/>
    </format>
    <format dxfId="38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99">
      <pivotArea field="15" type="button" dataOnly="0" labelOnly="1" outline="0" axis="axisRow" fieldPosition="0"/>
    </format>
    <format dxfId="379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97">
      <pivotArea field="15" type="button" dataOnly="0" labelOnly="1" outline="0" axis="axisRow" fieldPosition="0"/>
    </format>
    <format dxfId="37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95">
      <pivotArea grandRow="1" outline="0" collapsedLevelsAreSubtotals="1" fieldPosition="0"/>
    </format>
    <format>
      <pivotArea field="15" type="button" dataOnly="0" labelOnly="1" outline="0" axis="axisRow" fieldPosition="0"/>
    </format>
    <format>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94">
      <pivotArea field="15" type="button" dataOnly="0" labelOnly="1" outline="0" axis="axisRow" fieldPosition="0"/>
    </format>
    <format dxfId="379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92">
      <pivotArea outline="0" fieldPosition="0">
        <references count="1">
          <reference field="4294967294" count="3" selected="0">
            <x v="0"/>
            <x v="1"/>
            <x v="2"/>
          </reference>
        </references>
      </pivotArea>
    </format>
    <format dxfId="3791">
      <pivotArea outline="0" collapsedLevelsAreSubtotals="1" fieldPosition="0"/>
    </format>
    <format dxfId="3790">
      <pivotArea field="15" type="button" dataOnly="0" labelOnly="1" outline="0" axis="axisRow" fieldPosition="0"/>
    </format>
    <format dxfId="3789">
      <pivotArea dataOnly="0" labelOnly="1" outline="0" fieldPosition="0">
        <references count="1">
          <reference field="15" count="0"/>
        </references>
      </pivotArea>
    </format>
    <format dxfId="3788">
      <pivotArea dataOnly="0" labelOnly="1" grandRow="1" outline="0" fieldPosition="0"/>
    </format>
    <format dxfId="37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786">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200-000016000000}" name="PivotTable18" cacheId="6"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954">
      <pivotArea outline="0" collapsedLevelsAreSubtotals="1" fieldPosition="0"/>
    </format>
    <format dxfId="3953">
      <pivotArea field="147" type="button" dataOnly="0" labelOnly="1" outline="0" axis="axisCol" fieldPosition="0"/>
    </format>
    <format dxfId="3952">
      <pivotArea type="topRight" dataOnly="0" labelOnly="1" outline="0" fieldPosition="0"/>
    </format>
    <format dxfId="3951">
      <pivotArea dataOnly="0" labelOnly="1" grandCol="1" outline="0" fieldPosition="0"/>
    </format>
    <format dxfId="3950">
      <pivotArea outline="0" collapsedLevelsAreSubtotals="1" fieldPosition="0"/>
    </format>
    <format dxfId="3949">
      <pivotArea field="147" type="button" dataOnly="0" labelOnly="1" outline="0" axis="axisCol" fieldPosition="0"/>
    </format>
    <format dxfId="3948">
      <pivotArea type="topRight" dataOnly="0" labelOnly="1" outline="0" fieldPosition="0"/>
    </format>
    <format dxfId="3947">
      <pivotArea dataOnly="0" labelOnly="1" grandCol="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grandCol="1" outline="0" fieldPosition="0"/>
    </format>
    <format dxfId="3946">
      <pivotArea grandRow="1" outline="0" collapsedLevelsAreSubtotals="1" fieldPosition="0"/>
    </format>
    <format dxfId="3945">
      <pivotArea outline="0" collapsedLevelsAreSubtotals="1" fieldPosition="0"/>
    </format>
    <format dxfId="3944">
      <pivotArea dataOnly="0" labelOnly="1" grandRow="1" outline="0" fieldPosition="0"/>
    </format>
    <format dxfId="3943">
      <pivotArea dataOnly="0" labelOnly="1" fieldPosition="0">
        <references count="1">
          <reference field="147" count="0"/>
        </references>
      </pivotArea>
    </format>
    <format dxfId="3942">
      <pivotArea dataOnly="0" labelOnly="1" grandCol="1" outline="0" fieldPosition="0"/>
    </format>
    <format dxfId="3941">
      <pivotArea outline="0" collapsedLevelsAreSubtotals="1" fieldPosition="0"/>
    </format>
    <format dxfId="3940">
      <pivotArea dataOnly="0" labelOnly="1" grandRow="1" outline="0" fieldPosition="0"/>
    </format>
    <format dxfId="3939">
      <pivotArea type="all" dataOnly="0" outline="0" fieldPosition="0"/>
    </format>
    <format dxfId="3938">
      <pivotArea dataOnly="0" labelOnly="1" fieldPosition="0">
        <references count="1">
          <reference field="147" count="0"/>
        </references>
      </pivotArea>
    </format>
    <format dxfId="3937">
      <pivotArea dataOnly="0" labelOnly="1" grandCol="1" outline="0" fieldPosition="0"/>
    </format>
    <format dxfId="3936">
      <pivotArea outline="0" collapsedLevelsAreSubtotals="1" fieldPosition="0"/>
    </format>
    <format dxfId="3935">
      <pivotArea dataOnly="0" labelOnly="1" grandRow="1" outline="0" fieldPosition="0"/>
    </format>
    <format dxfId="3934">
      <pivotArea dataOnly="0" labelOnly="1" fieldPosition="0">
        <references count="1">
          <reference field="147" count="0"/>
        </references>
      </pivotArea>
    </format>
    <format dxfId="3933">
      <pivotArea dataOnly="0" labelOnly="1" grandCol="1" outline="0" fieldPosition="0"/>
    </format>
    <format dxfId="3932">
      <pivotArea outline="0" collapsedLevelsAreSubtotals="1" fieldPosition="0"/>
    </format>
    <format dxfId="3931">
      <pivotArea dataOnly="0" labelOnly="1" grandRow="1" outline="0" fieldPosition="0"/>
    </format>
    <format dxfId="3930">
      <pivotArea dataOnly="0" labelOnly="1" fieldPosition="0">
        <references count="1">
          <reference field="147" count="0"/>
        </references>
      </pivotArea>
    </format>
    <format dxfId="392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10" cacheId="26"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1"/>
        <item x="3"/>
        <item x="2"/>
        <item x="4"/>
        <item x="5"/>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199">
      <pivotArea type="all" dataOnly="0" outline="0" fieldPosition="0"/>
    </format>
    <format dxfId="198">
      <pivotArea outline="0" collapsedLevelsAreSubtotals="1" fieldPosition="0"/>
    </format>
    <format dxfId="197">
      <pivotArea dataOnly="0" labelOnly="1" outline="0" fieldPosition="0">
        <references count="1">
          <reference field="12" count="0"/>
        </references>
      </pivotArea>
    </format>
    <format dxfId="196">
      <pivotArea field="12" dataOnly="0" labelOnly="1" grandRow="1" outline="0" axis="axisRow" fieldPosition="0">
        <references count="1">
          <reference field="4294967294" count="1" selected="0">
            <x v="1"/>
          </reference>
        </references>
      </pivotArea>
    </format>
    <format dxfId="195">
      <pivotArea dataOnly="0" labelOnly="1" outline="0" fieldPosition="0">
        <references count="2">
          <reference field="4294967294" count="1">
            <x v="1"/>
          </reference>
          <reference field="12" count="1" selected="0">
            <x v="0"/>
          </reference>
        </references>
      </pivotArea>
    </format>
    <format dxfId="194">
      <pivotArea dataOnly="0" labelOnly="1" outline="0" fieldPosition="0">
        <references count="2">
          <reference field="4294967294" count="1">
            <x v="1"/>
          </reference>
          <reference field="12" count="1" selected="0">
            <x v="1"/>
          </reference>
        </references>
      </pivotArea>
    </format>
    <format dxfId="193">
      <pivotArea dataOnly="0" labelOnly="1" outline="0" fieldPosition="0">
        <references count="2">
          <reference field="4294967294" count="1">
            <x v="1"/>
          </reference>
          <reference field="12" count="1" selected="0">
            <x v="2"/>
          </reference>
        </references>
      </pivotArea>
    </format>
    <format dxfId="192">
      <pivotArea dataOnly="0" labelOnly="1" outline="0" fieldPosition="0">
        <references count="2">
          <reference field="4294967294" count="1">
            <x v="1"/>
          </reference>
          <reference field="12" count="1" selected="0">
            <x v="3"/>
          </reference>
        </references>
      </pivotArea>
    </format>
    <format dxfId="191">
      <pivotArea dataOnly="0" labelOnly="1" outline="0" fieldPosition="0">
        <references count="2">
          <reference field="4294967294" count="1">
            <x v="1"/>
          </reference>
          <reference field="12" count="1" selected="0">
            <x v="4"/>
          </reference>
        </references>
      </pivotArea>
    </format>
    <format dxfId="190">
      <pivotArea dataOnly="0" labelOnly="1" outline="0" fieldPosition="0">
        <references count="2">
          <reference field="4294967294" count="1">
            <x v="1"/>
          </reference>
          <reference field="12" count="1" selected="0">
            <x v="5"/>
          </reference>
        </references>
      </pivotArea>
    </format>
    <format dxfId="189">
      <pivotArea dataOnly="0" labelOnly="1" outline="0" fieldPosition="0">
        <references count="1">
          <reference field="13" count="0"/>
        </references>
      </pivotArea>
    </format>
    <format dxfId="188">
      <pivotArea dataOnly="0" labelOnly="1" grandCol="1" outline="0" fieldPosition="0"/>
    </format>
    <format dxfId="187">
      <pivotArea type="all" dataOnly="0" outline="0" fieldPosition="0"/>
    </format>
    <format dxfId="186">
      <pivotArea outline="0" collapsedLevelsAreSubtotals="1" fieldPosition="0"/>
    </format>
    <format dxfId="185">
      <pivotArea dataOnly="0" labelOnly="1" outline="0" fieldPosition="0">
        <references count="1">
          <reference field="12" count="0"/>
        </references>
      </pivotArea>
    </format>
    <format dxfId="184">
      <pivotArea field="12" dataOnly="0" labelOnly="1" grandRow="1" outline="0" axis="axisRow" fieldPosition="0">
        <references count="1">
          <reference field="4294967294" count="1" selected="0">
            <x v="1"/>
          </reference>
        </references>
      </pivotArea>
    </format>
    <format dxfId="183">
      <pivotArea dataOnly="0" labelOnly="1" outline="0" fieldPosition="0">
        <references count="2">
          <reference field="4294967294" count="1">
            <x v="1"/>
          </reference>
          <reference field="12" count="1" selected="0">
            <x v="0"/>
          </reference>
        </references>
      </pivotArea>
    </format>
    <format dxfId="182">
      <pivotArea dataOnly="0" labelOnly="1" outline="0" fieldPosition="0">
        <references count="2">
          <reference field="4294967294" count="1">
            <x v="1"/>
          </reference>
          <reference field="12" count="1" selected="0">
            <x v="1"/>
          </reference>
        </references>
      </pivotArea>
    </format>
    <format dxfId="181">
      <pivotArea dataOnly="0" labelOnly="1" outline="0" fieldPosition="0">
        <references count="2">
          <reference field="4294967294" count="1">
            <x v="1"/>
          </reference>
          <reference field="12" count="1" selected="0">
            <x v="2"/>
          </reference>
        </references>
      </pivotArea>
    </format>
    <format dxfId="180">
      <pivotArea dataOnly="0" labelOnly="1" outline="0" fieldPosition="0">
        <references count="2">
          <reference field="4294967294" count="1">
            <x v="1"/>
          </reference>
          <reference field="12" count="1" selected="0">
            <x v="3"/>
          </reference>
        </references>
      </pivotArea>
    </format>
    <format dxfId="179">
      <pivotArea dataOnly="0" labelOnly="1" outline="0" fieldPosition="0">
        <references count="2">
          <reference field="4294967294" count="1">
            <x v="1"/>
          </reference>
          <reference field="12" count="1" selected="0">
            <x v="4"/>
          </reference>
        </references>
      </pivotArea>
    </format>
    <format dxfId="178">
      <pivotArea dataOnly="0" labelOnly="1" outline="0" fieldPosition="0">
        <references count="2">
          <reference field="4294967294" count="1">
            <x v="1"/>
          </reference>
          <reference field="12" count="1" selected="0">
            <x v="5"/>
          </reference>
        </references>
      </pivotArea>
    </format>
    <format dxfId="177">
      <pivotArea dataOnly="0" labelOnly="1" outline="0" fieldPosition="0">
        <references count="1">
          <reference field="13" count="0"/>
        </references>
      </pivotArea>
    </format>
    <format dxfId="176">
      <pivotArea dataOnly="0" labelOnly="1" grandCol="1" outline="0" fieldPosition="0"/>
    </format>
    <format dxfId="175">
      <pivotArea field="12" dataOnly="0" labelOnly="1" grandRow="1" outline="0" axis="axisRow" fieldPosition="0">
        <references count="1">
          <reference field="4294967294" count="1" selected="0">
            <x v="1"/>
          </reference>
        </references>
      </pivotArea>
    </format>
    <format dxfId="174">
      <pivotArea field="12" grandRow="1" outline="0" collapsedLevelsAreSubtotals="1" axis="axisRow" fieldPosition="0">
        <references count="1">
          <reference field="4294967294" count="1" selected="0">
            <x v="1"/>
          </reference>
        </references>
      </pivotArea>
    </format>
    <format dxfId="173">
      <pivotArea field="12" dataOnly="0" labelOnly="1" grandRow="1" outline="0" axis="axisRow" fieldPosition="0">
        <references count="1">
          <reference field="4294967294" count="1" selected="0">
            <x v="1"/>
          </reference>
        </references>
      </pivotArea>
    </format>
    <format dxfId="172">
      <pivotArea field="12" grandRow="1" outline="0" collapsedLevelsAreSubtotals="1" axis="axisRow" fieldPosition="0">
        <references count="1">
          <reference field="4294967294" count="1" selected="0">
            <x v="1"/>
          </reference>
        </references>
      </pivotArea>
    </format>
    <format dxfId="171">
      <pivotArea field="12" dataOnly="0" labelOnly="1" grandRow="1" outline="0" axis="axisRow" fieldPosition="0">
        <references count="1">
          <reference field="4294967294" count="1" selected="0">
            <x v="1"/>
          </reference>
        </references>
      </pivotArea>
    </format>
    <format dxfId="170">
      <pivotArea outline="0" collapsedLevelsAreSubtotals="1" fieldPosition="0"/>
    </format>
    <format dxfId="169">
      <pivotArea field="12" dataOnly="0" labelOnly="1" grandRow="1" outline="0" axis="axisRow" fieldPosition="0">
        <references count="1">
          <reference field="4294967294" count="1" selected="0">
            <x v="1"/>
          </reference>
        </references>
      </pivotArea>
    </format>
    <format dxfId="168">
      <pivotArea field="12" dataOnly="0" labelOnly="1" grandRow="1" outline="0" axis="axisRow" fieldPosition="0">
        <references count="1">
          <reference field="4294967294" count="1" selected="0">
            <x v="1"/>
          </reference>
        </references>
      </pivotArea>
    </format>
    <format dxfId="167">
      <pivotArea field="12" grandRow="1" outline="0" axis="axisRow" fieldPosition="0">
        <references count="1">
          <reference field="4294967294" count="1" selected="0">
            <x v="1"/>
          </reference>
        </references>
      </pivotArea>
    </format>
    <format dxfId="166">
      <pivotArea field="12" grandRow="1" outline="0" axis="axisRow" fieldPosition="0">
        <references count="1">
          <reference field="4294967294" count="1" selected="0">
            <x v="1"/>
          </reference>
        </references>
      </pivotArea>
    </format>
    <format dxfId="165">
      <pivotArea field="12" dataOnly="0" labelOnly="1" grandRow="1" outline="0" axis="axisRow" fieldPosition="0">
        <references count="1">
          <reference field="4294967294" count="1" selected="0">
            <x v="1"/>
          </reference>
        </references>
      </pivotArea>
    </format>
    <format dxfId="164">
      <pivotArea field="12" type="button" dataOnly="0" labelOnly="1" outline="0" axis="axisRow" fieldPosition="0"/>
    </format>
    <format dxfId="163">
      <pivotArea field="-2" type="button" dataOnly="0" labelOnly="1" outline="0" axis="axisRow" fieldPosition="1"/>
    </format>
    <format dxfId="162">
      <pivotArea outline="0" collapsedLevelsAreSubtotals="1" fieldPosition="0">
        <references count="2">
          <reference field="4294967294" count="1" selected="0">
            <x v="1"/>
          </reference>
          <reference field="12" count="0" selected="0"/>
        </references>
      </pivotArea>
    </format>
    <format dxfId="161">
      <pivotArea dataOnly="0" labelOnly="1" outline="0" fieldPosition="0">
        <references count="1">
          <reference field="12" count="0"/>
        </references>
      </pivotArea>
    </format>
    <format dxfId="160">
      <pivotArea dataOnly="0" labelOnly="1" outline="0" fieldPosition="0">
        <references count="2">
          <reference field="4294967294" count="1">
            <x v="1"/>
          </reference>
          <reference field="12" count="1" selected="0">
            <x v="0"/>
          </reference>
        </references>
      </pivotArea>
    </format>
    <format dxfId="159">
      <pivotArea dataOnly="0" labelOnly="1" outline="0" fieldPosition="0">
        <references count="2">
          <reference field="4294967294" count="1">
            <x v="1"/>
          </reference>
          <reference field="12" count="1" selected="0">
            <x v="1"/>
          </reference>
        </references>
      </pivotArea>
    </format>
    <format dxfId="158">
      <pivotArea dataOnly="0" labelOnly="1" outline="0" fieldPosition="0">
        <references count="2">
          <reference field="4294967294" count="1">
            <x v="1"/>
          </reference>
          <reference field="12" count="1" selected="0">
            <x v="2"/>
          </reference>
        </references>
      </pivotArea>
    </format>
    <format dxfId="157">
      <pivotArea dataOnly="0" labelOnly="1" outline="0" fieldPosition="0">
        <references count="2">
          <reference field="4294967294" count="1">
            <x v="1"/>
          </reference>
          <reference field="12" count="1" selected="0">
            <x v="3"/>
          </reference>
        </references>
      </pivotArea>
    </format>
    <format dxfId="156">
      <pivotArea dataOnly="0" labelOnly="1" outline="0" fieldPosition="0">
        <references count="2">
          <reference field="4294967294" count="1">
            <x v="1"/>
          </reference>
          <reference field="12" count="1" selected="0">
            <x v="4"/>
          </reference>
        </references>
      </pivotArea>
    </format>
    <format dxfId="155">
      <pivotArea dataOnly="0" labelOnly="1" outline="0" fieldPosition="0">
        <references count="2">
          <reference field="4294967294" count="1">
            <x v="1"/>
          </reference>
          <reference field="12" count="1" selected="0">
            <x v="5"/>
          </reference>
        </references>
      </pivotArea>
    </format>
    <format dxfId="154">
      <pivotArea dataOnly="0" labelOnly="1" outline="0" fieldPosition="0">
        <references count="1">
          <reference field="13" count="0"/>
        </references>
      </pivotArea>
    </format>
    <format dxfId="153">
      <pivotArea dataOnly="0" labelOnly="1" grandCol="1" outline="0" fieldPosition="0"/>
    </format>
    <format dxfId="152">
      <pivotArea dataOnly="0" labelOnly="1" outline="0" fieldPosition="0">
        <references count="1">
          <reference field="13" count="0"/>
        </references>
      </pivotArea>
    </format>
    <format dxfId="151">
      <pivotArea dataOnly="0" labelOnly="1" grandCol="1" outline="0" fieldPosition="0"/>
    </format>
    <format dxfId="150">
      <pivotArea outline="0" collapsedLevelsAreSubtotals="1" fieldPosition="0">
        <references count="2">
          <reference field="4294967294" count="1" selected="0">
            <x v="1"/>
          </reference>
          <reference field="12" count="1" selected="0">
            <x v="0"/>
          </reference>
        </references>
      </pivotArea>
    </format>
    <format dxfId="149">
      <pivotArea outline="0" collapsedLevelsAreSubtotals="1" fieldPosition="0">
        <references count="2">
          <reference field="4294967294" count="1" selected="0">
            <x v="1"/>
          </reference>
          <reference field="12" count="1" selected="0">
            <x v="1"/>
          </reference>
        </references>
      </pivotArea>
    </format>
    <format dxfId="148">
      <pivotArea outline="0" collapsedLevelsAreSubtotals="1" fieldPosition="0">
        <references count="2">
          <reference field="4294967294" count="1" selected="0">
            <x v="1"/>
          </reference>
          <reference field="12" count="1" selected="0">
            <x v="3"/>
          </reference>
        </references>
      </pivotArea>
    </format>
    <format dxfId="147">
      <pivotArea outline="0" collapsedLevelsAreSubtotals="1" fieldPosition="0">
        <references count="2">
          <reference field="4294967294" count="1" selected="0">
            <x v="1"/>
          </reference>
          <reference field="12" count="1" selected="0">
            <x v="2"/>
          </reference>
        </references>
      </pivotArea>
    </format>
    <format dxfId="146">
      <pivotArea outline="0" collapsedLevelsAreSubtotals="1" fieldPosition="0">
        <references count="2">
          <reference field="4294967294" count="1" selected="0">
            <x v="1"/>
          </reference>
          <reference field="12" count="1" selected="0">
            <x v="4"/>
          </reference>
        </references>
      </pivotArea>
    </format>
    <format dxfId="145">
      <pivotArea outline="0" collapsedLevelsAreSubtotals="1" fieldPosition="0">
        <references count="2">
          <reference field="4294967294" count="1" selected="0">
            <x v="1"/>
          </reference>
          <reference field="12" count="1" selected="0">
            <x v="5"/>
          </reference>
        </references>
      </pivotArea>
    </format>
    <format dxfId="144">
      <pivotArea outline="0" fieldPosition="0">
        <references count="2">
          <reference field="4294967294" count="1" selected="0">
            <x v="1"/>
          </reference>
          <reference field="12" count="0" selected="0"/>
        </references>
      </pivotArea>
    </format>
    <format dxfId="143">
      <pivotArea field="12" type="button" dataOnly="0" labelOnly="1" outline="0" axis="axisRow" fieldPosition="0"/>
    </format>
    <format dxfId="142">
      <pivotArea field="-2" type="button" dataOnly="0" labelOnly="1" outline="0" axis="axisRow" fieldPosition="1"/>
    </format>
    <format dxfId="141">
      <pivotArea dataOnly="0" labelOnly="1" outline="0" fieldPosition="0">
        <references count="1">
          <reference field="12" count="0"/>
        </references>
      </pivotArea>
    </format>
    <format dxfId="140">
      <pivotArea dataOnly="0" labelOnly="1" outline="0" fieldPosition="0">
        <references count="2">
          <reference field="4294967294" count="1">
            <x v="1"/>
          </reference>
          <reference field="12" count="1" selected="0">
            <x v="0"/>
          </reference>
        </references>
      </pivotArea>
    </format>
    <format dxfId="139">
      <pivotArea dataOnly="0" labelOnly="1" outline="0" fieldPosition="0">
        <references count="2">
          <reference field="4294967294" count="1">
            <x v="1"/>
          </reference>
          <reference field="12" count="1" selected="0">
            <x v="1"/>
          </reference>
        </references>
      </pivotArea>
    </format>
    <format dxfId="138">
      <pivotArea dataOnly="0" labelOnly="1" outline="0" fieldPosition="0">
        <references count="2">
          <reference field="4294967294" count="1">
            <x v="1"/>
          </reference>
          <reference field="12" count="1" selected="0">
            <x v="2"/>
          </reference>
        </references>
      </pivotArea>
    </format>
    <format dxfId="137">
      <pivotArea dataOnly="0" labelOnly="1" outline="0" fieldPosition="0">
        <references count="2">
          <reference field="4294967294" count="1">
            <x v="1"/>
          </reference>
          <reference field="12" count="1" selected="0">
            <x v="3"/>
          </reference>
        </references>
      </pivotArea>
    </format>
    <format dxfId="136">
      <pivotArea dataOnly="0" labelOnly="1" outline="0" fieldPosition="0">
        <references count="2">
          <reference field="4294967294" count="1">
            <x v="1"/>
          </reference>
          <reference field="12" count="1" selected="0">
            <x v="4"/>
          </reference>
        </references>
      </pivotArea>
    </format>
    <format dxfId="135">
      <pivotArea dataOnly="0" labelOnly="1" outline="0" fieldPosition="0">
        <references count="2">
          <reference field="4294967294" count="1">
            <x v="1"/>
          </reference>
          <reference field="12" count="1" selected="0">
            <x v="5"/>
          </reference>
        </references>
      </pivotArea>
    </format>
    <format dxfId="134">
      <pivotArea dataOnly="0" labelOnly="1" outline="0" fieldPosition="0">
        <references count="1">
          <reference field="13" count="0"/>
        </references>
      </pivotArea>
    </format>
    <format dxfId="133">
      <pivotArea dataOnly="0" labelOnly="1" grandCol="1" outline="0" fieldPosition="0"/>
    </format>
    <format dxfId="132">
      <pivotArea outline="0" fieldPosition="0">
        <references count="2">
          <reference field="4294967294" count="1" selected="0">
            <x v="1"/>
          </reference>
          <reference field="12" count="0" selected="0"/>
        </references>
      </pivotArea>
    </format>
    <format dxfId="131">
      <pivotArea field="12" type="button" dataOnly="0" labelOnly="1" outline="0" axis="axisRow" fieldPosition="0"/>
    </format>
    <format dxfId="130">
      <pivotArea field="-2" type="button" dataOnly="0" labelOnly="1" outline="0" axis="axisRow" fieldPosition="1"/>
    </format>
    <format dxfId="129">
      <pivotArea dataOnly="0" labelOnly="1" outline="0" fieldPosition="0">
        <references count="1">
          <reference field="12" count="0"/>
        </references>
      </pivotArea>
    </format>
    <format dxfId="128">
      <pivotArea dataOnly="0" labelOnly="1" outline="0" fieldPosition="0">
        <references count="2">
          <reference field="4294967294" count="1">
            <x v="1"/>
          </reference>
          <reference field="12" count="1" selected="0">
            <x v="0"/>
          </reference>
        </references>
      </pivotArea>
    </format>
    <format dxfId="127">
      <pivotArea dataOnly="0" labelOnly="1" outline="0" fieldPosition="0">
        <references count="2">
          <reference field="4294967294" count="1">
            <x v="1"/>
          </reference>
          <reference field="12" count="1" selected="0">
            <x v="1"/>
          </reference>
        </references>
      </pivotArea>
    </format>
    <format dxfId="126">
      <pivotArea dataOnly="0" labelOnly="1" outline="0" fieldPosition="0">
        <references count="2">
          <reference field="4294967294" count="1">
            <x v="1"/>
          </reference>
          <reference field="12" count="1" selected="0">
            <x v="2"/>
          </reference>
        </references>
      </pivotArea>
    </format>
    <format dxfId="125">
      <pivotArea dataOnly="0" labelOnly="1" outline="0" fieldPosition="0">
        <references count="2">
          <reference field="4294967294" count="1">
            <x v="1"/>
          </reference>
          <reference field="12" count="1" selected="0">
            <x v="3"/>
          </reference>
        </references>
      </pivotArea>
    </format>
    <format dxfId="124">
      <pivotArea dataOnly="0" labelOnly="1" outline="0" fieldPosition="0">
        <references count="2">
          <reference field="4294967294" count="1">
            <x v="1"/>
          </reference>
          <reference field="12" count="1" selected="0">
            <x v="4"/>
          </reference>
        </references>
      </pivotArea>
    </format>
    <format dxfId="123">
      <pivotArea dataOnly="0" labelOnly="1" outline="0" fieldPosition="0">
        <references count="2">
          <reference field="4294967294" count="1">
            <x v="1"/>
          </reference>
          <reference field="12" count="1" selected="0">
            <x v="5"/>
          </reference>
        </references>
      </pivotArea>
    </format>
    <format dxfId="122">
      <pivotArea dataOnly="0" labelOnly="1" outline="0" fieldPosition="0">
        <references count="1">
          <reference field="13" count="0"/>
        </references>
      </pivotArea>
    </format>
    <format dxfId="121">
      <pivotArea dataOnly="0" labelOnly="1" grandCol="1" outline="0" fieldPosition="0"/>
    </format>
    <format dxfId="120">
      <pivotArea outline="0" fieldPosition="0">
        <references count="2">
          <reference field="4294967294" count="1" selected="0">
            <x v="1"/>
          </reference>
          <reference field="12" count="0" selected="0"/>
        </references>
      </pivotArea>
    </format>
    <format dxfId="119">
      <pivotArea field="12" type="button" dataOnly="0" labelOnly="1" outline="0" axis="axisRow" fieldPosition="0"/>
    </format>
    <format dxfId="118">
      <pivotArea field="-2" type="button" dataOnly="0" labelOnly="1" outline="0" axis="axisRow" fieldPosition="1"/>
    </format>
    <format dxfId="117">
      <pivotArea dataOnly="0" labelOnly="1" outline="0" fieldPosition="0">
        <references count="1">
          <reference field="12" count="0"/>
        </references>
      </pivotArea>
    </format>
    <format dxfId="116">
      <pivotArea dataOnly="0" labelOnly="1" outline="0" fieldPosition="0">
        <references count="2">
          <reference field="4294967294" count="1">
            <x v="1"/>
          </reference>
          <reference field="12" count="1" selected="0">
            <x v="0"/>
          </reference>
        </references>
      </pivotArea>
    </format>
    <format dxfId="115">
      <pivotArea dataOnly="0" labelOnly="1" outline="0" fieldPosition="0">
        <references count="2">
          <reference field="4294967294" count="1">
            <x v="1"/>
          </reference>
          <reference field="12" count="1" selected="0">
            <x v="1"/>
          </reference>
        </references>
      </pivotArea>
    </format>
    <format dxfId="114">
      <pivotArea dataOnly="0" labelOnly="1" outline="0" fieldPosition="0">
        <references count="2">
          <reference field="4294967294" count="1">
            <x v="1"/>
          </reference>
          <reference field="12" count="1" selected="0">
            <x v="2"/>
          </reference>
        </references>
      </pivotArea>
    </format>
    <format dxfId="113">
      <pivotArea dataOnly="0" labelOnly="1" outline="0" fieldPosition="0">
        <references count="2">
          <reference field="4294967294" count="1">
            <x v="1"/>
          </reference>
          <reference field="12" count="1" selected="0">
            <x v="3"/>
          </reference>
        </references>
      </pivotArea>
    </format>
    <format dxfId="112">
      <pivotArea dataOnly="0" labelOnly="1" outline="0" fieldPosition="0">
        <references count="2">
          <reference field="4294967294" count="1">
            <x v="1"/>
          </reference>
          <reference field="12" count="1" selected="0">
            <x v="4"/>
          </reference>
        </references>
      </pivotArea>
    </format>
    <format dxfId="111">
      <pivotArea dataOnly="0" labelOnly="1" outline="0" fieldPosition="0">
        <references count="2">
          <reference field="4294967294" count="1">
            <x v="1"/>
          </reference>
          <reference field="12" count="1" selected="0">
            <x v="5"/>
          </reference>
        </references>
      </pivotArea>
    </format>
    <format dxfId="110">
      <pivotArea dataOnly="0" labelOnly="1" outline="0" fieldPosition="0">
        <references count="1">
          <reference field="13" count="0"/>
        </references>
      </pivotArea>
    </format>
    <format dxfId="109">
      <pivotArea dataOnly="0" labelOnly="1" grandCol="1" outline="0" fieldPosition="0"/>
    </format>
    <format dxfId="108">
      <pivotArea type="origin" dataOnly="0" labelOnly="1" outline="0" fieldPosition="0"/>
    </format>
    <format dxfId="107">
      <pivotArea field="12" type="button" dataOnly="0" labelOnly="1" outline="0" axis="axisRow" fieldPosition="0"/>
    </format>
    <format dxfId="106">
      <pivotArea dataOnly="0" labelOnly="1" outline="0" fieldPosition="0">
        <references count="1">
          <reference field="12" count="0"/>
        </references>
      </pivotArea>
    </format>
    <format dxfId="105">
      <pivotArea field="12" dataOnly="0" labelOnly="1" grandRow="1" outline="0" axis="axisRow" fieldPosition="0">
        <references count="1">
          <reference field="4294967294" count="1" selected="0">
            <x v="1"/>
          </reference>
        </references>
      </pivotArea>
    </format>
    <format dxfId="104">
      <pivotArea field="12" dataOnly="0" labelOnly="1" grandRow="1" outline="0" axis="axisRow" fieldPosition="0">
        <references count="1">
          <reference field="4294967294" count="1" selected="0">
            <x v="1"/>
          </reference>
        </references>
      </pivotArea>
    </format>
    <format dxfId="103">
      <pivotArea type="origin" dataOnly="0" labelOnly="1" outline="0" fieldPosition="0"/>
    </format>
    <format dxfId="102">
      <pivotArea field="12" type="button" dataOnly="0" labelOnly="1" outline="0" axis="axisRow" fieldPosition="0"/>
    </format>
    <format dxfId="101">
      <pivotArea dataOnly="0" labelOnly="1" outline="0" fieldPosition="0">
        <references count="1">
          <reference field="12" count="0"/>
        </references>
      </pivotArea>
    </format>
    <format dxfId="100">
      <pivotArea field="12" dataOnly="0" labelOnly="1" grandRow="1" outline="0" axis="axisRow" fieldPosition="0">
        <references count="1">
          <reference field="4294967294" count="1" selected="0">
            <x v="1"/>
          </reference>
        </references>
      </pivotArea>
    </format>
    <format dxfId="99">
      <pivotArea field="12" dataOnly="0" labelOnly="1" grandRow="1" outline="0" axis="axisRow" fieldPosition="0">
        <references count="1">
          <reference field="4294967294" count="1" selected="0">
            <x v="1"/>
          </reference>
        </references>
      </pivotArea>
    </format>
    <format dxfId="98">
      <pivotArea type="origin" dataOnly="0" labelOnly="1" outline="0" fieldPosition="0"/>
    </format>
    <format dxfId="97">
      <pivotArea field="12" type="button" dataOnly="0" labelOnly="1" outline="0" axis="axisRow" fieldPosition="0"/>
    </format>
    <format dxfId="96">
      <pivotArea dataOnly="0" labelOnly="1" outline="0" fieldPosition="0">
        <references count="1">
          <reference field="12" count="0"/>
        </references>
      </pivotArea>
    </format>
    <format dxfId="95">
      <pivotArea field="12" dataOnly="0" labelOnly="1" grandRow="1" outline="0" axis="axisRow" fieldPosition="0">
        <references count="1">
          <reference field="4294967294" count="1" selected="0">
            <x v="1"/>
          </reference>
        </references>
      </pivotArea>
    </format>
    <format dxfId="94">
      <pivotArea field="12" dataOnly="0" labelOnly="1" grandRow="1" outline="0" axis="axisRow" fieldPosition="0">
        <references count="1">
          <reference field="4294967294" count="1" selected="0">
            <x v="1"/>
          </reference>
        </references>
      </pivotArea>
    </format>
    <format dxfId="93">
      <pivotArea type="origin" dataOnly="0" labelOnly="1" outline="0" fieldPosition="0"/>
    </format>
    <format dxfId="92">
      <pivotArea field="12" type="button" dataOnly="0" labelOnly="1" outline="0" axis="axisRow" fieldPosition="0"/>
    </format>
    <format dxfId="91">
      <pivotArea dataOnly="0" labelOnly="1" outline="0" fieldPosition="0">
        <references count="1">
          <reference field="12" count="0"/>
        </references>
      </pivotArea>
    </format>
    <format dxfId="90">
      <pivotArea field="12" dataOnly="0" labelOnly="1" grandRow="1" outline="0" axis="axisRow" fieldPosition="0">
        <references count="1">
          <reference field="4294967294" count="1" selected="0">
            <x v="1"/>
          </reference>
        </references>
      </pivotArea>
    </format>
    <format dxfId="89">
      <pivotArea field="12" dataOnly="0" labelOnly="1" grandRow="1" outline="0" axis="axisRow" fieldPosition="0">
        <references count="1">
          <reference field="4294967294" count="1" selected="0">
            <x v="1"/>
          </reference>
        </references>
      </pivotArea>
    </format>
    <format dxfId="88">
      <pivotArea outline="0" collapsedLevelsAreSubtotals="1" fieldPosition="0"/>
    </format>
    <format dxfId="87">
      <pivotArea type="origin" dataOnly="0" labelOnly="1" outline="0" offset="B1" fieldPosition="0"/>
    </format>
    <format dxfId="86">
      <pivotArea field="13" type="button" dataOnly="0" labelOnly="1" outline="0" axis="axisCol" fieldPosition="0"/>
    </format>
    <format dxfId="85">
      <pivotArea type="topRight" dataOnly="0" labelOnly="1" outline="0" fieldPosition="0"/>
    </format>
    <format dxfId="84">
      <pivotArea field="-2" type="button" dataOnly="0" labelOnly="1" outline="0" axis="axisRow" fieldPosition="1"/>
    </format>
    <format dxfId="83">
      <pivotArea dataOnly="0" labelOnly="1" outline="0" fieldPosition="0">
        <references count="2">
          <reference field="4294967294" count="1">
            <x v="1"/>
          </reference>
          <reference field="12" count="1" selected="0">
            <x v="0"/>
          </reference>
        </references>
      </pivotArea>
    </format>
    <format dxfId="82">
      <pivotArea dataOnly="0" labelOnly="1" outline="0" fieldPosition="0">
        <references count="2">
          <reference field="4294967294" count="1">
            <x v="1"/>
          </reference>
          <reference field="12" count="1" selected="0">
            <x v="1"/>
          </reference>
        </references>
      </pivotArea>
    </format>
    <format dxfId="81">
      <pivotArea dataOnly="0" labelOnly="1" outline="0" fieldPosition="0">
        <references count="2">
          <reference field="4294967294" count="1">
            <x v="1"/>
          </reference>
          <reference field="12" count="1" selected="0">
            <x v="2"/>
          </reference>
        </references>
      </pivotArea>
    </format>
    <format dxfId="80">
      <pivotArea dataOnly="0" labelOnly="1" outline="0" fieldPosition="0">
        <references count="2">
          <reference field="4294967294" count="1">
            <x v="1"/>
          </reference>
          <reference field="12" count="1" selected="0">
            <x v="3"/>
          </reference>
        </references>
      </pivotArea>
    </format>
    <format dxfId="79">
      <pivotArea dataOnly="0" labelOnly="1" outline="0" fieldPosition="0">
        <references count="2">
          <reference field="4294967294" count="1">
            <x v="1"/>
          </reference>
          <reference field="12" count="1" selected="0">
            <x v="4"/>
          </reference>
        </references>
      </pivotArea>
    </format>
    <format dxfId="78">
      <pivotArea dataOnly="0" labelOnly="1" outline="0" fieldPosition="0">
        <references count="2">
          <reference field="4294967294" count="1">
            <x v="1"/>
          </reference>
          <reference field="12" count="1" selected="0">
            <x v="5"/>
          </reference>
        </references>
      </pivotArea>
    </format>
    <format dxfId="77">
      <pivotArea dataOnly="0" labelOnly="1" outline="0" fieldPosition="0">
        <references count="1">
          <reference field="13" count="0"/>
        </references>
      </pivotArea>
    </format>
    <format dxfId="76">
      <pivotArea dataOnly="0" labelOnly="1" grandCol="1" outline="0" fieldPosition="0"/>
    </format>
    <format dxfId="75">
      <pivotArea outline="0" collapsedLevelsAreSubtotals="1" fieldPosition="0"/>
    </format>
    <format dxfId="74">
      <pivotArea field="12" type="button" dataOnly="0" labelOnly="1" outline="0" axis="axisRow" fieldPosition="0"/>
    </format>
    <format dxfId="73">
      <pivotArea field="-2" type="button" dataOnly="0" labelOnly="1" outline="0" axis="axisRow" fieldPosition="1"/>
    </format>
    <format dxfId="72">
      <pivotArea dataOnly="0" labelOnly="1" outline="0" fieldPosition="0">
        <references count="1">
          <reference field="12" count="0"/>
        </references>
      </pivotArea>
    </format>
    <format dxfId="71">
      <pivotArea field="12" dataOnly="0" labelOnly="1" grandRow="1" outline="0" axis="axisRow" fieldPosition="0">
        <references count="1">
          <reference field="4294967294" count="1" selected="0">
            <x v="0"/>
          </reference>
        </references>
      </pivotArea>
    </format>
    <format dxfId="70">
      <pivotArea field="12" dataOnly="0" labelOnly="1" grandRow="1" outline="0" axis="axisRow" fieldPosition="0">
        <references count="1">
          <reference field="4294967294" count="1" selected="0">
            <x v="1"/>
          </reference>
        </references>
      </pivotArea>
    </format>
    <format dxfId="69">
      <pivotArea field="12" dataOnly="0" labelOnly="1" grandRow="1" outline="0" axis="axisRow" fieldPosition="0">
        <references count="1">
          <reference field="4294967294" count="1" selected="0">
            <x v="0"/>
          </reference>
        </references>
      </pivotArea>
    </format>
    <format dxfId="68">
      <pivotArea field="12" dataOnly="0" labelOnly="1" grandRow="1" outline="0" axis="axisRow" fieldPosition="0">
        <references count="1">
          <reference field="4294967294" count="1" selected="0">
            <x v="1"/>
          </reference>
        </references>
      </pivotArea>
    </format>
    <format dxfId="67">
      <pivotArea dataOnly="0" labelOnly="1" outline="0" fieldPosition="0">
        <references count="2">
          <reference field="4294967294" count="2">
            <x v="0"/>
            <x v="1"/>
          </reference>
          <reference field="12" count="1" selected="0">
            <x v="0"/>
          </reference>
        </references>
      </pivotArea>
    </format>
    <format dxfId="66">
      <pivotArea dataOnly="0" labelOnly="1" outline="0" fieldPosition="0">
        <references count="2">
          <reference field="4294967294" count="2">
            <x v="0"/>
            <x v="1"/>
          </reference>
          <reference field="12" count="1" selected="0">
            <x v="1"/>
          </reference>
        </references>
      </pivotArea>
    </format>
    <format dxfId="65">
      <pivotArea dataOnly="0" labelOnly="1" outline="0" fieldPosition="0">
        <references count="2">
          <reference field="4294967294" count="2">
            <x v="0"/>
            <x v="1"/>
          </reference>
          <reference field="12" count="1" selected="0">
            <x v="2"/>
          </reference>
        </references>
      </pivotArea>
    </format>
    <format dxfId="64">
      <pivotArea dataOnly="0" labelOnly="1" outline="0" fieldPosition="0">
        <references count="2">
          <reference field="4294967294" count="2">
            <x v="0"/>
            <x v="1"/>
          </reference>
          <reference field="12" count="1" selected="0">
            <x v="3"/>
          </reference>
        </references>
      </pivotArea>
    </format>
    <format dxfId="63">
      <pivotArea dataOnly="0" labelOnly="1" outline="0" fieldPosition="0">
        <references count="2">
          <reference field="4294967294" count="2">
            <x v="0"/>
            <x v="1"/>
          </reference>
          <reference field="12" count="1" selected="0">
            <x v="4"/>
          </reference>
        </references>
      </pivotArea>
    </format>
    <format dxfId="62">
      <pivotArea dataOnly="0" labelOnly="1" outline="0" fieldPosition="0">
        <references count="2">
          <reference field="4294967294" count="2">
            <x v="0"/>
            <x v="1"/>
          </reference>
          <reference field="12" count="1" selected="0">
            <x v="5"/>
          </reference>
        </references>
      </pivotArea>
    </format>
    <format dxfId="61">
      <pivotArea dataOnly="0" labelOnly="1" outline="0" fieldPosition="0">
        <references count="1">
          <reference field="13" count="0"/>
        </references>
      </pivotArea>
    </format>
    <format dxfId="60">
      <pivotArea dataOnly="0" labelOnly="1" grandCol="1" outline="0" fieldPosition="0"/>
    </format>
    <format dxfId="59">
      <pivotArea outline="0" collapsedLevelsAreSubtotals="1" fieldPosition="0"/>
    </format>
    <format dxfId="58">
      <pivotArea field="12" type="button" dataOnly="0" labelOnly="1" outline="0" axis="axisRow" fieldPosition="0"/>
    </format>
    <format dxfId="57">
      <pivotArea field="-2" type="button" dataOnly="0" labelOnly="1" outline="0" axis="axisRow" fieldPosition="1"/>
    </format>
    <format dxfId="56">
      <pivotArea dataOnly="0" labelOnly="1" outline="0" fieldPosition="0">
        <references count="1">
          <reference field="12" count="0"/>
        </references>
      </pivotArea>
    </format>
    <format dxfId="55">
      <pivotArea field="12" dataOnly="0" labelOnly="1" grandRow="1" outline="0" axis="axisRow" fieldPosition="0">
        <references count="1">
          <reference field="4294967294" count="1" selected="0">
            <x v="0"/>
          </reference>
        </references>
      </pivotArea>
    </format>
    <format dxfId="54">
      <pivotArea field="12" dataOnly="0" labelOnly="1" grandRow="1" outline="0" axis="axisRow" fieldPosition="0">
        <references count="1">
          <reference field="4294967294" count="1" selected="0">
            <x v="1"/>
          </reference>
        </references>
      </pivotArea>
    </format>
    <format dxfId="53">
      <pivotArea field="12" dataOnly="0" labelOnly="1" grandRow="1" outline="0" axis="axisRow" fieldPosition="0">
        <references count="1">
          <reference field="4294967294" count="1" selected="0">
            <x v="0"/>
          </reference>
        </references>
      </pivotArea>
    </format>
    <format dxfId="52">
      <pivotArea field="12" dataOnly="0" labelOnly="1" grandRow="1" outline="0" axis="axisRow" fieldPosition="0">
        <references count="1">
          <reference field="4294967294" count="1" selected="0">
            <x v="1"/>
          </reference>
        </references>
      </pivotArea>
    </format>
    <format dxfId="51">
      <pivotArea dataOnly="0" labelOnly="1" outline="0" fieldPosition="0">
        <references count="2">
          <reference field="4294967294" count="2">
            <x v="0"/>
            <x v="1"/>
          </reference>
          <reference field="12" count="1" selected="0">
            <x v="0"/>
          </reference>
        </references>
      </pivotArea>
    </format>
    <format dxfId="50">
      <pivotArea dataOnly="0" labelOnly="1" outline="0" fieldPosition="0">
        <references count="2">
          <reference field="4294967294" count="2">
            <x v="0"/>
            <x v="1"/>
          </reference>
          <reference field="12" count="1" selected="0">
            <x v="1"/>
          </reference>
        </references>
      </pivotArea>
    </format>
    <format dxfId="49">
      <pivotArea dataOnly="0" labelOnly="1" outline="0" fieldPosition="0">
        <references count="2">
          <reference field="4294967294" count="2">
            <x v="0"/>
            <x v="1"/>
          </reference>
          <reference field="12" count="1" selected="0">
            <x v="2"/>
          </reference>
        </references>
      </pivotArea>
    </format>
    <format dxfId="48">
      <pivotArea dataOnly="0" labelOnly="1" outline="0" fieldPosition="0">
        <references count="2">
          <reference field="4294967294" count="2">
            <x v="0"/>
            <x v="1"/>
          </reference>
          <reference field="12" count="1" selected="0">
            <x v="3"/>
          </reference>
        </references>
      </pivotArea>
    </format>
    <format dxfId="47">
      <pivotArea dataOnly="0" labelOnly="1" outline="0" fieldPosition="0">
        <references count="2">
          <reference field="4294967294" count="2">
            <x v="0"/>
            <x v="1"/>
          </reference>
          <reference field="12" count="1" selected="0">
            <x v="4"/>
          </reference>
        </references>
      </pivotArea>
    </format>
    <format dxfId="46">
      <pivotArea dataOnly="0" labelOnly="1" outline="0" fieldPosition="0">
        <references count="2">
          <reference field="4294967294" count="2">
            <x v="0"/>
            <x v="1"/>
          </reference>
          <reference field="12" count="1" selected="0">
            <x v="5"/>
          </reference>
        </references>
      </pivotArea>
    </format>
    <format dxfId="45">
      <pivotArea dataOnly="0" labelOnly="1" outline="0" fieldPosition="0">
        <references count="1">
          <reference field="13" count="0"/>
        </references>
      </pivotArea>
    </format>
    <format dxfId="44">
      <pivotArea dataOnly="0" labelOnly="1" grandCol="1" outline="0" fieldPosition="0"/>
    </format>
    <format dxfId="43">
      <pivotArea outline="0" collapsedLevelsAreSubtotals="1" fieldPosition="0"/>
    </format>
    <format dxfId="42">
      <pivotArea field="12" type="button" dataOnly="0" labelOnly="1" outline="0" axis="axisRow" fieldPosition="0"/>
    </format>
    <format dxfId="41">
      <pivotArea field="-2" type="button" dataOnly="0" labelOnly="1" outline="0" axis="axisRow" fieldPosition="1"/>
    </format>
    <format dxfId="40">
      <pivotArea dataOnly="0" labelOnly="1" outline="0" fieldPosition="0">
        <references count="1">
          <reference field="12" count="0"/>
        </references>
      </pivotArea>
    </format>
    <format dxfId="39">
      <pivotArea field="12" dataOnly="0" labelOnly="1" grandRow="1" outline="0" axis="axisRow" fieldPosition="0">
        <references count="1">
          <reference field="4294967294" count="1" selected="0">
            <x v="0"/>
          </reference>
        </references>
      </pivotArea>
    </format>
    <format dxfId="38">
      <pivotArea field="12" dataOnly="0" labelOnly="1" grandRow="1" outline="0" axis="axisRow" fieldPosition="0">
        <references count="1">
          <reference field="4294967294" count="1" selected="0">
            <x v="1"/>
          </reference>
        </references>
      </pivotArea>
    </format>
    <format dxfId="37">
      <pivotArea field="12" dataOnly="0" labelOnly="1" grandRow="1" outline="0" axis="axisRow" fieldPosition="0">
        <references count="1">
          <reference field="4294967294" count="1" selected="0">
            <x v="0"/>
          </reference>
        </references>
      </pivotArea>
    </format>
    <format dxfId="36">
      <pivotArea field="12" dataOnly="0" labelOnly="1" grandRow="1" outline="0" axis="axisRow" fieldPosition="0">
        <references count="1">
          <reference field="4294967294" count="1" selected="0">
            <x v="1"/>
          </reference>
        </references>
      </pivotArea>
    </format>
    <format dxfId="35">
      <pivotArea dataOnly="0" labelOnly="1" outline="0" fieldPosition="0">
        <references count="2">
          <reference field="4294967294" count="2">
            <x v="0"/>
            <x v="1"/>
          </reference>
          <reference field="12" count="1" selected="0">
            <x v="0"/>
          </reference>
        </references>
      </pivotArea>
    </format>
    <format dxfId="34">
      <pivotArea dataOnly="0" labelOnly="1" outline="0" fieldPosition="0">
        <references count="2">
          <reference field="4294967294" count="2">
            <x v="0"/>
            <x v="1"/>
          </reference>
          <reference field="12" count="1" selected="0">
            <x v="1"/>
          </reference>
        </references>
      </pivotArea>
    </format>
    <format dxfId="33">
      <pivotArea dataOnly="0" labelOnly="1" outline="0" fieldPosition="0">
        <references count="2">
          <reference field="4294967294" count="2">
            <x v="0"/>
            <x v="1"/>
          </reference>
          <reference field="12" count="1" selected="0">
            <x v="2"/>
          </reference>
        </references>
      </pivotArea>
    </format>
    <format dxfId="32">
      <pivotArea dataOnly="0" labelOnly="1" outline="0" fieldPosition="0">
        <references count="2">
          <reference field="4294967294" count="2">
            <x v="0"/>
            <x v="1"/>
          </reference>
          <reference field="12" count="1" selected="0">
            <x v="3"/>
          </reference>
        </references>
      </pivotArea>
    </format>
    <format dxfId="31">
      <pivotArea dataOnly="0" labelOnly="1" outline="0" fieldPosition="0">
        <references count="2">
          <reference field="4294967294" count="2">
            <x v="0"/>
            <x v="1"/>
          </reference>
          <reference field="12" count="1" selected="0">
            <x v="4"/>
          </reference>
        </references>
      </pivotArea>
    </format>
    <format dxfId="30">
      <pivotArea dataOnly="0" labelOnly="1" outline="0" fieldPosition="0">
        <references count="2">
          <reference field="4294967294" count="2">
            <x v="0"/>
            <x v="1"/>
          </reference>
          <reference field="12" count="1" selected="0">
            <x v="5"/>
          </reference>
        </references>
      </pivotArea>
    </format>
    <format dxfId="29">
      <pivotArea dataOnly="0" labelOnly="1" outline="0" fieldPosition="0">
        <references count="1">
          <reference field="13" count="0"/>
        </references>
      </pivotArea>
    </format>
    <format dxfId="28">
      <pivotArea dataOnly="0" labelOnly="1" grandCol="1" outline="0" fieldPosition="0"/>
    </format>
    <format dxfId="27">
      <pivotArea outline="0" collapsedLevelsAreSubtotals="1" fieldPosition="0"/>
    </format>
    <format dxfId="26">
      <pivotArea field="12" type="button" dataOnly="0" labelOnly="1" outline="0" axis="axisRow" fieldPosition="0"/>
    </format>
    <format dxfId="25">
      <pivotArea field="-2" type="button" dataOnly="0" labelOnly="1" outline="0" axis="axisRow" fieldPosition="1"/>
    </format>
    <format dxfId="24">
      <pivotArea dataOnly="0" labelOnly="1" outline="0" fieldPosition="0">
        <references count="1">
          <reference field="12" count="0"/>
        </references>
      </pivotArea>
    </format>
    <format dxfId="23">
      <pivotArea field="12" dataOnly="0" labelOnly="1" grandRow="1" outline="0" axis="axisRow" fieldPosition="0">
        <references count="1">
          <reference field="4294967294" count="1" selected="0">
            <x v="0"/>
          </reference>
        </references>
      </pivotArea>
    </format>
    <format dxfId="22">
      <pivotArea field="12" dataOnly="0" labelOnly="1" grandRow="1" outline="0" axis="axisRow" fieldPosition="0">
        <references count="1">
          <reference field="4294967294" count="1" selected="0">
            <x v="1"/>
          </reference>
        </references>
      </pivotArea>
    </format>
    <format dxfId="21">
      <pivotArea field="12" dataOnly="0" labelOnly="1" grandRow="1" outline="0" axis="axisRow" fieldPosition="0">
        <references count="1">
          <reference field="4294967294" count="1" selected="0">
            <x v="0"/>
          </reference>
        </references>
      </pivotArea>
    </format>
    <format dxfId="20">
      <pivotArea field="12" dataOnly="0" labelOnly="1" grandRow="1" outline="0" axis="axisRow" fieldPosition="0">
        <references count="1">
          <reference field="4294967294" count="1" selected="0">
            <x v="1"/>
          </reference>
        </references>
      </pivotArea>
    </format>
    <format dxfId="19">
      <pivotArea dataOnly="0" labelOnly="1" outline="0" fieldPosition="0">
        <references count="2">
          <reference field="4294967294" count="2">
            <x v="0"/>
            <x v="1"/>
          </reference>
          <reference field="12" count="1" selected="0">
            <x v="0"/>
          </reference>
        </references>
      </pivotArea>
    </format>
    <format dxfId="18">
      <pivotArea dataOnly="0" labelOnly="1" outline="0" fieldPosition="0">
        <references count="2">
          <reference field="4294967294" count="2">
            <x v="0"/>
            <x v="1"/>
          </reference>
          <reference field="12" count="1" selected="0">
            <x v="1"/>
          </reference>
        </references>
      </pivotArea>
    </format>
    <format dxfId="17">
      <pivotArea dataOnly="0" labelOnly="1" outline="0" fieldPosition="0">
        <references count="2">
          <reference field="4294967294" count="2">
            <x v="0"/>
            <x v="1"/>
          </reference>
          <reference field="12" count="1" selected="0">
            <x v="2"/>
          </reference>
        </references>
      </pivotArea>
    </format>
    <format dxfId="16">
      <pivotArea dataOnly="0" labelOnly="1" outline="0" fieldPosition="0">
        <references count="2">
          <reference field="4294967294" count="2">
            <x v="0"/>
            <x v="1"/>
          </reference>
          <reference field="12" count="1" selected="0">
            <x v="3"/>
          </reference>
        </references>
      </pivotArea>
    </format>
    <format dxfId="15">
      <pivotArea dataOnly="0" labelOnly="1" outline="0" fieldPosition="0">
        <references count="2">
          <reference field="4294967294" count="2">
            <x v="0"/>
            <x v="1"/>
          </reference>
          <reference field="12" count="1" selected="0">
            <x v="4"/>
          </reference>
        </references>
      </pivotArea>
    </format>
    <format dxfId="14">
      <pivotArea dataOnly="0" labelOnly="1" outline="0" fieldPosition="0">
        <references count="2">
          <reference field="4294967294" count="2">
            <x v="0"/>
            <x v="1"/>
          </reference>
          <reference field="12" count="1" selected="0">
            <x v="5"/>
          </reference>
        </references>
      </pivotArea>
    </format>
    <format dxfId="13">
      <pivotArea dataOnly="0" labelOnly="1" outline="0" fieldPosition="0">
        <references count="1">
          <reference field="13" count="0"/>
        </references>
      </pivotArea>
    </format>
    <format dxfId="12">
      <pivotArea dataOnly="0" labelOnly="1" grandCol="1" outline="0" fieldPosition="0"/>
    </format>
    <format dxfId="11">
      <pivotArea field="12" type="button" dataOnly="0" labelOnly="1" outline="0" axis="axisRow" fieldPosition="0"/>
    </format>
    <format dxfId="10">
      <pivotArea field="-2" type="button" dataOnly="0" labelOnly="1" outline="0" axis="axisRow" fieldPosition="1"/>
    </format>
    <format dxfId="9">
      <pivotArea dataOnly="0" labelOnly="1" outline="0" fieldPosition="0">
        <references count="1">
          <reference field="13" count="0"/>
        </references>
      </pivotArea>
    </format>
    <format dxfId="8">
      <pivotArea dataOnly="0" labelOnly="1" grandCol="1" outline="0" fieldPosition="0"/>
    </format>
    <format dxfId="7">
      <pivotArea field="12" grandRow="1" outline="0" axis="axisRow" fieldPosition="0">
        <references count="1">
          <reference field="4294967294" count="1" selected="0">
            <x v="1"/>
          </reference>
        </references>
      </pivotArea>
    </format>
    <format dxfId="6">
      <pivotArea field="12" dataOnly="0" labelOnly="1" grandRow="1" outline="0" axis="axisRow" fieldPosition="0">
        <references count="1">
          <reference field="4294967294" count="1" selected="0">
            <x v="0"/>
          </reference>
        </references>
      </pivotArea>
    </format>
    <format dxfId="5">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7" cacheId="26"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1"/>
        <item x="3"/>
        <item x="2"/>
        <item x="4"/>
        <item x="5"/>
        <item t="default"/>
      </items>
    </pivotField>
    <pivotField compact="0" outline="0" showAll="0"/>
    <pivotField axis="axisCol" dataField="1" compact="0" outline="0" showAll="0">
      <items count="4">
        <item x="0"/>
        <item x="1"/>
        <item m="1" x="2"/>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31">
      <pivotArea dataOnly="0" labelOnly="1" outline="0" fieldPosition="0">
        <references count="1">
          <reference field="12" count="0"/>
        </references>
      </pivotArea>
    </format>
    <format dxfId="330">
      <pivotArea dataOnly="0" labelOnly="1" outline="0" fieldPosition="0">
        <references count="1">
          <reference field="12" count="0"/>
        </references>
      </pivotArea>
    </format>
    <format dxfId="329">
      <pivotArea field="12" type="button" dataOnly="0" labelOnly="1" outline="0" axis="axisRow" fieldPosition="0"/>
    </format>
    <format dxfId="328">
      <pivotArea dataOnly="0" labelOnly="1" outline="0" fieldPosition="0">
        <references count="1">
          <reference field="14" count="0"/>
        </references>
      </pivotArea>
    </format>
    <format dxfId="327">
      <pivotArea dataOnly="0" labelOnly="1" grandCol="1" outline="0" fieldPosition="0"/>
    </format>
    <format dxfId="326">
      <pivotArea outline="0" collapsedLevelsAreSubtotals="1" fieldPosition="0"/>
    </format>
    <format dxfId="325">
      <pivotArea field="12" type="button" dataOnly="0" labelOnly="1" outline="0" axis="axisRow" fieldPosition="0"/>
    </format>
    <format dxfId="324">
      <pivotArea dataOnly="0" labelOnly="1" outline="0" fieldPosition="0">
        <references count="1">
          <reference field="12" count="0"/>
        </references>
      </pivotArea>
    </format>
    <format dxfId="323">
      <pivotArea dataOnly="0" labelOnly="1" grandRow="1" outline="0" fieldPosition="0"/>
    </format>
    <format dxfId="322">
      <pivotArea dataOnly="0" labelOnly="1" outline="0" fieldPosition="0">
        <references count="1">
          <reference field="14" count="0"/>
        </references>
      </pivotArea>
    </format>
    <format dxfId="321">
      <pivotArea dataOnly="0" labelOnly="1" grandCol="1" outline="0" fieldPosition="0"/>
    </format>
    <format dxfId="320">
      <pivotArea outline="0" collapsedLevelsAreSubtotals="1" fieldPosition="0"/>
    </format>
    <format dxfId="319">
      <pivotArea field="12" type="button" dataOnly="0" labelOnly="1" outline="0" axis="axisRow" fieldPosition="0"/>
    </format>
    <format dxfId="318">
      <pivotArea dataOnly="0" labelOnly="1" outline="0" fieldPosition="0">
        <references count="1">
          <reference field="12" count="0"/>
        </references>
      </pivotArea>
    </format>
    <format dxfId="317">
      <pivotArea dataOnly="0" labelOnly="1" grandRow="1" outline="0" fieldPosition="0"/>
    </format>
    <format dxfId="316">
      <pivotArea dataOnly="0" labelOnly="1" outline="0" fieldPosition="0">
        <references count="1">
          <reference field="14" count="0"/>
        </references>
      </pivotArea>
    </format>
    <format dxfId="315">
      <pivotArea dataOnly="0" labelOnly="1" grandCol="1" outline="0" fieldPosition="0"/>
    </format>
    <format dxfId="314">
      <pivotArea grandRow="1" outline="0" collapsedLevelsAreSubtotals="1" fieldPosition="0"/>
    </format>
    <format dxfId="313">
      <pivotArea grandRow="1" outline="0" collapsedLevelsAreSubtotals="1" fieldPosition="0"/>
    </format>
    <format dxfId="312">
      <pivotArea outline="0" collapsedLevelsAreSubtotals="1" fieldPosition="0">
        <references count="1">
          <reference field="12" count="0" selected="0"/>
        </references>
      </pivotArea>
    </format>
    <format dxfId="311">
      <pivotArea dataOnly="0" labelOnly="1" grandRow="1" outline="0" fieldPosition="0"/>
    </format>
    <format dxfId="310">
      <pivotArea grandRow="1" outline="0" collapsedLevelsAreSubtotals="1" fieldPosition="0"/>
    </format>
    <format dxfId="309">
      <pivotArea dataOnly="0" labelOnly="1" grandRow="1" outline="0" fieldPosition="0"/>
    </format>
    <format dxfId="308">
      <pivotArea grandRow="1" outline="0" collapsedLevelsAreSubtotals="1" fieldPosition="0"/>
    </format>
    <format dxfId="307">
      <pivotArea dataOnly="0" labelOnly="1" grandRow="1" outline="0" fieldPosition="0"/>
    </format>
    <format dxfId="306">
      <pivotArea grandRow="1" outline="0" collapsedLevelsAreSubtotals="1" fieldPosition="0"/>
    </format>
    <format dxfId="305">
      <pivotArea dataOnly="0" labelOnly="1" grandRow="1" outline="0" fieldPosition="0"/>
    </format>
    <format dxfId="304">
      <pivotArea outline="0" collapsedLevelsAreSubtotals="1" fieldPosition="0"/>
    </format>
    <format dxfId="303">
      <pivotArea field="12" type="button" dataOnly="0" labelOnly="1" outline="0" axis="axisRow" fieldPosition="0"/>
    </format>
    <format dxfId="302">
      <pivotArea dataOnly="0" labelOnly="1" outline="0" fieldPosition="0">
        <references count="1">
          <reference field="12" count="0"/>
        </references>
      </pivotArea>
    </format>
    <format dxfId="301">
      <pivotArea dataOnly="0" labelOnly="1" grandRow="1" outline="0" fieldPosition="0"/>
    </format>
    <format dxfId="300">
      <pivotArea dataOnly="0" labelOnly="1" outline="0" fieldPosition="0">
        <references count="1">
          <reference field="14" count="0"/>
        </references>
      </pivotArea>
    </format>
    <format dxfId="299">
      <pivotArea dataOnly="0" labelOnly="1" grandCol="1" outline="0" fieldPosition="0"/>
    </format>
    <format dxfId="298">
      <pivotArea outline="0" collapsedLevelsAreSubtotals="1" fieldPosition="0"/>
    </format>
    <format dxfId="297">
      <pivotArea field="12" type="button" dataOnly="0" labelOnly="1" outline="0" axis="axisRow" fieldPosition="0"/>
    </format>
    <format dxfId="296">
      <pivotArea dataOnly="0" labelOnly="1" outline="0" fieldPosition="0">
        <references count="1">
          <reference field="12" count="0"/>
        </references>
      </pivotArea>
    </format>
    <format dxfId="295">
      <pivotArea dataOnly="0" labelOnly="1" grandRow="1" outline="0" fieldPosition="0"/>
    </format>
    <format dxfId="294">
      <pivotArea dataOnly="0" labelOnly="1" outline="0" fieldPosition="0">
        <references count="1">
          <reference field="14" count="0"/>
        </references>
      </pivotArea>
    </format>
    <format dxfId="293">
      <pivotArea dataOnly="0" labelOnly="1" grandCol="1" outline="0" fieldPosition="0"/>
    </format>
    <format dxfId="292">
      <pivotArea outline="0" collapsedLevelsAreSubtotals="1" fieldPosition="0"/>
    </format>
    <format dxfId="291">
      <pivotArea field="12" type="button" dataOnly="0" labelOnly="1" outline="0" axis="axisRow" fieldPosition="0"/>
    </format>
    <format dxfId="290">
      <pivotArea dataOnly="0" labelOnly="1" outline="0" fieldPosition="0">
        <references count="1">
          <reference field="12" count="0"/>
        </references>
      </pivotArea>
    </format>
    <format dxfId="289">
      <pivotArea dataOnly="0" labelOnly="1" outline="0" fieldPosition="0">
        <references count="1">
          <reference field="14" count="0"/>
        </references>
      </pivotArea>
    </format>
    <format dxfId="288">
      <pivotArea dataOnly="0" labelOnly="1" grandCol="1" outline="0" fieldPosition="0"/>
    </format>
    <format dxfId="287">
      <pivotArea dataOnly="0" labelOnly="1" grandRow="1" outline="0" fieldPosition="0"/>
    </format>
    <format dxfId="286">
      <pivotArea dataOnly="0" labelOnly="1" grandRow="1" outline="0" fieldPosition="0"/>
    </format>
    <format dxfId="285">
      <pivotArea outline="0" collapsedLevelsAreSubtotals="1" fieldPosition="0"/>
    </format>
    <format dxfId="284">
      <pivotArea dataOnly="0" labelOnly="1" outline="0" fieldPosition="0">
        <references count="1">
          <reference field="12" count="0"/>
        </references>
      </pivotArea>
    </format>
    <format dxfId="283">
      <pivotArea dataOnly="0" labelOnly="1" grandRow="1" outline="0" fieldPosition="0"/>
    </format>
    <format dxfId="282">
      <pivotArea outline="0" collapsedLevelsAreSubtotals="1" fieldPosition="0"/>
    </format>
    <format dxfId="281">
      <pivotArea dataOnly="0" labelOnly="1" outline="0" fieldPosition="0">
        <references count="1">
          <reference field="12" count="0"/>
        </references>
      </pivotArea>
    </format>
    <format dxfId="280">
      <pivotArea dataOnly="0" labelOnly="1" grandRow="1" outline="0" fieldPosition="0"/>
    </format>
    <format dxfId="279">
      <pivotArea outline="0" collapsedLevelsAreSubtotals="1" fieldPosition="0"/>
    </format>
    <format dxfId="278">
      <pivotArea dataOnly="0" labelOnly="1" outline="0" fieldPosition="0">
        <references count="1">
          <reference field="12" count="0"/>
        </references>
      </pivotArea>
    </format>
    <format dxfId="277">
      <pivotArea dataOnly="0" labelOnly="1" grandRow="1" outline="0" fieldPosition="0"/>
    </format>
    <format dxfId="276">
      <pivotArea dataOnly="0" labelOnly="1" grandRow="1" outline="0" fieldPosition="0"/>
    </format>
    <format dxfId="275">
      <pivotArea dataOnly="0" labelOnly="1" grandRow="1" outline="0" fieldPosition="0"/>
    </format>
    <format dxfId="274">
      <pivotArea outline="0" collapsedLevelsAreSubtotals="1" fieldPosition="0"/>
    </format>
    <format dxfId="273">
      <pivotArea dataOnly="0" labelOnly="1" outline="0" fieldPosition="0">
        <references count="1">
          <reference field="12" count="0"/>
        </references>
      </pivotArea>
    </format>
    <format dxfId="272">
      <pivotArea dataOnly="0" labelOnly="1" grandRow="1" outline="0" fieldPosition="0"/>
    </format>
    <format dxfId="271">
      <pivotArea outline="0" fieldPosition="0">
        <references count="1">
          <reference field="12" count="0" selected="0"/>
        </references>
      </pivotArea>
    </format>
    <format dxfId="270">
      <pivotArea dataOnly="0" labelOnly="1" outline="0" fieldPosition="0">
        <references count="1">
          <reference field="12" count="0"/>
        </references>
      </pivotArea>
    </format>
    <format dxfId="269">
      <pivotArea outline="0" collapsedLevelsAreSubtotals="1" fieldPosition="0"/>
    </format>
    <format dxfId="268">
      <pivotArea field="12" type="button" dataOnly="0" labelOnly="1" outline="0" axis="axisRow" fieldPosition="0"/>
    </format>
    <format dxfId="267">
      <pivotArea dataOnly="0" labelOnly="1" outline="0" fieldPosition="0">
        <references count="1">
          <reference field="12" count="0"/>
        </references>
      </pivotArea>
    </format>
    <format dxfId="266">
      <pivotArea dataOnly="0" labelOnly="1" grandRow="1" outline="0" fieldPosition="0"/>
    </format>
    <format dxfId="265">
      <pivotArea dataOnly="0" labelOnly="1" outline="0" fieldPosition="0">
        <references count="1">
          <reference field="14" count="0"/>
        </references>
      </pivotArea>
    </format>
    <format dxfId="264">
      <pivotArea dataOnly="0" labelOnly="1" grandCol="1" outline="0" fieldPosition="0"/>
    </format>
    <format dxfId="263">
      <pivotArea dataOnly="0" labelOnly="1" grandRow="1" outline="0" fieldPosition="0"/>
    </format>
    <format dxfId="262">
      <pivotArea field="12" type="button" dataOnly="0" labelOnly="1" outline="0" axis="axisRow" fieldPosition="0"/>
    </format>
    <format dxfId="261">
      <pivotArea dataOnly="0" labelOnly="1" outline="0" fieldPosition="0">
        <references count="1">
          <reference field="14" count="0"/>
        </references>
      </pivotArea>
    </format>
    <format dxfId="260">
      <pivotArea dataOnly="0" labelOnly="1" grandCol="1" outline="0" fieldPosition="0"/>
    </format>
    <format dxfId="259">
      <pivotArea dataOnly="0" labelOnly="1" grandRow="1" outline="0" fieldPosition="0"/>
    </format>
    <format dxfId="258">
      <pivotArea dataOnly="0" labelOnly="1" grandRow="1" outline="0" fieldPosition="0"/>
    </format>
    <format dxfId="257">
      <pivotArea dataOnly="0" labelOnly="1" grandRow="1" outline="0" fieldPosition="0"/>
    </format>
    <format dxfId="256">
      <pivotArea dataOnly="0" labelOnly="1" grandRow="1" outline="0" fieldPosition="0"/>
    </format>
    <format dxfId="255">
      <pivotArea dataOnly="0" labelOnly="1" grandRow="1" outline="0" fieldPosition="0"/>
    </format>
    <format dxfId="254">
      <pivotArea dataOnly="0" labelOnly="1" grandRow="1" outline="0" fieldPosition="0"/>
    </format>
    <format dxfId="253">
      <pivotArea dataOnly="0" labelOnly="1" grandRow="1" outline="0" fieldPosition="0"/>
    </format>
    <format dxfId="252">
      <pivotArea dataOnly="0" labelOnly="1" grandRow="1" outline="0" fieldPosition="0"/>
    </format>
    <format dxfId="251">
      <pivotArea dataOnly="0" labelOnly="1" grandRow="1" outline="0" fieldPosition="0"/>
    </format>
    <format dxfId="250">
      <pivotArea dataOnly="0" labelOnly="1" grandRow="1" outline="0" fieldPosition="0"/>
    </format>
    <format dxfId="249">
      <pivotArea dataOnly="0" labelOnly="1" grandRow="1" outline="0" fieldPosition="0"/>
    </format>
    <format dxfId="248">
      <pivotArea dataOnly="0" labelOnly="1" grandRow="1" outline="0" fieldPosition="0"/>
    </format>
    <format dxfId="247">
      <pivotArea dataOnly="0" labelOnly="1" grandRow="1" outline="0" fieldPosition="0"/>
    </format>
    <format dxfId="246">
      <pivotArea dataOnly="0" labelOnly="1" grandRow="1" outline="0" fieldPosition="0"/>
    </format>
    <format dxfId="245">
      <pivotArea dataOnly="0" labelOnly="1" grandRow="1" outline="0" fieldPosition="0"/>
    </format>
    <format dxfId="244">
      <pivotArea dataOnly="0" labelOnly="1" grandRow="1" outline="0" fieldPosition="0"/>
    </format>
    <format dxfId="243">
      <pivotArea dataOnly="0" labelOnly="1" grandRow="1" outline="0" fieldPosition="0"/>
    </format>
    <format dxfId="242">
      <pivotArea type="origin" dataOnly="0" labelOnly="1" outline="0" fieldPosition="0"/>
    </format>
    <format dxfId="241">
      <pivotArea field="12" type="button" dataOnly="0" labelOnly="1" outline="0" axis="axisRow" fieldPosition="0"/>
    </format>
    <format dxfId="240">
      <pivotArea dataOnly="0" labelOnly="1" outline="0" fieldPosition="0">
        <references count="1">
          <reference field="12" count="0"/>
        </references>
      </pivotArea>
    </format>
    <format dxfId="239">
      <pivotArea dataOnly="0" labelOnly="1" grandRow="1" outline="0" fieldPosition="0"/>
    </format>
    <format dxfId="238">
      <pivotArea type="origin" dataOnly="0" labelOnly="1" outline="0" fieldPosition="0"/>
    </format>
    <format dxfId="237">
      <pivotArea field="12" type="button" dataOnly="0" labelOnly="1" outline="0" axis="axisRow" fieldPosition="0"/>
    </format>
    <format dxfId="236">
      <pivotArea dataOnly="0" labelOnly="1" outline="0" fieldPosition="0">
        <references count="1">
          <reference field="12" count="0"/>
        </references>
      </pivotArea>
    </format>
    <format dxfId="235">
      <pivotArea dataOnly="0" labelOnly="1" grandRow="1" outline="0" fieldPosition="0"/>
    </format>
    <format dxfId="234">
      <pivotArea type="origin" dataOnly="0" labelOnly="1" outline="0" fieldPosition="0"/>
    </format>
    <format dxfId="233">
      <pivotArea field="12" type="button" dataOnly="0" labelOnly="1" outline="0" axis="axisRow" fieldPosition="0"/>
    </format>
    <format dxfId="232">
      <pivotArea dataOnly="0" labelOnly="1" outline="0" fieldPosition="0">
        <references count="1">
          <reference field="12" count="0"/>
        </references>
      </pivotArea>
    </format>
    <format dxfId="231">
      <pivotArea dataOnly="0" labelOnly="1" grandRow="1" outline="0" fieldPosition="0"/>
    </format>
    <format dxfId="230">
      <pivotArea type="origin" dataOnly="0" labelOnly="1" outline="0" fieldPosition="0"/>
    </format>
    <format dxfId="229">
      <pivotArea field="12" type="button" dataOnly="0" labelOnly="1" outline="0" axis="axisRow" fieldPosition="0"/>
    </format>
    <format dxfId="228">
      <pivotArea dataOnly="0" labelOnly="1" outline="0" fieldPosition="0">
        <references count="1">
          <reference field="12" count="0"/>
        </references>
      </pivotArea>
    </format>
    <format dxfId="227">
      <pivotArea dataOnly="0" labelOnly="1" grandRow="1" outline="0" fieldPosition="0"/>
    </format>
    <format dxfId="226">
      <pivotArea outline="0" collapsedLevelsAreSubtotals="1" fieldPosition="0"/>
    </format>
    <format dxfId="225">
      <pivotArea field="12" type="button" dataOnly="0" labelOnly="1" outline="0" axis="axisRow" fieldPosition="0"/>
    </format>
    <format dxfId="224">
      <pivotArea dataOnly="0" labelOnly="1" outline="0" fieldPosition="0">
        <references count="1">
          <reference field="12" count="0"/>
        </references>
      </pivotArea>
    </format>
    <format dxfId="223">
      <pivotArea dataOnly="0" labelOnly="1" outline="0" fieldPosition="0">
        <references count="1">
          <reference field="14" count="0"/>
        </references>
      </pivotArea>
    </format>
    <format dxfId="222">
      <pivotArea dataOnly="0" labelOnly="1" grandCol="1" outline="0" fieldPosition="0"/>
    </format>
    <format dxfId="221">
      <pivotArea outline="0" collapsedLevelsAreSubtotals="1" fieldPosition="0"/>
    </format>
    <format dxfId="220">
      <pivotArea field="12" type="button" dataOnly="0" labelOnly="1" outline="0" axis="axisRow" fieldPosition="0"/>
    </format>
    <format dxfId="219">
      <pivotArea dataOnly="0" labelOnly="1" outline="0" fieldPosition="0">
        <references count="1">
          <reference field="12" count="0"/>
        </references>
      </pivotArea>
    </format>
    <format dxfId="218">
      <pivotArea dataOnly="0" labelOnly="1" outline="0" fieldPosition="0">
        <references count="1">
          <reference field="14" count="0"/>
        </references>
      </pivotArea>
    </format>
    <format dxfId="217">
      <pivotArea dataOnly="0" labelOnly="1" grandCol="1" outline="0" fieldPosition="0"/>
    </format>
    <format dxfId="216">
      <pivotArea field="12" type="button" dataOnly="0" labelOnly="1" outline="0" axis="axisRow" fieldPosition="0"/>
    </format>
    <format dxfId="215">
      <pivotArea dataOnly="0" labelOnly="1" outline="0" fieldPosition="0">
        <references count="1">
          <reference field="14" count="0"/>
        </references>
      </pivotArea>
    </format>
    <format dxfId="214">
      <pivotArea dataOnly="0" labelOnly="1" grandCol="1" outline="0" fieldPosition="0"/>
    </format>
    <format dxfId="213">
      <pivotArea outline="0" collapsedLevelsAreSubtotals="1" fieldPosition="0"/>
    </format>
    <format dxfId="212">
      <pivotArea field="14" type="button" dataOnly="0" labelOnly="1" outline="0" axis="axisCol" fieldPosition="0"/>
    </format>
    <format dxfId="211">
      <pivotArea type="topRight" dataOnly="0" labelOnly="1" outline="0" fieldPosition="0"/>
    </format>
    <format dxfId="210">
      <pivotArea dataOnly="0" labelOnly="1" outline="0" fieldPosition="0">
        <references count="1">
          <reference field="14" count="0"/>
        </references>
      </pivotArea>
    </format>
    <format dxfId="209">
      <pivotArea dataOnly="0" labelOnly="1" grandCol="1" outline="0" fieldPosition="0"/>
    </format>
    <format dxfId="208">
      <pivotArea outline="0" collapsedLevelsAreSubtotals="1" fieldPosition="0"/>
    </format>
    <format dxfId="207">
      <pivotArea field="12" type="button" dataOnly="0" labelOnly="1" outline="0" axis="axisRow" fieldPosition="0"/>
    </format>
    <format dxfId="206">
      <pivotArea dataOnly="0" labelOnly="1" outline="0" fieldPosition="0">
        <references count="1">
          <reference field="12" count="0"/>
        </references>
      </pivotArea>
    </format>
    <format dxfId="205">
      <pivotArea dataOnly="0" labelOnly="1" outline="0" fieldPosition="0">
        <references count="1">
          <reference field="14" count="0"/>
        </references>
      </pivotArea>
    </format>
    <format dxfId="204">
      <pivotArea dataOnly="0" labelOnly="1" grandCol="1" outline="0" fieldPosition="0"/>
    </format>
    <format dxfId="203">
      <pivotArea grandRow="1" outline="0" collapsedLevelsAreSubtotals="1" fieldPosition="0"/>
    </format>
    <format dxfId="202">
      <pivotArea dataOnly="0" labelOnly="1" grandRow="1" outline="0" fieldPosition="0"/>
    </format>
    <format dxfId="201">
      <pivotArea grandRow="1" outline="0" collapsedLevelsAreSubtotals="1" fieldPosition="0"/>
    </format>
    <format dxfId="200">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PivotTable11" cacheId="2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2:E19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4">
        <item x="0"/>
        <item x="2"/>
        <item x="1"/>
        <item t="default"/>
      </items>
    </pivotField>
    <pivotField axis="axisPage" compact="0" outline="0" multipleItemSelectionAllowed="1" showAll="0">
      <items count="5">
        <item m="1" x="3"/>
        <item x="0"/>
        <item x="1"/>
        <item m="1" x="2"/>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0">
    <format dxfId="521">
      <pivotArea outline="0" collapsedLevelsAreSubtotals="1" fieldPosition="0"/>
    </format>
    <format dxfId="520">
      <pivotArea dataOnly="0" labelOnly="1" grandRow="1" outline="0" fieldPosition="0"/>
    </format>
    <format dxfId="519">
      <pivotArea dataOnly="0" labelOnly="1" outline="0" fieldPosition="0">
        <references count="1">
          <reference field="13" count="0"/>
        </references>
      </pivotArea>
    </format>
    <format dxfId="518">
      <pivotArea dataOnly="0" labelOnly="1" grandCol="1" outline="0" fieldPosition="0"/>
    </format>
    <format dxfId="517">
      <pivotArea outline="0" collapsedLevelsAreSubtotals="1" fieldPosition="0"/>
    </format>
    <format dxfId="516">
      <pivotArea dataOnly="0" labelOnly="1" grandRow="1" outline="0" fieldPosition="0"/>
    </format>
    <format dxfId="515">
      <pivotArea dataOnly="0" labelOnly="1" outline="0" fieldPosition="0">
        <references count="1">
          <reference field="13" count="0"/>
        </references>
      </pivotArea>
    </format>
    <format dxfId="514">
      <pivotArea dataOnly="0" labelOnly="1" grandCol="1" outline="0" fieldPosition="0"/>
    </format>
    <format dxfId="513">
      <pivotArea type="all" dataOnly="0" outline="0" fieldPosition="0"/>
    </format>
    <format dxfId="512">
      <pivotArea outline="0" collapsedLevelsAreSubtotals="1" fieldPosition="0"/>
    </format>
    <format dxfId="511">
      <pivotArea outline="0" collapsedLevelsAreSubtotals="1" fieldPosition="0"/>
    </format>
    <format dxfId="510">
      <pivotArea type="origin" dataOnly="0" labelOnly="1" outline="0" fieldPosition="0"/>
    </format>
    <format dxfId="509">
      <pivotArea type="origin" dataOnly="0" labelOnly="1" outline="0" fieldPosition="0"/>
    </format>
    <format dxfId="508">
      <pivotArea type="origin" dataOnly="0" labelOnly="1" outline="0" fieldPosition="0"/>
    </format>
    <format dxfId="507">
      <pivotArea field="13" type="button" dataOnly="0" labelOnly="1" outline="0" axis="axisCol" fieldPosition="0"/>
    </format>
    <format dxfId="506">
      <pivotArea type="topRight" dataOnly="0" labelOnly="1" outline="0" fieldPosition="0"/>
    </format>
    <format dxfId="505">
      <pivotArea dataOnly="0" labelOnly="1" outline="0" fieldPosition="0">
        <references count="1">
          <reference field="13" count="0"/>
        </references>
      </pivotArea>
    </format>
    <format dxfId="504">
      <pivotArea dataOnly="0" labelOnly="1" grandCol="1" outline="0" fieldPosition="0"/>
    </format>
    <format dxfId="503">
      <pivotArea outline="0" collapsedLevelsAreSubtotals="1" fieldPosition="0"/>
    </format>
    <format dxfId="502">
      <pivotArea dataOnly="0" labelOnly="1" outline="0" fieldPosition="0">
        <references count="1">
          <reference field="13" count="0"/>
        </references>
      </pivotArea>
    </format>
    <format dxfId="501">
      <pivotArea dataOnly="0" labelOnly="1" grandCol="1" outline="0" fieldPosition="0"/>
    </format>
    <format dxfId="500">
      <pivotArea outline="0" collapsedLevelsAreSubtotals="1" fieldPosition="0"/>
    </format>
    <format dxfId="499">
      <pivotArea dataOnly="0" labelOnly="1" outline="0" fieldPosition="0">
        <references count="1">
          <reference field="13" count="0"/>
        </references>
      </pivotArea>
    </format>
    <format dxfId="498">
      <pivotArea dataOnly="0" labelOnly="1" grandCol="1" outline="0" fieldPosition="0"/>
    </format>
    <format dxfId="497">
      <pivotArea outline="0" collapsedLevelsAreSubtotals="1" fieldPosition="0"/>
    </format>
    <format dxfId="496">
      <pivotArea dataOnly="0" labelOnly="1" grandRow="1" outline="0" fieldPosition="0"/>
    </format>
    <format dxfId="495">
      <pivotArea dataOnly="0" labelOnly="1" outline="0" fieldPosition="0">
        <references count="1">
          <reference field="13" count="0"/>
        </references>
      </pivotArea>
    </format>
    <format dxfId="494">
      <pivotArea dataOnly="0" labelOnly="1" grandCol="1" outline="0" fieldPosition="0"/>
    </format>
    <format dxfId="493">
      <pivotArea dataOnly="0" labelOnly="1" outline="0" fieldPosition="0">
        <references count="1">
          <reference field="13" count="0"/>
        </references>
      </pivotArea>
    </format>
    <format dxfId="492">
      <pivotArea dataOnly="0" labelOnly="1" grandCol="1" outline="0" fieldPosition="0"/>
    </format>
    <format dxfId="491">
      <pivotArea dataOnly="0" labelOnly="1" outline="0" fieldPosition="0">
        <references count="1">
          <reference field="13" count="0"/>
        </references>
      </pivotArea>
    </format>
    <format dxfId="490">
      <pivotArea dataOnly="0" labelOnly="1" grandCol="1" outline="0" fieldPosition="0"/>
    </format>
    <format dxfId="489">
      <pivotArea outline="0" collapsedLevelsAreSubtotals="1" fieldPosition="0"/>
    </format>
    <format dxfId="488">
      <pivotArea dataOnly="0" labelOnly="1" outline="0" fieldPosition="0">
        <references count="1">
          <reference field="13" count="0"/>
        </references>
      </pivotArea>
    </format>
    <format dxfId="487">
      <pivotArea dataOnly="0" labelOnly="1" grandCol="1" outline="0" fieldPosition="0"/>
    </format>
    <format dxfId="486">
      <pivotArea grandRow="1" outline="0" collapsedLevelsAreSubtotals="1" fieldPosition="0"/>
    </format>
    <format dxfId="485">
      <pivotArea dataOnly="0" labelOnly="1" grandRow="1" outline="0" fieldPosition="0"/>
    </format>
    <format dxfId="484">
      <pivotArea dataOnly="0" labelOnly="1" outline="0" fieldPosition="0">
        <references count="1">
          <reference field="13" count="0"/>
        </references>
      </pivotArea>
    </format>
    <format dxfId="483">
      <pivotArea outline="0" collapsedLevelsAreSubtotals="1" fieldPosition="0"/>
    </format>
    <format dxfId="482">
      <pivotArea dataOnly="0" labelOnly="1" grandRow="1" outline="0" fieldPosition="0"/>
    </format>
    <format dxfId="481">
      <pivotArea dataOnly="0" labelOnly="1" outline="0" fieldPosition="0">
        <references count="1">
          <reference field="13" count="0"/>
        </references>
      </pivotArea>
    </format>
    <format dxfId="480">
      <pivotArea dataOnly="0" labelOnly="1" grandCol="1" outline="0" fieldPosition="0"/>
    </format>
    <format dxfId="479">
      <pivotArea outline="0" collapsedLevelsAreSubtotals="1" fieldPosition="0"/>
    </format>
    <format dxfId="478">
      <pivotArea dataOnly="0" labelOnly="1" grandRow="1" outline="0" fieldPosition="0"/>
    </format>
    <format dxfId="477">
      <pivotArea dataOnly="0" labelOnly="1" outline="0" fieldPosition="0">
        <references count="1">
          <reference field="13" count="0"/>
        </references>
      </pivotArea>
    </format>
    <format dxfId="476">
      <pivotArea dataOnly="0" labelOnly="1" grandCol="1" outline="0" fieldPosition="0"/>
    </format>
    <format dxfId="475">
      <pivotArea dataOnly="0" labelOnly="1" grandRow="1" outline="0" fieldPosition="0"/>
    </format>
    <format dxfId="474">
      <pivotArea dataOnly="0" labelOnly="1" outline="0" fieldPosition="0">
        <references count="1">
          <reference field="13" count="0"/>
        </references>
      </pivotArea>
    </format>
    <format dxfId="473">
      <pivotArea dataOnly="0" labelOnly="1" grandCol="1" outline="0" fieldPosition="0"/>
    </format>
    <format dxfId="472">
      <pivotArea dataOnly="0" labelOnly="1" outline="0" fieldPosition="0">
        <references count="1">
          <reference field="13" count="0"/>
        </references>
      </pivotArea>
    </format>
    <format dxfId="471">
      <pivotArea dataOnly="0" labelOnly="1" grandCol="1" outline="0" fieldPosition="0"/>
    </format>
    <format dxfId="470">
      <pivotArea grandRow="1" outline="0" collapsedLevelsAreSubtotals="1" fieldPosition="0"/>
    </format>
    <format dxfId="469">
      <pivotArea dataOnly="0" labelOnly="1" grandRow="1" outline="0" fieldPosition="0"/>
    </format>
    <format dxfId="468">
      <pivotArea dataOnly="0" labelOnly="1" grandRow="1" outline="0" fieldPosition="0"/>
    </format>
    <format dxfId="467">
      <pivotArea dataOnly="0" labelOnly="1" outline="0" fieldPosition="0">
        <references count="1">
          <reference field="13" count="0"/>
        </references>
      </pivotArea>
    </format>
    <format dxfId="466">
      <pivotArea dataOnly="0" labelOnly="1" grandCol="1" outline="0" fieldPosition="0"/>
    </format>
    <format dxfId="465">
      <pivotArea grandCol="1" outline="0" collapsedLevelsAreSubtotals="1" fieldPosition="0"/>
    </format>
    <format dxfId="464">
      <pivotArea type="topRight" dataOnly="0" labelOnly="1" outline="0" fieldPosition="0"/>
    </format>
    <format dxfId="463">
      <pivotArea dataOnly="0" labelOnly="1" grandCol="1" outline="0" fieldPosition="0"/>
    </format>
    <format dxfId="462">
      <pivotArea grandCol="1" outline="0" collapsedLevelsAreSubtotals="1" fieldPosition="0"/>
    </format>
    <format dxfId="461">
      <pivotArea type="topRight" dataOnly="0" labelOnly="1" outline="0" fieldPosition="0"/>
    </format>
    <format dxfId="460">
      <pivotArea dataOnly="0" labelOnly="1" grandCol="1" outline="0" fieldPosition="0"/>
    </format>
    <format dxfId="459">
      <pivotArea dataOnly="0" labelOnly="1" outline="0" fieldPosition="0">
        <references count="1">
          <reference field="13" count="0"/>
        </references>
      </pivotArea>
    </format>
    <format dxfId="458">
      <pivotArea dataOnly="0" labelOnly="1" grandCol="1" outline="0" fieldPosition="0"/>
    </format>
    <format dxfId="457">
      <pivotArea dataOnly="0" labelOnly="1" outline="0" fieldPosition="0">
        <references count="1">
          <reference field="13" count="0"/>
        </references>
      </pivotArea>
    </format>
    <format dxfId="456">
      <pivotArea dataOnly="0" labelOnly="1" grandCol="1" outline="0" fieldPosition="0"/>
    </format>
    <format dxfId="455">
      <pivotArea dataOnly="0" labelOnly="1" outline="0" fieldPosition="0">
        <references count="1">
          <reference field="13" count="0"/>
        </references>
      </pivotArea>
    </format>
    <format dxfId="454">
      <pivotArea dataOnly="0" labelOnly="1" grandCol="1" outline="0" fieldPosition="0"/>
    </format>
    <format dxfId="453">
      <pivotArea dataOnly="0" labelOnly="1" outline="0" fieldPosition="0">
        <references count="1">
          <reference field="13" count="0"/>
        </references>
      </pivotArea>
    </format>
    <format dxfId="452">
      <pivotArea dataOnly="0" labelOnly="1" grandCol="1" outline="0" fieldPosition="0"/>
    </format>
    <format dxfId="451">
      <pivotArea dataOnly="0" labelOnly="1" outline="0" fieldPosition="0">
        <references count="1">
          <reference field="13" count="0"/>
        </references>
      </pivotArea>
    </format>
    <format dxfId="450">
      <pivotArea dataOnly="0" labelOnly="1" grandCol="1" outline="0" fieldPosition="0"/>
    </format>
    <format dxfId="449">
      <pivotArea dataOnly="0" labelOnly="1" outline="0" fieldPosition="0">
        <references count="1">
          <reference field="13" count="0"/>
        </references>
      </pivotArea>
    </format>
    <format dxfId="448">
      <pivotArea dataOnly="0" labelOnly="1" grandCol="1" outline="0" fieldPosition="0"/>
    </format>
    <format dxfId="447">
      <pivotArea dataOnly="0" labelOnly="1" outline="0" fieldPosition="0">
        <references count="1">
          <reference field="13" count="0"/>
        </references>
      </pivotArea>
    </format>
    <format dxfId="446">
      <pivotArea dataOnly="0" labelOnly="1" grandCol="1" outline="0" fieldPosition="0"/>
    </format>
    <format dxfId="445">
      <pivotArea dataOnly="0" labelOnly="1" outline="0" fieldPosition="0">
        <references count="1">
          <reference field="13" count="0"/>
        </references>
      </pivotArea>
    </format>
    <format dxfId="444">
      <pivotArea dataOnly="0" labelOnly="1" grandCol="1" outline="0" fieldPosition="0"/>
    </format>
    <format dxfId="443">
      <pivotArea grandRow="1" outline="0" collapsedLevelsAreSubtotals="1" fieldPosition="0"/>
    </format>
    <format dxfId="442">
      <pivotArea dataOnly="0" labelOnly="1" grandRow="1" outline="0" fieldPosition="0"/>
    </format>
    <format dxfId="441">
      <pivotArea dataOnly="0" labelOnly="1" grandRow="1" outline="0" fieldPosition="0"/>
    </format>
    <format dxfId="440">
      <pivotArea dataOnly="0" labelOnly="1" outline="0" fieldPosition="0">
        <references count="1">
          <reference field="13" count="0"/>
        </references>
      </pivotArea>
    </format>
    <format dxfId="439">
      <pivotArea dataOnly="0" labelOnly="1" grandCol="1" outline="0" fieldPosition="0"/>
    </format>
    <format dxfId="438">
      <pivotArea dataOnly="0" labelOnly="1" grandRow="1" outline="0" fieldPosition="0"/>
    </format>
    <format dxfId="437">
      <pivotArea dataOnly="0" labelOnly="1" outline="0" fieldPosition="0">
        <references count="1">
          <reference field="13" count="0"/>
        </references>
      </pivotArea>
    </format>
    <format dxfId="436">
      <pivotArea dataOnly="0" labelOnly="1" grandCol="1" outline="0" fieldPosition="0"/>
    </format>
    <format dxfId="435">
      <pivotArea dataOnly="0" labelOnly="1" grandRow="1" outline="0" fieldPosition="0"/>
    </format>
    <format dxfId="434">
      <pivotArea dataOnly="0" labelOnly="1" outline="0" fieldPosition="0">
        <references count="1">
          <reference field="13" count="0"/>
        </references>
      </pivotArea>
    </format>
    <format dxfId="433">
      <pivotArea dataOnly="0" labelOnly="1" grandCol="1" outline="0" fieldPosition="0"/>
    </format>
    <format dxfId="432">
      <pivotArea dataOnly="0" labelOnly="1" outline="0" fieldPosition="0">
        <references count="1">
          <reference field="13" count="0"/>
        </references>
      </pivotArea>
    </format>
    <format dxfId="431">
      <pivotArea dataOnly="0" labelOnly="1" grandCol="1" outline="0" fieldPosition="0"/>
    </format>
    <format dxfId="430">
      <pivotArea dataOnly="0" labelOnly="1" outline="0" fieldPosition="0">
        <references count="1">
          <reference field="13" count="0"/>
        </references>
      </pivotArea>
    </format>
    <format dxfId="429">
      <pivotArea dataOnly="0" labelOnly="1" grandCol="1" outline="0" fieldPosition="0"/>
    </format>
    <format dxfId="428">
      <pivotArea dataOnly="0" labelOnly="1" grandRow="1" outline="0" fieldPosition="0"/>
    </format>
    <format dxfId="427">
      <pivotArea dataOnly="0" labelOnly="1" outline="0" fieldPosition="0">
        <references count="1">
          <reference field="13" count="0"/>
        </references>
      </pivotArea>
    </format>
    <format dxfId="426">
      <pivotArea dataOnly="0" labelOnly="1" grandCol="1" outline="0" fieldPosition="0"/>
    </format>
    <format dxfId="425">
      <pivotArea dataOnly="0" labelOnly="1" grandRow="1" outline="0" fieldPosition="0"/>
    </format>
    <format dxfId="424">
      <pivotArea dataOnly="0" labelOnly="1" outline="0" fieldPosition="0">
        <references count="1">
          <reference field="13" count="0"/>
        </references>
      </pivotArea>
    </format>
    <format dxfId="423">
      <pivotArea dataOnly="0" labelOnly="1" grandCol="1" outline="0" fieldPosition="0"/>
    </format>
    <format dxfId="422">
      <pivotArea dataOnly="0" labelOnly="1" grandRow="1" outline="0" fieldPosition="0"/>
    </format>
    <format dxfId="421">
      <pivotArea dataOnly="0" labelOnly="1" outline="0" fieldPosition="0">
        <references count="1">
          <reference field="13" count="0"/>
        </references>
      </pivotArea>
    </format>
    <format dxfId="420">
      <pivotArea dataOnly="0" labelOnly="1" grandCol="1" outline="0" fieldPosition="0"/>
    </format>
    <format dxfId="419">
      <pivotArea type="topRight" dataOnly="0" labelOnly="1" outline="0" fieldPosition="0"/>
    </format>
    <format dxfId="418">
      <pivotArea type="topRight" dataOnly="0" labelOnly="1" outline="0" fieldPosition="0"/>
    </format>
    <format dxfId="417">
      <pivotArea dataOnly="0" labelOnly="1" outline="0" fieldPosition="0">
        <references count="1">
          <reference field="13" count="0"/>
        </references>
      </pivotArea>
    </format>
    <format dxfId="416">
      <pivotArea dataOnly="0" labelOnly="1" grandCol="1" outline="0" fieldPosition="0"/>
    </format>
    <format dxfId="415">
      <pivotArea dataOnly="0" labelOnly="1" grandRow="1" outline="0" fieldPosition="0"/>
    </format>
    <format dxfId="414">
      <pivotArea dataOnly="0" labelOnly="1" outline="0" fieldPosition="0">
        <references count="1">
          <reference field="13" count="0"/>
        </references>
      </pivotArea>
    </format>
    <format dxfId="413">
      <pivotArea dataOnly="0" labelOnly="1" grandCol="1" outline="0" fieldPosition="0"/>
    </format>
    <format dxfId="412">
      <pivotArea dataOnly="0" labelOnly="1" grandRow="1" outline="0" fieldPosition="0"/>
    </format>
    <format dxfId="411">
      <pivotArea dataOnly="0" labelOnly="1" outline="0" fieldPosition="0">
        <references count="1">
          <reference field="13" count="0"/>
        </references>
      </pivotArea>
    </format>
    <format dxfId="410">
      <pivotArea dataOnly="0" labelOnly="1" grandCol="1" outline="0" fieldPosition="0"/>
    </format>
    <format dxfId="409">
      <pivotArea dataOnly="0" labelOnly="1" grandRow="1" outline="0" fieldPosition="0"/>
    </format>
    <format dxfId="408">
      <pivotArea dataOnly="0" labelOnly="1" outline="0" fieldPosition="0">
        <references count="1">
          <reference field="13" count="0"/>
        </references>
      </pivotArea>
    </format>
    <format dxfId="407">
      <pivotArea dataOnly="0" labelOnly="1" grandCol="1" outline="0" fieldPosition="0"/>
    </format>
    <format dxfId="406">
      <pivotArea dataOnly="0" labelOnly="1" outline="0" fieldPosition="0">
        <references count="1">
          <reference field="13" count="0"/>
        </references>
      </pivotArea>
    </format>
    <format dxfId="405">
      <pivotArea dataOnly="0" labelOnly="1" grandCol="1" outline="0" fieldPosition="0"/>
    </format>
    <format dxfId="404">
      <pivotArea grandRow="1" outline="0" collapsedLevelsAreSubtotals="1" fieldPosition="0"/>
    </format>
    <format dxfId="403">
      <pivotArea dataOnly="0" labelOnly="1" grandRow="1" outline="0" fieldPosition="0"/>
    </format>
    <format dxfId="402">
      <pivotArea dataOnly="0" labelOnly="1" grandRow="1" outline="0" fieldPosition="0"/>
    </format>
    <format dxfId="401">
      <pivotArea dataOnly="0" labelOnly="1" outline="0" fieldPosition="0">
        <references count="1">
          <reference field="13" count="0"/>
        </references>
      </pivotArea>
    </format>
    <format dxfId="400">
      <pivotArea dataOnly="0" labelOnly="1" grandCol="1" outline="0" fieldPosition="0"/>
    </format>
    <format dxfId="399">
      <pivotArea dataOnly="0" labelOnly="1" grandRow="1" outline="0" fieldPosition="0"/>
    </format>
    <format dxfId="398">
      <pivotArea dataOnly="0" labelOnly="1" outline="0" fieldPosition="0">
        <references count="1">
          <reference field="13" count="0"/>
        </references>
      </pivotArea>
    </format>
    <format dxfId="397">
      <pivotArea dataOnly="0" labelOnly="1" grandCol="1" outline="0" fieldPosition="0"/>
    </format>
    <format dxfId="396">
      <pivotArea dataOnly="0" labelOnly="1" outline="0" fieldPosition="0">
        <references count="1">
          <reference field="13" count="0"/>
        </references>
      </pivotArea>
    </format>
    <format dxfId="395">
      <pivotArea dataOnly="0" labelOnly="1" grandCol="1" outline="0" fieldPosition="0"/>
    </format>
    <format dxfId="394">
      <pivotArea grandRow="1" outline="0" collapsedLevelsAreSubtotals="1" fieldPosition="0"/>
    </format>
    <format dxfId="393">
      <pivotArea dataOnly="0" labelOnly="1" grandRow="1" outline="0" fieldPosition="0"/>
    </format>
    <format dxfId="392">
      <pivotArea dataOnly="0" labelOnly="1" grandRow="1" outline="0" fieldPosition="0"/>
    </format>
    <format dxfId="391">
      <pivotArea dataOnly="0" labelOnly="1" outline="0" fieldPosition="0">
        <references count="1">
          <reference field="13" count="0"/>
        </references>
      </pivotArea>
    </format>
    <format dxfId="390">
      <pivotArea dataOnly="0" labelOnly="1" grandCol="1" outline="0" fieldPosition="0"/>
    </format>
    <format dxfId="389">
      <pivotArea dataOnly="0" labelOnly="1" grandRow="1" outline="0" fieldPosition="0"/>
    </format>
    <format dxfId="388">
      <pivotArea dataOnly="0" labelOnly="1" outline="0" fieldPosition="0">
        <references count="1">
          <reference field="13" count="0"/>
        </references>
      </pivotArea>
    </format>
    <format dxfId="387">
      <pivotArea dataOnly="0" labelOnly="1" grandCol="1" outline="0" fieldPosition="0"/>
    </format>
    <format dxfId="386">
      <pivotArea dataOnly="0" labelOnly="1" outline="0" fieldPosition="0">
        <references count="1">
          <reference field="13" count="0"/>
        </references>
      </pivotArea>
    </format>
    <format dxfId="385">
      <pivotArea dataOnly="0" labelOnly="1" grandCol="1" outline="0" fieldPosition="0"/>
    </format>
    <format dxfId="384">
      <pivotArea dataOnly="0" labelOnly="1" grandRow="1" outline="0" fieldPosition="0"/>
    </format>
    <format dxfId="383">
      <pivotArea dataOnly="0" labelOnly="1" grandRow="1" outline="0" fieldPosition="0"/>
    </format>
    <format dxfId="382">
      <pivotArea grandRow="1" outline="0" collapsedLevelsAreSubtotals="1" fieldPosition="0"/>
    </format>
    <format dxfId="381">
      <pivotArea dataOnly="0" labelOnly="1" grandRow="1" outline="0" fieldPosition="0"/>
    </format>
    <format dxfId="380">
      <pivotArea dataOnly="0" labelOnly="1" grandRow="1" outline="0" fieldPosition="0"/>
    </format>
    <format dxfId="379">
      <pivotArea dataOnly="0" labelOnly="1" outline="0" fieldPosition="0">
        <references count="1">
          <reference field="13" count="0"/>
        </references>
      </pivotArea>
    </format>
    <format dxfId="378">
      <pivotArea dataOnly="0" labelOnly="1" grandCol="1" outline="0" fieldPosition="0"/>
    </format>
    <format dxfId="377">
      <pivotArea dataOnly="0" labelOnly="1" grandRow="1" outline="0" fieldPosition="0"/>
    </format>
    <format dxfId="376">
      <pivotArea dataOnly="0" labelOnly="1" outline="0" fieldPosition="0">
        <references count="1">
          <reference field="13" count="0"/>
        </references>
      </pivotArea>
    </format>
    <format dxfId="375">
      <pivotArea dataOnly="0" labelOnly="1" grandCol="1" outline="0" fieldPosition="0"/>
    </format>
    <format dxfId="374">
      <pivotArea grandRow="1" outline="0" collapsedLevelsAreSubtotals="1" fieldPosition="0"/>
    </format>
    <format dxfId="373">
      <pivotArea dataOnly="0" labelOnly="1" grandRow="1" outline="0" fieldPosition="0"/>
    </format>
    <format dxfId="372">
      <pivotArea dataOnly="0" labelOnly="1" grandRow="1" outline="0" fieldPosition="0"/>
    </format>
    <format dxfId="371">
      <pivotArea dataOnly="0" labelOnly="1" outline="0" fieldPosition="0">
        <references count="1">
          <reference field="13" count="0"/>
        </references>
      </pivotArea>
    </format>
    <format dxfId="370">
      <pivotArea dataOnly="0" labelOnly="1" grandCol="1" outline="0" fieldPosition="0"/>
    </format>
    <format dxfId="369">
      <pivotArea dataOnly="0" labelOnly="1" grandRow="1" outline="0" fieldPosition="0"/>
    </format>
    <format dxfId="368">
      <pivotArea dataOnly="0" labelOnly="1" outline="0" fieldPosition="0">
        <references count="1">
          <reference field="13" count="0"/>
        </references>
      </pivotArea>
    </format>
    <format dxfId="367">
      <pivotArea dataOnly="0" labelOnly="1" grandCol="1" outline="0" fieldPosition="0"/>
    </format>
    <format dxfId="366">
      <pivotArea grandRow="1" outline="0" collapsedLevelsAreSubtotals="1" fieldPosition="0"/>
    </format>
    <format dxfId="365">
      <pivotArea dataOnly="0" labelOnly="1" grandRow="1" outline="0" fieldPosition="0"/>
    </format>
    <format dxfId="364">
      <pivotArea dataOnly="0" labelOnly="1" outline="0" fieldPosition="0">
        <references count="1">
          <reference field="13" count="0"/>
        </references>
      </pivotArea>
    </format>
    <format dxfId="363">
      <pivotArea dataOnly="0" labelOnly="1" grandCol="1" outline="0" fieldPosition="0"/>
    </format>
    <format dxfId="362">
      <pivotArea dataOnly="0" labelOnly="1" outline="0" fieldPosition="0">
        <references count="1">
          <reference field="13" count="0"/>
        </references>
      </pivotArea>
    </format>
    <format dxfId="361">
      <pivotArea dataOnly="0" labelOnly="1" grandCol="1" outline="0" fieldPosition="0"/>
    </format>
    <format dxfId="360">
      <pivotArea grandRow="1" outline="0" collapsedLevelsAreSubtotals="1" fieldPosition="0"/>
    </format>
    <format dxfId="359">
      <pivotArea dataOnly="0" labelOnly="1" outline="0" fieldPosition="0">
        <references count="1">
          <reference field="13" count="0"/>
        </references>
      </pivotArea>
    </format>
    <format dxfId="358">
      <pivotArea dataOnly="0" labelOnly="1" grandCol="1" outline="0" fieldPosition="0"/>
    </format>
    <format dxfId="357">
      <pivotArea dataOnly="0" labelOnly="1" outline="0" fieldPosition="0">
        <references count="1">
          <reference field="13" count="0"/>
        </references>
      </pivotArea>
    </format>
    <format dxfId="356">
      <pivotArea dataOnly="0" labelOnly="1" grandCol="1" outline="0" fieldPosition="0"/>
    </format>
    <format dxfId="355">
      <pivotArea dataOnly="0" labelOnly="1" outline="0" fieldPosition="0">
        <references count="1">
          <reference field="13" count="0"/>
        </references>
      </pivotArea>
    </format>
    <format dxfId="354">
      <pivotArea dataOnly="0" labelOnly="1" grandCol="1" outline="0" fieldPosition="0"/>
    </format>
    <format dxfId="353">
      <pivotArea dataOnly="0" labelOnly="1" outline="0" fieldPosition="0">
        <references count="1">
          <reference field="13" count="0"/>
        </references>
      </pivotArea>
    </format>
    <format dxfId="352">
      <pivotArea dataOnly="0" labelOnly="1" grandCol="1" outline="0" fieldPosition="0"/>
    </format>
    <format dxfId="351">
      <pivotArea dataOnly="0" labelOnly="1" outline="0" fieldPosition="0">
        <references count="1">
          <reference field="13" count="0"/>
        </references>
      </pivotArea>
    </format>
    <format dxfId="350">
      <pivotArea dataOnly="0" labelOnly="1" grandCol="1" outline="0" fieldPosition="0"/>
    </format>
    <format dxfId="349">
      <pivotArea dataOnly="0" labelOnly="1" outline="0" fieldPosition="0">
        <references count="1">
          <reference field="13" count="0"/>
        </references>
      </pivotArea>
    </format>
    <format dxfId="348">
      <pivotArea dataOnly="0" labelOnly="1" grandCol="1" outline="0" fieldPosition="0"/>
    </format>
    <format dxfId="347">
      <pivotArea field="13" type="button" dataOnly="0" labelOnly="1" outline="0" axis="axisCol" fieldPosition="0"/>
    </format>
    <format dxfId="346">
      <pivotArea type="topRight" dataOnly="0" labelOnly="1" outline="0" fieldPosition="0"/>
    </format>
    <format dxfId="345">
      <pivotArea outline="0" collapsedLevelsAreSubtotals="1" fieldPosition="0"/>
    </format>
    <format dxfId="344">
      <pivotArea field="15" type="button" dataOnly="0" labelOnly="1" outline="0" axis="axisRow" fieldPosition="0"/>
    </format>
    <format dxfId="343">
      <pivotArea dataOnly="0" labelOnly="1" outline="0" fieldPosition="0">
        <references count="1">
          <reference field="15" count="0"/>
        </references>
      </pivotArea>
    </format>
    <format dxfId="342">
      <pivotArea dataOnly="0" labelOnly="1" grandRow="1" outline="0" fieldPosition="0"/>
    </format>
    <format dxfId="341">
      <pivotArea dataOnly="0" labelOnly="1" outline="0" fieldPosition="0">
        <references count="1">
          <reference field="13" count="0"/>
        </references>
      </pivotArea>
    </format>
    <format dxfId="340">
      <pivotArea dataOnly="0" labelOnly="1" grandCol="1" outline="0" fieldPosition="0"/>
    </format>
    <format dxfId="339">
      <pivotArea field="15" type="button" dataOnly="0" labelOnly="1" outline="0" axis="axisRow" fieldPosition="0"/>
    </format>
    <format dxfId="338">
      <pivotArea dataOnly="0" labelOnly="1" outline="0" fieldPosition="0">
        <references count="1">
          <reference field="13" count="0"/>
        </references>
      </pivotArea>
    </format>
    <format dxfId="337">
      <pivotArea dataOnly="0" labelOnly="1" grandCol="1" outline="0" fieldPosition="0"/>
    </format>
    <format dxfId="336">
      <pivotArea field="15" type="button" dataOnly="0" labelOnly="1" outline="0" axis="axisRow" fieldPosition="0"/>
    </format>
    <format dxfId="335">
      <pivotArea dataOnly="0" labelOnly="1" outline="0" fieldPosition="0">
        <references count="1">
          <reference field="13" count="0"/>
        </references>
      </pivotArea>
    </format>
    <format dxfId="334">
      <pivotArea dataOnly="0" labelOnly="1" grandCol="1" outline="0" fieldPosition="0"/>
    </format>
    <format dxfId="333">
      <pivotArea grandRow="1" outline="0" collapsedLevelsAreSubtotals="1" fieldPosition="0"/>
    </format>
    <format dxfId="332">
      <pivotArea dataOnly="0" labelOnly="1" grandRow="1" outline="0" fieldPosition="0"/>
    </format>
  </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PivotTable22" cacheId="2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90"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1"/>
        <item h="1" x="3"/>
        <item h="1" x="2"/>
        <item h="1" x="4"/>
        <item h="1" x="5"/>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x="0"/>
        <item x="2"/>
        <item x="1"/>
        <item t="default"/>
      </items>
    </pivotField>
    <pivotField axis="axisPage" compact="0" outline="0" multipleItemSelectionAllowed="1" showAll="0" defaultSubtotal="0">
      <items count="4">
        <item m="1" x="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50">
    <format dxfId="666">
      <pivotArea dataOnly="0" labelOnly="1" outline="0" fieldPosition="0">
        <references count="1">
          <reference field="13" count="0"/>
        </references>
      </pivotArea>
    </format>
    <format dxfId="665">
      <pivotArea dataOnly="0" labelOnly="1" grandCol="1" outline="0" fieldPosition="0"/>
    </format>
    <format dxfId="664">
      <pivotArea dataOnly="0" labelOnly="1" outline="0" fieldPosition="0">
        <references count="1">
          <reference field="13" count="0"/>
        </references>
      </pivotArea>
    </format>
    <format dxfId="663">
      <pivotArea dataOnly="0" labelOnly="1" grandCol="1" outline="0" fieldPosition="0"/>
    </format>
    <format dxfId="662">
      <pivotArea dataOnly="0" labelOnly="1" outline="0" fieldPosition="0">
        <references count="1">
          <reference field="13" count="0"/>
        </references>
      </pivotArea>
    </format>
    <format dxfId="661">
      <pivotArea dataOnly="0" labelOnly="1" grandCol="1" outline="0" fieldPosition="0"/>
    </format>
    <format dxfId="660">
      <pivotArea outline="0" collapsedLevelsAreSubtotals="1" fieldPosition="0"/>
    </format>
    <format dxfId="659">
      <pivotArea dataOnly="0" labelOnly="1" grandRow="1" outline="0" fieldPosition="0"/>
    </format>
    <format dxfId="658">
      <pivotArea outline="0" collapsedLevelsAreSubtotals="1" fieldPosition="0"/>
    </format>
    <format dxfId="657">
      <pivotArea dataOnly="0" labelOnly="1" grandRow="1" outline="0" fieldPosition="0"/>
    </format>
    <format dxfId="656">
      <pivotArea type="all" dataOnly="0" outline="0" fieldPosition="0"/>
    </format>
    <format dxfId="655">
      <pivotArea dataOnly="0" labelOnly="1" outline="0" fieldPosition="0">
        <references count="1">
          <reference field="12" count="0"/>
        </references>
      </pivotArea>
    </format>
    <format dxfId="654">
      <pivotArea dataOnly="0" labelOnly="1" outline="0" fieldPosition="0">
        <references count="1">
          <reference field="12" count="0"/>
        </references>
      </pivotArea>
    </format>
    <format dxfId="653">
      <pivotArea type="all" dataOnly="0" outline="0" fieldPosition="0"/>
    </format>
    <format dxfId="652">
      <pivotArea grandCol="1" outline="0" collapsedLevelsAreSubtotals="1" fieldPosition="0"/>
    </format>
    <format dxfId="651">
      <pivotArea grandRow="1" grandCol="1" outline="0" collapsedLevelsAreSubtotals="1" fieldPosition="0"/>
    </format>
    <format dxfId="650">
      <pivotArea dataOnly="0" labelOnly="1" grandRow="1" outline="0" fieldPosition="0"/>
    </format>
    <format dxfId="649">
      <pivotArea dataOnly="0" labelOnly="1" grandRow="1" outline="0" fieldPosition="0"/>
    </format>
    <format dxfId="648">
      <pivotArea dataOnly="0" labelOnly="1" grandRow="1" outline="0" fieldPosition="0"/>
    </format>
    <format dxfId="647">
      <pivotArea dataOnly="0" labelOnly="1" grandRow="1" outline="0" fieldPosition="0"/>
    </format>
    <format dxfId="646">
      <pivotArea dataOnly="0" labelOnly="1" grandRow="1" outline="0" fieldPosition="0"/>
    </format>
    <format dxfId="645">
      <pivotArea dataOnly="0" labelOnly="1" grandRow="1" outline="0" fieldPosition="0"/>
    </format>
    <format dxfId="644">
      <pivotArea dataOnly="0" labelOnly="1" grandRow="1" outline="0" fieldPosition="0"/>
    </format>
    <format dxfId="643">
      <pivotArea dataOnly="0" labelOnly="1" grandRow="1" outline="0" fieldPosition="0"/>
    </format>
    <format dxfId="642">
      <pivotArea outline="0" collapsedLevelsAreSubtotals="1" fieldPosition="0"/>
    </format>
    <format dxfId="641">
      <pivotArea outline="0" collapsedLevelsAreSubtotals="1" fieldPosition="0"/>
    </format>
    <format dxfId="640">
      <pivotArea outline="0" collapsedLevelsAreSubtotals="1" fieldPosition="0"/>
    </format>
    <format dxfId="639">
      <pivotArea grandRow="1" grandCol="1" outline="0" collapsedLevelsAreSubtotals="1" fieldPosition="0"/>
    </format>
    <format dxfId="638">
      <pivotArea dataOnly="0" labelOnly="1" outline="0" fieldPosition="0">
        <references count="1">
          <reference field="13" count="0"/>
        </references>
      </pivotArea>
    </format>
    <format dxfId="637">
      <pivotArea dataOnly="0" labelOnly="1" grandCol="1" outline="0" fieldPosition="0"/>
    </format>
    <format dxfId="636">
      <pivotArea dataOnly="0" labelOnly="1" outline="0" fieldPosition="0">
        <references count="1">
          <reference field="13" count="0"/>
        </references>
      </pivotArea>
    </format>
    <format dxfId="635">
      <pivotArea dataOnly="0" labelOnly="1" grandCol="1" outline="0" fieldPosition="0"/>
    </format>
    <format dxfId="634">
      <pivotArea dataOnly="0" labelOnly="1" outline="0" fieldPosition="0">
        <references count="1">
          <reference field="13" count="0"/>
        </references>
      </pivotArea>
    </format>
    <format dxfId="633">
      <pivotArea dataOnly="0" labelOnly="1" grandCol="1" outline="0" fieldPosition="0"/>
    </format>
    <format dxfId="632">
      <pivotArea outline="0" collapsedLevelsAreSubtotals="1" fieldPosition="0"/>
    </format>
    <format dxfId="631">
      <pivotArea dataOnly="0" labelOnly="1" grandRow="1" outline="0" fieldPosition="0"/>
    </format>
    <format dxfId="630">
      <pivotArea dataOnly="0" labelOnly="1" outline="0" fieldPosition="0">
        <references count="1">
          <reference field="13" count="0"/>
        </references>
      </pivotArea>
    </format>
    <format dxfId="629">
      <pivotArea dataOnly="0" labelOnly="1" grandCol="1" outline="0" fieldPosition="0"/>
    </format>
    <format dxfId="628">
      <pivotArea dataOnly="0" labelOnly="1" grandRow="1" outline="0" fieldPosition="0"/>
    </format>
    <format dxfId="627">
      <pivotArea dataOnly="0" labelOnly="1" grandRow="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626">
      <pivotArea dataOnly="0" labelOnly="1" grandRow="1" outline="0" fieldPosition="0"/>
    </format>
    <format dxfId="625">
      <pivotArea dataOnly="0" labelOnly="1" outline="0" fieldPosition="0">
        <references count="1">
          <reference field="13" count="0"/>
        </references>
      </pivotArea>
    </format>
    <format dxfId="624">
      <pivotArea dataOnly="0" labelOnly="1" grandCol="1" outline="0" fieldPosition="0"/>
    </format>
    <format dxfId="623">
      <pivotArea dataOnly="0" labelOnly="1" grandRow="1" outline="0" fieldPosition="0"/>
    </format>
    <format dxfId="622">
      <pivotArea dataOnly="0" labelOnly="1" outline="0" fieldPosition="0">
        <references count="1">
          <reference field="13" count="0"/>
        </references>
      </pivotArea>
    </format>
    <format dxfId="621">
      <pivotArea dataOnly="0" labelOnly="1" grandCol="1" outline="0" fieldPosition="0"/>
    </format>
    <format dxfId="620">
      <pivotArea dataOnly="0" labelOnly="1" grandRow="1" outline="0" fieldPosition="0"/>
    </format>
    <format dxfId="619">
      <pivotArea dataOnly="0" labelOnly="1" outline="0" fieldPosition="0">
        <references count="1">
          <reference field="13" count="0"/>
        </references>
      </pivotArea>
    </format>
    <format dxfId="618">
      <pivotArea dataOnly="0" labelOnly="1" grandCol="1" outline="0" fieldPosition="0"/>
    </format>
    <format dxfId="617">
      <pivotArea dataOnly="0" labelOnly="1" outline="0" fieldPosition="0">
        <references count="1">
          <reference field="13" count="0"/>
        </references>
      </pivotArea>
    </format>
    <format dxfId="616">
      <pivotArea dataOnly="0" labelOnly="1" grandCol="1" outline="0" fieldPosition="0"/>
    </format>
    <format dxfId="615">
      <pivotArea dataOnly="0" labelOnly="1" grandRow="1" outline="0" fieldPosition="0"/>
    </format>
    <format dxfId="614">
      <pivotArea dataOnly="0" labelOnly="1" grandRow="1" outline="0" fieldPosition="0"/>
    </format>
    <format dxfId="613">
      <pivotArea dataOnly="0" labelOnly="1" outline="0" fieldPosition="0">
        <references count="1">
          <reference field="13" count="0"/>
        </references>
      </pivotArea>
    </format>
    <format dxfId="612">
      <pivotArea dataOnly="0" labelOnly="1" grandCol="1" outline="0" fieldPosition="0"/>
    </format>
    <format dxfId="611">
      <pivotArea dataOnly="0" labelOnly="1" outline="0" fieldPosition="0">
        <references count="1">
          <reference field="13" count="0"/>
        </references>
      </pivotArea>
    </format>
    <format dxfId="610">
      <pivotArea dataOnly="0" labelOnly="1" grandCol="1" outline="0" fieldPosition="0"/>
    </format>
    <format dxfId="609">
      <pivotArea dataOnly="0" labelOnly="1" outline="0" fieldPosition="0">
        <references count="1">
          <reference field="13" count="0"/>
        </references>
      </pivotArea>
    </format>
    <format dxfId="608">
      <pivotArea dataOnly="0" labelOnly="1" grandCol="1" outline="0" fieldPosition="0"/>
    </format>
    <format dxfId="607">
      <pivotArea dataOnly="0" labelOnly="1" outline="0" fieldPosition="0">
        <references count="1">
          <reference field="13" count="0"/>
        </references>
      </pivotArea>
    </format>
    <format dxfId="606">
      <pivotArea dataOnly="0" labelOnly="1" grandCol="1" outline="0" fieldPosition="0"/>
    </format>
    <format dxfId="605">
      <pivotArea dataOnly="0" labelOnly="1" outline="0" fieldPosition="0">
        <references count="1">
          <reference field="13" count="0"/>
        </references>
      </pivotArea>
    </format>
    <format dxfId="604">
      <pivotArea dataOnly="0" labelOnly="1" grandCol="1" outline="0" fieldPosition="0"/>
    </format>
    <format dxfId="603">
      <pivotArea dataOnly="0" labelOnly="1" grandRow="1" outline="0" fieldPosition="0"/>
    </format>
    <format dxfId="602">
      <pivotArea dataOnly="0" labelOnly="1" outline="0" fieldPosition="0">
        <references count="1">
          <reference field="13" count="0"/>
        </references>
      </pivotArea>
    </format>
    <format dxfId="601">
      <pivotArea dataOnly="0" labelOnly="1" grandCol="1" outline="0" fieldPosition="0"/>
    </format>
    <format dxfId="600">
      <pivotArea dataOnly="0" labelOnly="1" outline="0" fieldPosition="0">
        <references count="1">
          <reference field="13" count="0"/>
        </references>
      </pivotArea>
    </format>
    <format dxfId="599">
      <pivotArea dataOnly="0" labelOnly="1" grandCol="1" outline="0" fieldPosition="0"/>
    </format>
    <format dxfId="598">
      <pivotArea dataOnly="0" labelOnly="1" grandRow="1" outline="0" fieldPosition="0"/>
    </format>
    <format dxfId="597">
      <pivotArea dataOnly="0" labelOnly="1" grandRow="1" outline="0" fieldPosition="0"/>
    </format>
    <format dxfId="596">
      <pivotArea type="origin" dataOnly="0" labelOnly="1" outline="0" fieldPosition="0"/>
    </format>
    <format dxfId="595">
      <pivotArea dataOnly="0" labelOnly="1" grandRow="1" outline="0" fieldPosition="0"/>
    </format>
    <format dxfId="594">
      <pivotArea type="origin" dataOnly="0" labelOnly="1" outline="0" fieldPosition="0"/>
    </format>
    <format dxfId="593">
      <pivotArea dataOnly="0" labelOnly="1" grandRow="1" outline="0" fieldPosition="0"/>
    </format>
    <format dxfId="592">
      <pivotArea type="origin" dataOnly="0" labelOnly="1" outline="0" fieldPosition="0"/>
    </format>
    <format dxfId="591">
      <pivotArea dataOnly="0" labelOnly="1" grandRow="1" outline="0" fieldPosition="0"/>
    </format>
    <format dxfId="590">
      <pivotArea type="origin" dataOnly="0" labelOnly="1" outline="0" fieldPosition="0"/>
    </format>
    <format dxfId="589">
      <pivotArea dataOnly="0" labelOnly="1" grandRow="1" outline="0" fieldPosition="0"/>
    </format>
    <format dxfId="588">
      <pivotArea dataOnly="0" labelOnly="1" grandRow="1" outline="0" fieldPosition="0"/>
    </format>
    <format dxfId="587">
      <pivotArea dataOnly="0" labelOnly="1" outline="0" fieldPosition="0">
        <references count="1">
          <reference field="13" count="0"/>
        </references>
      </pivotArea>
    </format>
    <format dxfId="586">
      <pivotArea dataOnly="0" labelOnly="1" grandCol="1" outline="0" fieldPosition="0"/>
    </format>
    <format dxfId="585">
      <pivotArea dataOnly="0" labelOnly="1" outline="0" fieldPosition="0">
        <references count="1">
          <reference field="13" count="0"/>
        </references>
      </pivotArea>
    </format>
    <format dxfId="584">
      <pivotArea dataOnly="0" labelOnly="1" grandCol="1" outline="0" fieldPosition="0"/>
    </format>
    <format dxfId="583">
      <pivotArea dataOnly="0" labelOnly="1" outline="0" fieldPosition="0">
        <references count="1">
          <reference field="13" count="0"/>
        </references>
      </pivotArea>
    </format>
    <format dxfId="582">
      <pivotArea dataOnly="0" labelOnly="1" grandCol="1" outline="0" fieldPosition="0"/>
    </format>
    <format dxfId="581">
      <pivotArea dataOnly="0" labelOnly="1" outline="0" fieldPosition="0">
        <references count="1">
          <reference field="13" count="0"/>
        </references>
      </pivotArea>
    </format>
    <format dxfId="580">
      <pivotArea dataOnly="0" labelOnly="1" grandCol="1" outline="0" fieldPosition="0"/>
    </format>
    <format dxfId="579">
      <pivotArea dataOnly="0" labelOnly="1" outline="0" fieldPosition="0">
        <references count="1">
          <reference field="13" count="0"/>
        </references>
      </pivotArea>
    </format>
    <format dxfId="578">
      <pivotArea dataOnly="0" labelOnly="1" grandCol="1" outline="0" fieldPosition="0"/>
    </format>
    <format dxfId="577">
      <pivotArea dataOnly="0" labelOnly="1" outline="0" fieldPosition="0">
        <references count="1">
          <reference field="13" count="0"/>
        </references>
      </pivotArea>
    </format>
    <format dxfId="576">
      <pivotArea dataOnly="0" labelOnly="1" grandCol="1" outline="0" fieldPosition="0"/>
    </format>
    <format dxfId="575">
      <pivotArea dataOnly="0" labelOnly="1" outline="0" fieldPosition="0">
        <references count="1">
          <reference field="13" count="0"/>
        </references>
      </pivotArea>
    </format>
    <format dxfId="574">
      <pivotArea dataOnly="0" labelOnly="1" grandCol="1" outline="0" fieldPosition="0"/>
    </format>
    <format dxfId="573">
      <pivotArea dataOnly="0" labelOnly="1" outline="0" fieldPosition="0">
        <references count="1">
          <reference field="13" count="0"/>
        </references>
      </pivotArea>
    </format>
    <format dxfId="572">
      <pivotArea dataOnly="0" labelOnly="1" grandCol="1" outline="0" fieldPosition="0"/>
    </format>
    <format dxfId="571">
      <pivotArea dataOnly="0" labelOnly="1" outline="0" fieldPosition="0">
        <references count="1">
          <reference field="13" count="0"/>
        </references>
      </pivotArea>
    </format>
    <format dxfId="570">
      <pivotArea dataOnly="0" labelOnly="1" grandCol="1" outline="0" fieldPosition="0"/>
    </format>
    <format dxfId="569">
      <pivotArea dataOnly="0" labelOnly="1" outline="0" fieldPosition="0">
        <references count="1">
          <reference field="13" count="0"/>
        </references>
      </pivotArea>
    </format>
    <format dxfId="568">
      <pivotArea dataOnly="0" labelOnly="1" grandCol="1" outline="0" fieldPosition="0"/>
    </format>
    <format dxfId="567">
      <pivotArea dataOnly="0" labelOnly="1" outline="0" fieldPosition="0">
        <references count="1">
          <reference field="13" count="0"/>
        </references>
      </pivotArea>
    </format>
    <format dxfId="566">
      <pivotArea dataOnly="0" labelOnly="1" grandCol="1" outline="0" fieldPosition="0"/>
    </format>
    <format dxfId="565">
      <pivotArea dataOnly="0" labelOnly="1" outline="0" fieldPosition="0">
        <references count="1">
          <reference field="13" count="0"/>
        </references>
      </pivotArea>
    </format>
    <format dxfId="564">
      <pivotArea dataOnly="0" labelOnly="1" grandCol="1" outline="0" fieldPosition="0"/>
    </format>
    <format dxfId="563">
      <pivotArea dataOnly="0" labelOnly="1" outline="0" fieldPosition="0">
        <references count="1">
          <reference field="13" count="0"/>
        </references>
      </pivotArea>
    </format>
    <format dxfId="562">
      <pivotArea dataOnly="0" labelOnly="1" grandCol="1" outline="0" fieldPosition="0"/>
    </format>
    <format dxfId="561">
      <pivotArea dataOnly="0" labelOnly="1" outline="0" fieldPosition="0">
        <references count="1">
          <reference field="13" count="0"/>
        </references>
      </pivotArea>
    </format>
    <format dxfId="560">
      <pivotArea dataOnly="0" labelOnly="1" grandCol="1" outline="0" fieldPosition="0"/>
    </format>
    <format dxfId="559">
      <pivotArea dataOnly="0" labelOnly="1" outline="0" fieldPosition="0">
        <references count="1">
          <reference field="13" count="0"/>
        </references>
      </pivotArea>
    </format>
    <format dxfId="558">
      <pivotArea dataOnly="0" labelOnly="1" grandCol="1" outline="0" fieldPosition="0"/>
    </format>
    <format dxfId="557">
      <pivotArea dataOnly="0" labelOnly="1" outline="0" fieldPosition="0">
        <references count="1">
          <reference field="13" count="0"/>
        </references>
      </pivotArea>
    </format>
    <format dxfId="556">
      <pivotArea dataOnly="0" labelOnly="1" grandCol="1" outline="0" fieldPosition="0"/>
    </format>
    <format dxfId="555">
      <pivotArea dataOnly="0" labelOnly="1" outline="0" fieldPosition="0">
        <references count="1">
          <reference field="13" count="0"/>
        </references>
      </pivotArea>
    </format>
    <format dxfId="554">
      <pivotArea dataOnly="0" labelOnly="1" grandCol="1" outline="0" fieldPosition="0"/>
    </format>
    <format dxfId="553">
      <pivotArea dataOnly="0" labelOnly="1" outline="0" fieldPosition="0">
        <references count="1">
          <reference field="13" count="0"/>
        </references>
      </pivotArea>
    </format>
    <format dxfId="552">
      <pivotArea dataOnly="0" labelOnly="1" grandCol="1" outline="0" fieldPosition="0"/>
    </format>
    <format dxfId="551">
      <pivotArea dataOnly="0" labelOnly="1" outline="0" fieldPosition="0">
        <references count="1">
          <reference field="13" count="0"/>
        </references>
      </pivotArea>
    </format>
    <format dxfId="550">
      <pivotArea dataOnly="0" labelOnly="1" grandCol="1" outline="0" fieldPosition="0"/>
    </format>
    <format dxfId="549">
      <pivotArea dataOnly="0" labelOnly="1" outline="0" fieldPosition="0">
        <references count="1">
          <reference field="13" count="0"/>
        </references>
      </pivotArea>
    </format>
    <format dxfId="548">
      <pivotArea dataOnly="0" labelOnly="1" grandCol="1" outline="0" fieldPosition="0"/>
    </format>
    <format dxfId="547">
      <pivotArea dataOnly="0" labelOnly="1" outline="0" fieldPosition="0">
        <references count="1">
          <reference field="13" count="0"/>
        </references>
      </pivotArea>
    </format>
    <format dxfId="546">
      <pivotArea dataOnly="0" labelOnly="1" grandCol="1" outline="0" fieldPosition="0"/>
    </format>
    <format dxfId="545">
      <pivotArea dataOnly="0" labelOnly="1" outline="0" fieldPosition="0">
        <references count="1">
          <reference field="13" count="0"/>
        </references>
      </pivotArea>
    </format>
    <format dxfId="544">
      <pivotArea dataOnly="0" labelOnly="1" grandCol="1" outline="0" fieldPosition="0"/>
    </format>
    <format dxfId="543">
      <pivotArea dataOnly="0" labelOnly="1" outline="0" fieldPosition="0">
        <references count="1">
          <reference field="13" count="0"/>
        </references>
      </pivotArea>
    </format>
    <format dxfId="542">
      <pivotArea dataOnly="0" labelOnly="1" grandCol="1" outline="0" fieldPosition="0"/>
    </format>
    <format dxfId="541">
      <pivotArea dataOnly="0" labelOnly="1" outline="0" fieldPosition="0">
        <references count="1">
          <reference field="13" count="0"/>
        </references>
      </pivotArea>
    </format>
    <format dxfId="540">
      <pivotArea dataOnly="0" labelOnly="1" grandCol="1" outline="0" fieldPosition="0"/>
    </format>
    <format dxfId="539">
      <pivotArea dataOnly="0" labelOnly="1" outline="0" fieldPosition="0">
        <references count="1">
          <reference field="13" count="0"/>
        </references>
      </pivotArea>
    </format>
    <format dxfId="538">
      <pivotArea dataOnly="0" labelOnly="1" grandCol="1" outline="0" fieldPosition="0"/>
    </format>
    <format dxfId="537">
      <pivotArea dataOnly="0" labelOnly="1" outline="0" fieldPosition="0">
        <references count="1">
          <reference field="13" count="0"/>
        </references>
      </pivotArea>
    </format>
    <format dxfId="536">
      <pivotArea dataOnly="0" labelOnly="1" grandCol="1" outline="0" fieldPosition="0"/>
    </format>
    <format dxfId="535">
      <pivotArea field="13" type="button" dataOnly="0" labelOnly="1" outline="0" axis="axisCol" fieldPosition="0"/>
    </format>
    <format dxfId="534">
      <pivotArea type="topRight" dataOnly="0" labelOnly="1" outline="0" fieldPosition="0"/>
    </format>
    <format dxfId="533">
      <pivotArea outline="0" collapsedLevelsAreSubtotals="1" fieldPosition="0"/>
    </format>
    <format dxfId="532">
      <pivotArea field="15" type="button" dataOnly="0" labelOnly="1" outline="0" axis="axisRow" fieldPosition="0"/>
    </format>
    <format dxfId="531">
      <pivotArea dataOnly="0" labelOnly="1" outline="0" fieldPosition="0">
        <references count="1">
          <reference field="15" count="0"/>
        </references>
      </pivotArea>
    </format>
    <format dxfId="530">
      <pivotArea dataOnly="0" labelOnly="1" outline="0" fieldPosition="0">
        <references count="1">
          <reference field="13" count="0"/>
        </references>
      </pivotArea>
    </format>
    <format dxfId="529">
      <pivotArea dataOnly="0" labelOnly="1" grandCol="1" outline="0" fieldPosition="0"/>
    </format>
    <format dxfId="528">
      <pivotArea outline="0" collapsedLevelsAreSubtotals="1" fieldPosition="0"/>
    </format>
    <format dxfId="527">
      <pivotArea dataOnly="0" labelOnly="1" outline="0" fieldPosition="0">
        <references count="1">
          <reference field="15" count="0"/>
        </references>
      </pivotArea>
    </format>
    <format dxfId="526">
      <pivotArea field="15" type="button" dataOnly="0" labelOnly="1" outline="0" axis="axisRow" fieldPosition="0"/>
    </format>
    <format dxfId="525">
      <pivotArea dataOnly="0" labelOnly="1" outline="0" fieldPosition="0">
        <references count="1">
          <reference field="13" count="0"/>
        </references>
      </pivotArea>
    </format>
    <format dxfId="524">
      <pivotArea dataOnly="0" labelOnly="1" grandCol="1" outline="0" fieldPosition="0"/>
    </format>
    <format dxfId="523">
      <pivotArea grandRow="1" outline="0" collapsedLevelsAreSubtotals="1" fieldPosition="0"/>
    </format>
    <format dxfId="52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PivotTable5" cacheId="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57:B259"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772">
      <pivotArea dataOnly="0" labelOnly="1" grandCol="1" outline="0" fieldPosition="0"/>
    </format>
    <format dxfId="771">
      <pivotArea dataOnly="0" labelOnly="1" grandCol="1" outline="0" fieldPosition="0"/>
    </format>
    <format dxfId="770">
      <pivotArea dataOnly="0" labelOnly="1" grandCol="1" outline="0" fieldPosition="0"/>
    </format>
    <format dxfId="769">
      <pivotArea outline="0" collapsedLevelsAreSubtotals="1" fieldPosition="0"/>
    </format>
    <format dxfId="768">
      <pivotArea dataOnly="0" labelOnly="1" grandRow="1" outline="0" fieldPosition="0"/>
    </format>
    <format dxfId="767">
      <pivotArea outline="0" collapsedLevelsAreSubtotals="1" fieldPosition="0"/>
    </format>
    <format dxfId="766">
      <pivotArea dataOnly="0" labelOnly="1" grandRow="1" outline="0" fieldPosition="0"/>
    </format>
    <format dxfId="765">
      <pivotArea type="all" dataOnly="0" outline="0" fieldPosition="0"/>
    </format>
    <format dxfId="764">
      <pivotArea dataOnly="0" labelOnly="1" outline="0" fieldPosition="0">
        <references count="1">
          <reference field="12" count="0"/>
        </references>
      </pivotArea>
    </format>
    <format dxfId="763">
      <pivotArea dataOnly="0" labelOnly="1" outline="0" fieldPosition="0">
        <references count="1">
          <reference field="12" count="0"/>
        </references>
      </pivotArea>
    </format>
    <format dxfId="762">
      <pivotArea type="all" dataOnly="0" outline="0" fieldPosition="0"/>
    </format>
    <format dxfId="761">
      <pivotArea grandCol="1" outline="0" collapsedLevelsAreSubtotals="1" fieldPosition="0"/>
    </format>
    <format dxfId="760">
      <pivotArea grandRow="1" grandCol="1" outline="0" collapsedLevelsAreSubtotals="1" fieldPosition="0"/>
    </format>
    <format dxfId="759">
      <pivotArea dataOnly="0" labelOnly="1" grandRow="1" outline="0" fieldPosition="0"/>
    </format>
    <format dxfId="758">
      <pivotArea dataOnly="0" labelOnly="1" grandRow="1" outline="0" fieldPosition="0"/>
    </format>
    <format dxfId="757">
      <pivotArea dataOnly="0" labelOnly="1" grandRow="1" outline="0" fieldPosition="0"/>
    </format>
    <format dxfId="756">
      <pivotArea dataOnly="0" labelOnly="1" grandRow="1" outline="0" fieldPosition="0"/>
    </format>
    <format dxfId="755">
      <pivotArea dataOnly="0" labelOnly="1" grandRow="1" outline="0" fieldPosition="0"/>
    </format>
    <format dxfId="754">
      <pivotArea dataOnly="0" labelOnly="1" grandRow="1" outline="0" fieldPosition="0"/>
    </format>
    <format dxfId="753">
      <pivotArea dataOnly="0" labelOnly="1" grandRow="1" outline="0" fieldPosition="0"/>
    </format>
    <format dxfId="752">
      <pivotArea dataOnly="0" labelOnly="1" grandRow="1" outline="0" fieldPosition="0"/>
    </format>
    <format dxfId="751">
      <pivotArea dataOnly="0" labelOnly="1" grandCol="1" outline="0" fieldPosition="0"/>
    </format>
    <format dxfId="750">
      <pivotArea dataOnly="0" labelOnly="1" grandCol="1" outline="0" fieldPosition="0"/>
    </format>
    <format dxfId="749">
      <pivotArea dataOnly="0" labelOnly="1" outline="0" fieldPosition="0">
        <references count="1">
          <reference field="23" count="0"/>
        </references>
      </pivotArea>
    </format>
    <format dxfId="748">
      <pivotArea dataOnly="0" labelOnly="1" grandCol="1" outline="0" fieldPosition="0"/>
    </format>
    <format dxfId="747">
      <pivotArea dataOnly="0" labelOnly="1" outline="0" fieldPosition="0">
        <references count="1">
          <reference field="23" count="0"/>
        </references>
      </pivotArea>
    </format>
    <format dxfId="746">
      <pivotArea dataOnly="0" labelOnly="1" grandCol="1" outline="0" fieldPosition="0"/>
    </format>
    <format dxfId="745">
      <pivotArea field="23" grandRow="1" outline="0" axis="axisCol" fieldPosition="0">
        <references count="1">
          <reference field="23" count="0" selected="0"/>
        </references>
      </pivotArea>
    </format>
    <format dxfId="744">
      <pivotArea grandCol="1" outline="0" collapsedLevelsAreSubtotals="1" fieldPosition="0"/>
    </format>
    <format dxfId="743">
      <pivotArea dataOnly="0" labelOnly="1" outline="0" fieldPosition="0">
        <references count="1">
          <reference field="23" count="0"/>
        </references>
      </pivotArea>
    </format>
    <format dxfId="742">
      <pivotArea dataOnly="0" labelOnly="1" grandCol="1" outline="0" fieldPosition="0"/>
    </format>
    <format dxfId="741">
      <pivotArea dataOnly="0" labelOnly="1" outline="0" fieldPosition="0">
        <references count="1">
          <reference field="23" count="0"/>
        </references>
      </pivotArea>
    </format>
    <format dxfId="740">
      <pivotArea dataOnly="0" labelOnly="1" grandCol="1" outline="0" fieldPosition="0"/>
    </format>
    <format dxfId="739">
      <pivotArea dataOnly="0" labelOnly="1" outline="0" fieldPosition="0">
        <references count="1">
          <reference field="23" count="0"/>
        </references>
      </pivotArea>
    </format>
    <format dxfId="738">
      <pivotArea dataOnly="0" labelOnly="1" grandCol="1" outline="0" fieldPosition="0"/>
    </format>
    <format dxfId="737">
      <pivotArea dataOnly="0" labelOnly="1" outline="0" fieldPosition="0">
        <references count="1">
          <reference field="23" count="0"/>
        </references>
      </pivotArea>
    </format>
    <format dxfId="736">
      <pivotArea dataOnly="0" labelOnly="1" grandCol="1" outline="0" fieldPosition="0"/>
    </format>
    <format dxfId="735">
      <pivotArea outline="0" collapsedLevelsAreSubtotals="1" fieldPosition="0"/>
    </format>
    <format dxfId="734">
      <pivotArea dataOnly="0" labelOnly="1" grandRow="1" outline="0" fieldPosition="0"/>
    </format>
    <format dxfId="733">
      <pivotArea dataOnly="0" labelOnly="1" outline="0" fieldPosition="0">
        <references count="1">
          <reference field="23" count="0"/>
        </references>
      </pivotArea>
    </format>
    <format dxfId="732">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731">
      <pivotArea outline="0" collapsedLevelsAreSubtotals="1" fieldPosition="0"/>
    </format>
    <format dxfId="730">
      <pivotArea dataOnly="0" labelOnly="1" outline="0" fieldPosition="0">
        <references count="1">
          <reference field="23" count="0"/>
        </references>
      </pivotArea>
    </format>
    <format dxfId="729">
      <pivotArea dataOnly="0" labelOnly="1" grandCol="1" outline="0" fieldPosition="0"/>
    </format>
    <format dxfId="728">
      <pivotArea dataOnly="0" labelOnly="1" grandRow="1" outline="0" fieldPosition="0"/>
    </format>
    <format dxfId="727">
      <pivotArea outline="0" collapsedLevelsAreSubtotals="1" fieldPosition="0"/>
    </format>
    <format dxfId="726">
      <pivotArea dataOnly="0" labelOnly="1" grandRow="1" outline="0" fieldPosition="0"/>
    </format>
    <format dxfId="725">
      <pivotArea dataOnly="0" labelOnly="1" outline="0" fieldPosition="0">
        <references count="1">
          <reference field="23" count="0"/>
        </references>
      </pivotArea>
    </format>
    <format dxfId="724">
      <pivotArea dataOnly="0" labelOnly="1" grandCol="1" outline="0" fieldPosition="0"/>
    </format>
    <format dxfId="723">
      <pivotArea dataOnly="0" labelOnly="1" outline="0" fieldPosition="0">
        <references count="1">
          <reference field="23" count="0"/>
        </references>
      </pivotArea>
    </format>
    <format dxfId="722">
      <pivotArea dataOnly="0" labelOnly="1" grandCol="1" outline="0" fieldPosition="0"/>
    </format>
    <format dxfId="721">
      <pivotArea dataOnly="0" labelOnly="1" grandRow="1" outline="0" fieldPosition="0"/>
    </format>
    <format dxfId="720">
      <pivotArea outline="0" collapsedLevelsAreSubtotals="1" fieldPosition="0"/>
    </format>
    <format dxfId="719">
      <pivotArea dataOnly="0" labelOnly="1" grandRow="1" outline="0" fieldPosition="0"/>
    </format>
    <format dxfId="718">
      <pivotArea dataOnly="0" labelOnly="1" outline="0" fieldPosition="0">
        <references count="1">
          <reference field="23" count="0"/>
        </references>
      </pivotArea>
    </format>
    <format dxfId="717">
      <pivotArea dataOnly="0" labelOnly="1" grandCol="1" outline="0" fieldPosition="0"/>
    </format>
    <format dxfId="716">
      <pivotArea dataOnly="0" labelOnly="1" grandRow="1" outline="0" fieldPosition="0"/>
    </format>
    <format dxfId="715">
      <pivotArea type="origin" dataOnly="0" labelOnly="1" outline="0" fieldPosition="0"/>
    </format>
    <format dxfId="714">
      <pivotArea dataOnly="0" labelOnly="1" grandRow="1" outline="0" fieldPosition="0"/>
    </format>
    <format dxfId="713">
      <pivotArea type="origin" dataOnly="0" labelOnly="1" outline="0" fieldPosition="0"/>
    </format>
    <format dxfId="712">
      <pivotArea dataOnly="0" labelOnly="1" grandRow="1" outline="0" fieldPosition="0"/>
    </format>
    <format dxfId="711">
      <pivotArea type="origin" dataOnly="0" labelOnly="1" outline="0" fieldPosition="0"/>
    </format>
    <format dxfId="710">
      <pivotArea dataOnly="0" labelOnly="1" grandRow="1" outline="0" fieldPosition="0"/>
    </format>
    <format dxfId="709">
      <pivotArea type="origin" dataOnly="0" labelOnly="1" outline="0" fieldPosition="0"/>
    </format>
    <format dxfId="708">
      <pivotArea dataOnly="0" labelOnly="1" grandRow="1" outline="0" fieldPosition="0"/>
    </format>
    <format dxfId="707">
      <pivotArea outline="0" collapsedLevelsAreSubtotals="1" fieldPosition="0"/>
    </format>
    <format dxfId="706">
      <pivotArea dataOnly="0" labelOnly="1" grandRow="1" outline="0" fieldPosition="0"/>
    </format>
    <format dxfId="705">
      <pivotArea dataOnly="0" labelOnly="1" outline="0" fieldPosition="0">
        <references count="1">
          <reference field="23" count="0"/>
        </references>
      </pivotArea>
    </format>
    <format dxfId="704">
      <pivotArea dataOnly="0" labelOnly="1" grandCol="1" outline="0" fieldPosition="0"/>
    </format>
    <format dxfId="703">
      <pivotArea outline="0" collapsedLevelsAreSubtotals="1" fieldPosition="0"/>
    </format>
    <format dxfId="702">
      <pivotArea dataOnly="0" labelOnly="1" grandRow="1" outline="0" fieldPosition="0"/>
    </format>
    <format dxfId="701">
      <pivotArea dataOnly="0" labelOnly="1" outline="0" fieldPosition="0">
        <references count="1">
          <reference field="23" count="0"/>
        </references>
      </pivotArea>
    </format>
    <format dxfId="700">
      <pivotArea dataOnly="0" labelOnly="1" grandCol="1" outline="0" fieldPosition="0"/>
    </format>
    <format dxfId="699">
      <pivotArea outline="0" collapsedLevelsAreSubtotals="1" fieldPosition="0"/>
    </format>
    <format dxfId="698">
      <pivotArea dataOnly="0" labelOnly="1" grandRow="1" outline="0" fieldPosition="0"/>
    </format>
    <format dxfId="697">
      <pivotArea dataOnly="0" labelOnly="1" outline="0" fieldPosition="0">
        <references count="1">
          <reference field="23" count="0"/>
        </references>
      </pivotArea>
    </format>
    <format dxfId="696">
      <pivotArea dataOnly="0" labelOnly="1" grandCol="1" outline="0" fieldPosition="0"/>
    </format>
    <format dxfId="695">
      <pivotArea dataOnly="0" labelOnly="1" outline="0" fieldPosition="0">
        <references count="1">
          <reference field="23" count="0"/>
        </references>
      </pivotArea>
    </format>
    <format dxfId="694">
      <pivotArea dataOnly="0" labelOnly="1" grandCol="1" outline="0" fieldPosition="0"/>
    </format>
    <format dxfId="693">
      <pivotArea outline="0" collapsedLevelsAreSubtotals="1" fieldPosition="0"/>
    </format>
    <format dxfId="692">
      <pivotArea dataOnly="0" labelOnly="1" grandRow="1" outline="0" fieldPosition="0"/>
    </format>
    <format dxfId="691">
      <pivotArea dataOnly="0" labelOnly="1" outline="0" fieldPosition="0">
        <references count="1">
          <reference field="23" count="0"/>
        </references>
      </pivotArea>
    </format>
    <format dxfId="690">
      <pivotArea dataOnly="0" labelOnly="1" grandCol="1" outline="0" fieldPosition="0"/>
    </format>
    <format dxfId="689">
      <pivotArea outline="0" collapsedLevelsAreSubtotals="1" fieldPosition="0"/>
    </format>
    <format dxfId="688">
      <pivotArea dataOnly="0" labelOnly="1" grandRow="1" outline="0" fieldPosition="0"/>
    </format>
    <format dxfId="687">
      <pivotArea dataOnly="0" labelOnly="1" outline="0" fieldPosition="0">
        <references count="1">
          <reference field="23" count="0"/>
        </references>
      </pivotArea>
    </format>
    <format dxfId="686">
      <pivotArea dataOnly="0" labelOnly="1" grandCol="1" outline="0" fieldPosition="0"/>
    </format>
    <format dxfId="685">
      <pivotArea dataOnly="0" labelOnly="1" outline="0" fieldPosition="0">
        <references count="1">
          <reference field="23" count="0"/>
        </references>
      </pivotArea>
    </format>
    <format dxfId="684">
      <pivotArea dataOnly="0" labelOnly="1" grandCol="1" outline="0" fieldPosition="0"/>
    </format>
    <format dxfId="683">
      <pivotArea type="all" dataOnly="0" outline="0" fieldPosition="0"/>
    </format>
    <format dxfId="682">
      <pivotArea outline="0" collapsedLevelsAreSubtotals="1" fieldPosition="0"/>
    </format>
    <format dxfId="681">
      <pivotArea type="origin" dataOnly="0" labelOnly="1" outline="0" fieldPosition="0"/>
    </format>
    <format dxfId="680">
      <pivotArea field="23" type="button" dataOnly="0" labelOnly="1" outline="0" axis="axisCol" fieldPosition="0"/>
    </format>
    <format dxfId="679">
      <pivotArea type="topRight" dataOnly="0" labelOnly="1" outline="0" fieldPosition="0"/>
    </format>
    <format dxfId="678">
      <pivotArea dataOnly="0" labelOnly="1" grandRow="1" outline="0" fieldPosition="0"/>
    </format>
    <format dxfId="677">
      <pivotArea dataOnly="0" labelOnly="1" outline="0" fieldPosition="0">
        <references count="1">
          <reference field="23" count="0"/>
        </references>
      </pivotArea>
    </format>
    <format dxfId="676">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2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675">
      <pivotArea field="23" type="button" dataOnly="0" labelOnly="1" outline="0" axis="axisCol" fieldPosition="0"/>
    </format>
    <format dxfId="674">
      <pivotArea type="topRight" dataOnly="0" labelOnly="1" outline="0" fieldPosition="0"/>
    </format>
    <format dxfId="673">
      <pivotArea grandRow="1" outline="0" collapsedLevelsAreSubtotals="1" fieldPosition="0"/>
    </format>
    <format dxfId="672">
      <pivotArea outline="0" collapsedLevelsAreSubtotals="1" fieldPosition="0"/>
    </format>
    <format dxfId="671">
      <pivotArea field="15" type="button" dataOnly="0" labelOnly="1" outline="0" axis="axisRow" fieldPosition="0"/>
    </format>
    <format dxfId="670">
      <pivotArea dataOnly="0" labelOnly="1" outline="0" fieldPosition="0">
        <references count="1">
          <reference field="15" count="0"/>
        </references>
      </pivotArea>
    </format>
    <format dxfId="669">
      <pivotArea dataOnly="0" labelOnly="1" grandRow="1" outline="0" fieldPosition="0"/>
    </format>
    <format dxfId="668">
      <pivotArea dataOnly="0" labelOnly="1" outline="0" fieldPosition="0">
        <references count="1">
          <reference field="23" count="0"/>
        </references>
      </pivotArea>
    </format>
    <format dxfId="66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PivotTable17" cacheId="26"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200:D221"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36">
        <item x="2"/>
        <item x="18"/>
        <item x="23"/>
        <item x="33"/>
        <item x="24"/>
        <item x="31"/>
        <item x="27"/>
        <item x="26"/>
        <item x="1"/>
        <item x="17"/>
        <item x="6"/>
        <item x="7"/>
        <item x="32"/>
        <item x="16"/>
        <item x="11"/>
        <item x="21"/>
        <item x="0"/>
        <item x="8"/>
        <item x="3"/>
        <item x="25"/>
        <item x="28"/>
        <item x="5"/>
        <item x="14"/>
        <item x="30"/>
        <item x="4"/>
        <item x="9"/>
        <item x="12"/>
        <item x="15"/>
        <item x="20"/>
        <item x="19"/>
        <item x="22"/>
        <item x="29"/>
        <item x="10"/>
        <item m="1" x="34"/>
        <item x="13"/>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1"/>
        <item x="3"/>
        <item x="2"/>
        <item x="4"/>
        <item x="5"/>
        <item t="default"/>
      </items>
    </pivotField>
    <pivotField compact="0" outline="0" showAll="0" defaultSubtotal="0"/>
    <pivotField axis="axisCol" dataField="1" compact="0" outline="0" showAll="0" sortType="ascending">
      <items count="4">
        <item m="1" x="2"/>
        <item x="0"/>
        <item x="1"/>
        <item t="default"/>
      </items>
    </pivotField>
    <pivotField axis="axisRow" compact="0" outline="0" showAll="0" sortType="ascending" defaultSubtotal="0">
      <items count="19">
        <item x="4"/>
        <item x="5"/>
        <item x="9"/>
        <item x="2"/>
        <item x="10"/>
        <item x="11"/>
        <item x="16"/>
        <item x="17"/>
        <item x="0"/>
        <item n="PARMESHWAR KOTULE"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m="1" x="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4"/>
  </colFields>
  <colItems count="3">
    <i>
      <x v="1"/>
    </i>
    <i>
      <x v="2"/>
    </i>
    <i t="grand">
      <x/>
    </i>
  </colItems>
  <pageFields count="3">
    <pageField fld="12" hier="-1"/>
    <pageField fld="3" hier="-1"/>
    <pageField fld="52" hier="-1"/>
  </pageFields>
  <dataFields count="1">
    <dataField name="Count of RECEIPT CUT" fld="14" subtotal="count" baseField="0" baseItem="0"/>
  </dataFields>
  <formats count="402">
    <format dxfId="1174">
      <pivotArea outline="0" collapsedLevelsAreSubtotals="1" fieldPosition="0"/>
    </format>
    <format dxfId="1173">
      <pivotArea dataOnly="0" labelOnly="1" grandCol="1" outline="0" fieldPosition="0"/>
    </format>
    <format dxfId="1172">
      <pivotArea outline="0" collapsedLevelsAreSubtotals="1" fieldPosition="0"/>
    </format>
    <format dxfId="1171">
      <pivotArea dataOnly="0" labelOnly="1" grandCol="1" outline="0" fieldPosition="0"/>
    </format>
    <format dxfId="1170">
      <pivotArea dataOnly="0" labelOnly="1" grandRow="1" outline="0" fieldPosition="0"/>
    </format>
    <format dxfId="1169">
      <pivotArea dataOnly="0" labelOnly="1" grandCol="1" outline="0" fieldPosition="0"/>
    </format>
    <format dxfId="1168">
      <pivotArea dataOnly="0" labelOnly="1" grandCol="1" outline="0" fieldPosition="0"/>
    </format>
    <format dxfId="1167">
      <pivotArea dataOnly="0" labelOnly="1" outline="0" fieldPosition="0">
        <references count="1">
          <reference field="14" count="0"/>
        </references>
      </pivotArea>
    </format>
    <format dxfId="1166">
      <pivotArea dataOnly="0" labelOnly="1" grandCol="1" outline="0" fieldPosition="0"/>
    </format>
    <format dxfId="1165">
      <pivotArea dataOnly="0" labelOnly="1" outline="0" fieldPosition="0">
        <references count="1">
          <reference field="14" count="0"/>
        </references>
      </pivotArea>
    </format>
    <format dxfId="1164">
      <pivotArea dataOnly="0" labelOnly="1" grandCol="1" outline="0" fieldPosition="0"/>
    </format>
    <format dxfId="1163">
      <pivotArea grandRow="1" outline="0" collapsedLevelsAreSubtotals="1" fieldPosition="0"/>
    </format>
    <format dxfId="1162">
      <pivotArea dataOnly="0" labelOnly="1" grandRow="1" outline="0" fieldPosition="0"/>
    </format>
    <format dxfId="1161">
      <pivotArea dataOnly="0" labelOnly="1" grandRow="1" outline="0" fieldPosition="0"/>
    </format>
    <format dxfId="1160">
      <pivotArea grandRow="1" outline="0" collapsedLevelsAreSubtotals="1" fieldPosition="0"/>
    </format>
    <format dxfId="1159">
      <pivotArea dataOnly="0" labelOnly="1" grandRow="1" outline="0" fieldPosition="0"/>
    </format>
    <format dxfId="1158">
      <pivotArea grandRow="1" outline="0" collapsedLevelsAreSubtotals="1" fieldPosition="0"/>
    </format>
    <format dxfId="1157">
      <pivotArea dataOnly="0" labelOnly="1" grandRow="1" outline="0" fieldPosition="0"/>
    </format>
    <format dxfId="1156">
      <pivotArea grandRow="1" outline="0" collapsedLevelsAreSubtotals="1" fieldPosition="0"/>
    </format>
    <format dxfId="1155">
      <pivotArea grandRow="1" outline="0" collapsedLevelsAreSubtotals="1" fieldPosition="0"/>
    </format>
    <format dxfId="1154">
      <pivotArea dataOnly="0" labelOnly="1" grandRow="1" outline="0" fieldPosition="0"/>
    </format>
    <format dxfId="1153">
      <pivotArea dataOnly="0" labelOnly="1" grandRow="1" outline="0" fieldPosition="0"/>
    </format>
    <format dxfId="1152">
      <pivotArea dataOnly="0" labelOnly="1" grandRow="1" outline="0" fieldPosition="0"/>
    </format>
    <format dxfId="1151">
      <pivotArea dataOnly="0" labelOnly="1" grandRow="1" outline="0" fieldPosition="0"/>
    </format>
    <format dxfId="1150">
      <pivotArea grandRow="1" outline="0" collapsedLevelsAreSubtotals="1" fieldPosition="0"/>
    </format>
    <format dxfId="1149">
      <pivotArea dataOnly="0" labelOnly="1" grandRow="1" outline="0" fieldPosition="0"/>
    </format>
    <format dxfId="1148">
      <pivotArea dataOnly="0" labelOnly="1" outline="0" fieldPosition="0">
        <references count="1">
          <reference field="14" count="0"/>
        </references>
      </pivotArea>
    </format>
    <format dxfId="1147">
      <pivotArea dataOnly="0" labelOnly="1" grandCol="1" outline="0" fieldPosition="0"/>
    </format>
    <format dxfId="1146">
      <pivotArea grandRow="1" outline="0" collapsedLevelsAreSubtotals="1" fieldPosition="0"/>
    </format>
    <format dxfId="1145">
      <pivotArea dataOnly="0" labelOnly="1" grandRow="1" outline="0" fieldPosition="0"/>
    </format>
    <format dxfId="1144">
      <pivotArea grandRow="1" outline="0" collapsedLevelsAreSubtotals="1" fieldPosition="0"/>
    </format>
    <format dxfId="1143">
      <pivotArea dataOnly="0" labelOnly="1" grandRow="1" outline="0" fieldPosition="0"/>
    </format>
    <format dxfId="1142">
      <pivotArea dataOnly="0" labelOnly="1" outline="0" fieldPosition="0">
        <references count="1">
          <reference field="14" count="0"/>
        </references>
      </pivotArea>
    </format>
    <format dxfId="1141">
      <pivotArea dataOnly="0" labelOnly="1" grandCol="1" outline="0" fieldPosition="0"/>
    </format>
    <format dxfId="1140">
      <pivotArea dataOnly="0" labelOnly="1" outline="0" fieldPosition="0">
        <references count="1">
          <reference field="14" count="1">
            <x v="1"/>
          </reference>
        </references>
      </pivotArea>
    </format>
    <format dxfId="1139">
      <pivotArea dataOnly="0" labelOnly="1" grandCol="1" outline="0" fieldPosition="0"/>
    </format>
    <format dxfId="1138">
      <pivotArea field="14" grandRow="1" outline="0" collapsedLevelsAreSubtotals="1" axis="axisCol" fieldPosition="0">
        <references count="1">
          <reference field="14" count="1" selected="0">
            <x v="1"/>
          </reference>
        </references>
      </pivotArea>
    </format>
    <format dxfId="1137">
      <pivotArea grandRow="1" grandCol="1" outline="0" collapsedLevelsAreSubtotals="1" fieldPosition="0"/>
    </format>
    <format dxfId="1136">
      <pivotArea dataOnly="0" labelOnly="1" outline="0" fieldPosition="0">
        <references count="1">
          <reference field="14" count="0"/>
        </references>
      </pivotArea>
    </format>
    <format dxfId="1135">
      <pivotArea dataOnly="0" labelOnly="1" grandCol="1" outline="0" fieldPosition="0"/>
    </format>
    <format dxfId="1134">
      <pivotArea dataOnly="0" labelOnly="1" outline="0" fieldPosition="0">
        <references count="1">
          <reference field="14" count="0"/>
        </references>
      </pivotArea>
    </format>
    <format dxfId="1133">
      <pivotArea dataOnly="0" labelOnly="1" grandCol="1" outline="0" fieldPosition="0"/>
    </format>
    <format dxfId="1132">
      <pivotArea grandRow="1" outline="0" collapsedLevelsAreSubtotals="1" fieldPosition="0"/>
    </format>
    <format dxfId="1131">
      <pivotArea grandRow="1" outline="0" collapsedLevelsAreSubtotals="1" fieldPosition="0"/>
    </format>
    <format dxfId="1130">
      <pivotArea dataOnly="0" labelOnly="1" grandRow="1" outline="0" fieldPosition="0"/>
    </format>
    <format dxfId="1129">
      <pivotArea dataOnly="0" labelOnly="1" outline="0" fieldPosition="0">
        <references count="1">
          <reference field="14" count="0"/>
        </references>
      </pivotArea>
    </format>
    <format dxfId="1128">
      <pivotArea dataOnly="0" labelOnly="1" grandCol="1" outline="0" fieldPosition="0"/>
    </format>
    <format dxfId="1127">
      <pivotArea dataOnly="0" labelOnly="1" grandRow="1" outline="0" fieldPosition="0"/>
    </format>
    <format dxfId="1126">
      <pivotArea dataOnly="0" labelOnly="1" outline="0" fieldPosition="0">
        <references count="1">
          <reference field="14" count="0"/>
        </references>
      </pivotArea>
    </format>
    <format dxfId="1125">
      <pivotArea dataOnly="0" labelOnly="1" grandCol="1" outline="0" fieldPosition="0"/>
    </format>
    <format dxfId="1124">
      <pivotArea dataOnly="0" labelOnly="1" outline="0" fieldPosition="0">
        <references count="1">
          <reference field="14" count="0"/>
        </references>
      </pivotArea>
    </format>
    <format dxfId="1123">
      <pivotArea dataOnly="0" labelOnly="1" grandCol="1" outline="0" fieldPosition="0"/>
    </format>
    <format dxfId="1122">
      <pivotArea type="origin" dataOnly="0" labelOnly="1" outline="0" fieldPosition="0"/>
    </format>
    <format dxfId="1121">
      <pivotArea field="14" type="button" dataOnly="0" labelOnly="1" outline="0" axis="axisCol" fieldPosition="0"/>
    </format>
    <format dxfId="1120">
      <pivotArea type="topRight" dataOnly="0" labelOnly="1" outline="0" fieldPosition="0"/>
    </format>
    <format dxfId="1119">
      <pivotArea dataOnly="0" labelOnly="1" outline="0" fieldPosition="0">
        <references count="1">
          <reference field="14" count="0"/>
        </references>
      </pivotArea>
    </format>
    <format dxfId="1118">
      <pivotArea dataOnly="0" labelOnly="1" grandCol="1" outline="0" fieldPosition="0"/>
    </format>
    <format dxfId="1117">
      <pivotArea type="origin" dataOnly="0" labelOnly="1" outline="0" fieldPosition="0"/>
    </format>
    <format dxfId="1116">
      <pivotArea field="14" type="button" dataOnly="0" labelOnly="1" outline="0" axis="axisCol" fieldPosition="0"/>
    </format>
    <format dxfId="1115">
      <pivotArea type="topRight" dataOnly="0" labelOnly="1" outline="0" fieldPosition="0"/>
    </format>
    <format dxfId="1114">
      <pivotArea dataOnly="0" labelOnly="1" outline="0" fieldPosition="0">
        <references count="1">
          <reference field="14" count="0"/>
        </references>
      </pivotArea>
    </format>
    <format dxfId="1113">
      <pivotArea dataOnly="0" labelOnly="1" grandCol="1" outline="0" fieldPosition="0"/>
    </format>
    <format dxfId="1112">
      <pivotArea grandRow="1" outline="0" collapsedLevelsAreSubtotals="1" fieldPosition="0"/>
    </format>
    <format dxfId="1111">
      <pivotArea dataOnly="0" labelOnly="1" grandRow="1" outline="0" fieldPosition="0"/>
    </format>
    <format dxfId="1110">
      <pivotArea grandRow="1" outline="0" collapsedLevelsAreSubtotals="1" fieldPosition="0"/>
    </format>
    <format dxfId="1109">
      <pivotArea dataOnly="0" labelOnly="1" grandRow="1" outline="0" fieldPosition="0"/>
    </format>
    <format dxfId="1108">
      <pivotArea grandRow="1" outline="0" collapsedLevelsAreSubtotals="1" fieldPosition="0"/>
    </format>
    <format dxfId="1107">
      <pivotArea dataOnly="0" labelOnly="1" grandRow="1" outline="0" fieldPosition="0"/>
    </format>
    <format dxfId="1106">
      <pivotArea grandRow="1" outline="0" collapsedLevelsAreSubtotals="1" fieldPosition="0"/>
    </format>
    <format dxfId="1105">
      <pivotArea dataOnly="0" labelOnly="1" grandRow="1" outline="0" fieldPosition="0"/>
    </format>
    <format dxfId="1104">
      <pivotArea grandRow="1" outline="0" collapsedLevelsAreSubtotals="1" fieldPosition="0"/>
    </format>
    <format dxfId="1103">
      <pivotArea dataOnly="0" labelOnly="1" grandRow="1" outline="0" fieldPosition="0"/>
    </format>
    <format dxfId="1102">
      <pivotArea grandRow="1" outline="0" collapsedLevelsAreSubtotals="1" fieldPosition="0"/>
    </format>
    <format dxfId="1101">
      <pivotArea dataOnly="0" labelOnly="1" grandRow="1" outline="0" fieldPosition="0"/>
    </format>
    <format dxfId="1100">
      <pivotArea grandRow="1" outline="0" collapsedLevelsAreSubtotals="1" fieldPosition="0"/>
    </format>
    <format dxfId="1099">
      <pivotArea dataOnly="0" labelOnly="1" grandRow="1" outline="0" fieldPosition="0"/>
    </format>
    <format dxfId="1098">
      <pivotArea grandRow="1" outline="0" collapsedLevelsAreSubtotals="1" fieldPosition="0"/>
    </format>
    <format dxfId="1097">
      <pivotArea dataOnly="0" labelOnly="1" grandRow="1" outline="0" fieldPosition="0"/>
    </format>
    <format dxfId="1096">
      <pivotArea dataOnly="0" labelOnly="1" grandRow="1" outline="0" fieldPosition="0"/>
    </format>
    <format dxfId="1095">
      <pivotArea dataOnly="0" labelOnly="1" grandRow="1" outline="0" fieldPosition="0"/>
    </format>
    <format dxfId="1094">
      <pivotArea dataOnly="0" labelOnly="1" grandRow="1" outline="0" fieldPosition="0"/>
    </format>
    <format dxfId="1093">
      <pivotArea dataOnly="0" labelOnly="1" grandRow="1" outline="0" fieldPosition="0"/>
    </format>
    <format dxfId="1092">
      <pivotArea dataOnly="0" labelOnly="1" grandRow="1" outline="0" fieldPosition="0"/>
    </format>
    <format dxfId="1091">
      <pivotArea dataOnly="0" labelOnly="1" grandRow="1" outline="0" fieldPosition="0"/>
    </format>
    <format dxfId="1090">
      <pivotArea dataOnly="0" labelOnly="1" grandRow="1" outline="0" fieldPosition="0"/>
    </format>
    <format dxfId="1089">
      <pivotArea dataOnly="0" labelOnly="1" grandRow="1" outline="0" fieldPosition="0"/>
    </format>
    <format dxfId="1088">
      <pivotArea dataOnly="0" labelOnly="1" grandRow="1" outline="0" fieldPosition="0"/>
    </format>
    <format dxfId="1087">
      <pivotArea dataOnly="0" labelOnly="1" grandRow="1" outline="0" fieldPosition="0"/>
    </format>
    <format dxfId="1086">
      <pivotArea dataOnly="0" labelOnly="1" grandRow="1" outline="0" fieldPosition="0"/>
    </format>
    <format dxfId="1085">
      <pivotArea dataOnly="0" labelOnly="1" grandRow="1" outline="0" fieldPosition="0"/>
    </format>
    <format dxfId="1084">
      <pivotArea dataOnly="0" labelOnly="1" grandRow="1" outline="0" fieldPosition="0"/>
    </format>
    <format dxfId="1083">
      <pivotArea dataOnly="0" labelOnly="1" grandRow="1" outline="0" fieldPosition="0"/>
    </format>
    <format dxfId="1082">
      <pivotArea dataOnly="0" labelOnly="1" grandRow="1" outline="0" fieldPosition="0"/>
    </format>
    <format dxfId="1081">
      <pivotArea dataOnly="0" labelOnly="1" grandRow="1" outline="0" fieldPosition="0"/>
    </format>
    <format dxfId="1080">
      <pivotArea dataOnly="0" labelOnly="1" grandRow="1" outline="0" fieldPosition="0"/>
    </format>
    <format dxfId="1079">
      <pivotArea dataOnly="0" labelOnly="1" grandRow="1" outline="0" fieldPosition="0"/>
    </format>
    <format dxfId="1078">
      <pivotArea dataOnly="0" labelOnly="1" grandRow="1" outline="0" fieldPosition="0"/>
    </format>
    <format dxfId="1077">
      <pivotArea dataOnly="0" labelOnly="1" grandRow="1" outline="0" fieldPosition="0"/>
    </format>
    <format dxfId="1076">
      <pivotArea dataOnly="0" labelOnly="1" grandRow="1" outline="0" fieldPosition="0"/>
    </format>
    <format dxfId="1075">
      <pivotArea dataOnly="0" labelOnly="1" grandRow="1" outline="0" fieldPosition="0"/>
    </format>
    <format dxfId="1074">
      <pivotArea dataOnly="0" labelOnly="1" grandRow="1" outline="0" fieldPosition="0"/>
    </format>
    <format dxfId="1073">
      <pivotArea dataOnly="0" labelOnly="1" grandRow="1" outline="0" fieldPosition="0"/>
    </format>
    <format dxfId="1072">
      <pivotArea dataOnly="0" labelOnly="1" grandRow="1" outline="0" fieldPosition="0"/>
    </format>
    <format dxfId="1071">
      <pivotArea dataOnly="0" labelOnly="1" grandRow="1" outline="0" fieldPosition="0"/>
    </format>
    <format dxfId="1070">
      <pivotArea dataOnly="0" labelOnly="1" grandRow="1" outline="0" fieldPosition="0"/>
    </format>
    <format dxfId="1069">
      <pivotArea dataOnly="0" labelOnly="1" grandRow="1" outline="0" fieldPosition="0"/>
    </format>
    <format dxfId="1068">
      <pivotArea dataOnly="0" labelOnly="1" grandRow="1" outline="0" fieldPosition="0"/>
    </format>
    <format dxfId="1067">
      <pivotArea dataOnly="0" labelOnly="1" grandRow="1" outline="0" fieldPosition="0"/>
    </format>
    <format dxfId="1066">
      <pivotArea dataOnly="0" labelOnly="1" grandRow="1" outline="0" fieldPosition="0"/>
    </format>
    <format dxfId="1065">
      <pivotArea dataOnly="0" labelOnly="1" grandRow="1" outline="0" fieldPosition="0"/>
    </format>
    <format dxfId="1064">
      <pivotArea dataOnly="0" labelOnly="1" grandRow="1" outline="0" fieldPosition="0"/>
    </format>
    <format dxfId="1063">
      <pivotArea dataOnly="0" labelOnly="1" grandRow="1" outline="0" fieldPosition="0"/>
    </format>
    <format dxfId="1062">
      <pivotArea type="origin" dataOnly="0" labelOnly="1" outline="0" fieldPosition="0"/>
    </format>
    <format dxfId="1061">
      <pivotArea dataOnly="0" labelOnly="1" grandRow="1" outline="0" fieldPosition="0"/>
    </format>
    <format dxfId="1060">
      <pivotArea type="origin" dataOnly="0" labelOnly="1" outline="0" fieldPosition="0"/>
    </format>
    <format dxfId="1059">
      <pivotArea dataOnly="0" labelOnly="1" grandRow="1" outline="0" fieldPosition="0"/>
    </format>
    <format dxfId="1058">
      <pivotArea dataOnly="0" labelOnly="1" grandRow="1" outline="0" fieldPosition="0"/>
    </format>
    <format dxfId="1057">
      <pivotArea type="origin" dataOnly="0" labelOnly="1" outline="0" fieldPosition="0"/>
    </format>
    <format dxfId="1056">
      <pivotArea dataOnly="0" labelOnly="1" grandRow="1" outline="0" fieldPosition="0"/>
    </format>
    <format dxfId="1055">
      <pivotArea type="origin" dataOnly="0" labelOnly="1" outline="0" fieldPosition="0"/>
    </format>
    <format dxfId="1054">
      <pivotArea dataOnly="0" labelOnly="1" grandRow="1" outline="0" fieldPosition="0"/>
    </format>
    <format dxfId="1053">
      <pivotArea grandRow="1" outline="0" collapsedLevelsAreSubtotals="1" fieldPosition="0"/>
    </format>
    <format dxfId="1052">
      <pivotArea grandRow="1" outline="0" collapsedLevelsAreSubtotals="1" fieldPosition="0"/>
    </format>
    <format dxfId="1051">
      <pivotArea dataOnly="0" labelOnly="1" grandRow="1" outline="0" fieldPosition="0"/>
    </format>
    <format dxfId="1050">
      <pivotArea dataOnly="0" labelOnly="1" outline="0" fieldPosition="0">
        <references count="1">
          <reference field="14" count="0"/>
        </references>
      </pivotArea>
    </format>
    <format dxfId="1049">
      <pivotArea dataOnly="0" labelOnly="1" grandCol="1" outline="0" fieldPosition="0"/>
    </format>
    <format dxfId="1048">
      <pivotArea dataOnly="0" labelOnly="1" outline="0" fieldPosition="0">
        <references count="1">
          <reference field="14" count="0"/>
        </references>
      </pivotArea>
    </format>
    <format dxfId="1047">
      <pivotArea dataOnly="0" labelOnly="1" grandCol="1" outline="0" fieldPosition="0"/>
    </format>
    <format dxfId="1046">
      <pivotArea grandRow="1" outline="0" collapsedLevelsAreSubtotals="1" fieldPosition="0"/>
    </format>
    <format dxfId="1045">
      <pivotArea dataOnly="0" labelOnly="1" grandRow="1" outline="0" fieldPosition="0"/>
    </format>
    <format dxfId="1044">
      <pivotArea grandRow="1" outline="0" collapsedLevelsAreSubtotals="1" fieldPosition="0"/>
    </format>
    <format dxfId="1043">
      <pivotArea dataOnly="0" labelOnly="1" grandRow="1" outline="0" fieldPosition="0"/>
    </format>
    <format dxfId="1042">
      <pivotArea grandRow="1" outline="0" collapsedLevelsAreSubtotals="1" fieldPosition="0"/>
    </format>
    <format dxfId="1041">
      <pivotArea dataOnly="0" labelOnly="1" grandRow="1" outline="0" fieldPosition="0"/>
    </format>
    <format dxfId="1040">
      <pivotArea grandRow="1" outline="0" collapsedLevelsAreSubtotals="1" fieldPosition="0"/>
    </format>
    <format dxfId="1039">
      <pivotArea dataOnly="0" labelOnly="1" grandRow="1" outline="0" fieldPosition="0"/>
    </format>
    <format dxfId="1038">
      <pivotArea grandRow="1" outline="0" collapsedLevelsAreSubtotals="1" fieldPosition="0"/>
    </format>
    <format dxfId="1037">
      <pivotArea dataOnly="0" labelOnly="1" grandRow="1" outline="0" fieldPosition="0"/>
    </format>
    <format dxfId="1036">
      <pivotArea grandRow="1" outline="0" collapsedLevelsAreSubtotals="1" fieldPosition="0"/>
    </format>
    <format dxfId="1035">
      <pivotArea dataOnly="0" labelOnly="1" grandRow="1" outline="0" fieldPosition="0"/>
    </format>
    <format dxfId="1034">
      <pivotArea grandRow="1" outline="0" collapsedLevelsAreSubtotals="1" fieldPosition="0"/>
    </format>
    <format dxfId="1033">
      <pivotArea dataOnly="0" labelOnly="1" grandRow="1" outline="0" fieldPosition="0"/>
    </format>
    <format dxfId="1032">
      <pivotArea grandRow="1" outline="0" collapsedLevelsAreSubtotals="1" fieldPosition="0"/>
    </format>
    <format dxfId="1031">
      <pivotArea dataOnly="0" labelOnly="1" grandRow="1" outline="0" fieldPosition="0"/>
    </format>
    <format dxfId="1030">
      <pivotArea grandRow="1" outline="0" collapsedLevelsAreSubtotals="1" fieldPosition="0"/>
    </format>
    <format dxfId="1029">
      <pivotArea dataOnly="0" labelOnly="1" grandRow="1" outline="0" fieldPosition="0"/>
    </format>
    <format dxfId="1028">
      <pivotArea grandRow="1" outline="0" collapsedLevelsAreSubtotals="1" fieldPosition="0"/>
    </format>
    <format dxfId="1027">
      <pivotArea dataOnly="0" labelOnly="1" grandRow="1" outline="0" fieldPosition="0"/>
    </format>
    <format dxfId="1026">
      <pivotArea dataOnly="0" labelOnly="1" grandRow="1" outline="0" fieldPosition="0"/>
    </format>
    <format dxfId="1025">
      <pivotArea dataOnly="0" labelOnly="1" outline="0" fieldPosition="0">
        <references count="1">
          <reference field="14" count="0"/>
        </references>
      </pivotArea>
    </format>
    <format dxfId="1024">
      <pivotArea dataOnly="0" labelOnly="1" grandCol="1" outline="0" fieldPosition="0"/>
    </format>
    <format dxfId="1023">
      <pivotArea dataOnly="0" labelOnly="1" grandRow="1" outline="0" fieldPosition="0"/>
    </format>
    <format dxfId="1022">
      <pivotArea dataOnly="0" labelOnly="1" outline="0" fieldPosition="0">
        <references count="1">
          <reference field="14" count="0"/>
        </references>
      </pivotArea>
    </format>
    <format dxfId="1021">
      <pivotArea dataOnly="0" labelOnly="1" grandCol="1" outline="0" fieldPosition="0"/>
    </format>
    <format dxfId="1020">
      <pivotArea dataOnly="0" labelOnly="1" outline="0" fieldPosition="0">
        <references count="1">
          <reference field="14" count="0"/>
        </references>
      </pivotArea>
    </format>
    <format dxfId="1019">
      <pivotArea dataOnly="0" labelOnly="1" grandCol="1" outline="0" fieldPosition="0"/>
    </format>
    <format dxfId="1018">
      <pivotArea dataOnly="0" labelOnly="1" grandRow="1" outline="0" fieldPosition="0"/>
    </format>
    <format dxfId="1017">
      <pivotArea dataOnly="0" labelOnly="1" outline="0" fieldPosition="0">
        <references count="1">
          <reference field="14" count="0"/>
        </references>
      </pivotArea>
    </format>
    <format dxfId="1016">
      <pivotArea dataOnly="0" labelOnly="1" grandCol="1" outline="0" fieldPosition="0"/>
    </format>
    <format dxfId="1015">
      <pivotArea dataOnly="0" labelOnly="1" grandRow="1" outline="0" fieldPosition="0"/>
    </format>
    <format dxfId="1014">
      <pivotArea dataOnly="0" labelOnly="1" outline="0" fieldPosition="0">
        <references count="1">
          <reference field="14" count="0"/>
        </references>
      </pivotArea>
    </format>
    <format dxfId="1013">
      <pivotArea dataOnly="0" labelOnly="1" grandCol="1" outline="0" fieldPosition="0"/>
    </format>
    <format dxfId="1012">
      <pivotArea dataOnly="0" labelOnly="1" grandRow="1" outline="0" fieldPosition="0"/>
    </format>
    <format dxfId="1011">
      <pivotArea dataOnly="0" labelOnly="1" outline="0" fieldPosition="0">
        <references count="1">
          <reference field="14" count="0"/>
        </references>
      </pivotArea>
    </format>
    <format dxfId="1010">
      <pivotArea dataOnly="0" labelOnly="1" grandCol="1" outline="0" fieldPosition="0"/>
    </format>
    <format dxfId="1009">
      <pivotArea dataOnly="0" labelOnly="1" grandRow="1" outline="0" fieldPosition="0"/>
    </format>
    <format dxfId="1008">
      <pivotArea dataOnly="0" labelOnly="1" outline="0" fieldPosition="0">
        <references count="1">
          <reference field="14" count="0"/>
        </references>
      </pivotArea>
    </format>
    <format dxfId="1007">
      <pivotArea dataOnly="0" labelOnly="1" grandCol="1" outline="0" fieldPosition="0"/>
    </format>
    <format dxfId="1006">
      <pivotArea dataOnly="0" labelOnly="1" outline="0" fieldPosition="0">
        <references count="1">
          <reference field="14" count="0"/>
        </references>
      </pivotArea>
    </format>
    <format dxfId="1005">
      <pivotArea dataOnly="0" labelOnly="1" grandCol="1" outline="0" fieldPosition="0"/>
    </format>
    <format dxfId="1004">
      <pivotArea grandRow="1" outline="0" collapsedLevelsAreSubtotals="1" fieldPosition="0"/>
    </format>
    <format dxfId="1003">
      <pivotArea dataOnly="0" labelOnly="1" grandRow="1" outline="0" fieldPosition="0"/>
    </format>
    <format dxfId="1002">
      <pivotArea grandRow="1" outline="0" collapsedLevelsAreSubtotals="1" fieldPosition="0"/>
    </format>
    <format dxfId="1001">
      <pivotArea dataOnly="0" labelOnly="1" grandRow="1" outline="0" fieldPosition="0"/>
    </format>
    <format dxfId="1000">
      <pivotArea grandRow="1" outline="0" collapsedLevelsAreSubtotals="1" fieldPosition="0"/>
    </format>
    <format dxfId="999">
      <pivotArea dataOnly="0" labelOnly="1" grandRow="1" outline="0" fieldPosition="0"/>
    </format>
    <format dxfId="998">
      <pivotArea grandRow="1" outline="0" collapsedLevelsAreSubtotals="1" fieldPosition="0"/>
    </format>
    <format dxfId="997">
      <pivotArea dataOnly="0" labelOnly="1" grandRow="1" outline="0" fieldPosition="0"/>
    </format>
    <format dxfId="996">
      <pivotArea grandRow="1" outline="0" collapsedLevelsAreSubtotals="1" fieldPosition="0"/>
    </format>
    <format dxfId="995">
      <pivotArea dataOnly="0" labelOnly="1" grandRow="1" outline="0" fieldPosition="0"/>
    </format>
    <format dxfId="994">
      <pivotArea dataOnly="0" labelOnly="1" grandRow="1" outline="0" fieldPosition="0"/>
    </format>
    <format dxfId="993">
      <pivotArea dataOnly="0" labelOnly="1" outline="0" fieldPosition="0">
        <references count="1">
          <reference field="14" count="0"/>
        </references>
      </pivotArea>
    </format>
    <format dxfId="992">
      <pivotArea dataOnly="0" labelOnly="1" grandCol="1" outline="0" fieldPosition="0"/>
    </format>
    <format dxfId="991">
      <pivotArea dataOnly="0" labelOnly="1" grandRow="1" outline="0" fieldPosition="0"/>
    </format>
    <format dxfId="990">
      <pivotArea dataOnly="0" labelOnly="1" outline="0" fieldPosition="0">
        <references count="1">
          <reference field="14" count="0"/>
        </references>
      </pivotArea>
    </format>
    <format dxfId="989">
      <pivotArea dataOnly="0" labelOnly="1" grandCol="1" outline="0" fieldPosition="0"/>
    </format>
    <format dxfId="988">
      <pivotArea dataOnly="0" labelOnly="1" outline="0" fieldPosition="0">
        <references count="1">
          <reference field="14" count="0"/>
        </references>
      </pivotArea>
    </format>
    <format dxfId="987">
      <pivotArea dataOnly="0" labelOnly="1" grandCol="1" outline="0" fieldPosition="0"/>
    </format>
    <format dxfId="986">
      <pivotArea grandRow="1" outline="0" collapsedLevelsAreSubtotals="1" fieldPosition="0"/>
    </format>
    <format dxfId="985">
      <pivotArea dataOnly="0" labelOnly="1" grandRow="1" outline="0" fieldPosition="0"/>
    </format>
    <format dxfId="984">
      <pivotArea grandRow="1" outline="0" collapsedLevelsAreSubtotals="1" fieldPosition="0"/>
    </format>
    <format dxfId="983">
      <pivotArea dataOnly="0" labelOnly="1" grandRow="1" outline="0" fieldPosition="0"/>
    </format>
    <format dxfId="982">
      <pivotArea grandRow="1" outline="0" collapsedLevelsAreSubtotals="1" fieldPosition="0"/>
    </format>
    <format dxfId="981">
      <pivotArea dataOnly="0" labelOnly="1" grandRow="1" outline="0" fieldPosition="0"/>
    </format>
    <format dxfId="980">
      <pivotArea grandRow="1" outline="0" collapsedLevelsAreSubtotals="1" fieldPosition="0"/>
    </format>
    <format dxfId="979">
      <pivotArea dataOnly="0" labelOnly="1" grandRow="1" outline="0" fieldPosition="0"/>
    </format>
    <format dxfId="978">
      <pivotArea grandRow="1" outline="0" collapsedLevelsAreSubtotals="1" fieldPosition="0"/>
    </format>
    <format dxfId="977">
      <pivotArea dataOnly="0" labelOnly="1" grandRow="1" outline="0" fieldPosition="0"/>
    </format>
    <format dxfId="976">
      <pivotArea grandRow="1" outline="0" collapsedLevelsAreSubtotals="1" fieldPosition="0"/>
    </format>
    <format dxfId="975">
      <pivotArea dataOnly="0" labelOnly="1" grandRow="1" outline="0" fieldPosition="0"/>
    </format>
    <format dxfId="974">
      <pivotArea grandRow="1" outline="0" collapsedLevelsAreSubtotals="1" fieldPosition="0"/>
    </format>
    <format dxfId="973">
      <pivotArea dataOnly="0" labelOnly="1" grandRow="1" outline="0" fieldPosition="0"/>
    </format>
    <format dxfId="972">
      <pivotArea grandRow="1" outline="0" collapsedLevelsAreSubtotals="1" fieldPosition="0"/>
    </format>
    <format dxfId="971">
      <pivotArea dataOnly="0" labelOnly="1" grandRow="1" outline="0" fieldPosition="0"/>
    </format>
    <format dxfId="970">
      <pivotArea grandRow="1" outline="0" collapsedLevelsAreSubtotals="1" fieldPosition="0"/>
    </format>
    <format dxfId="969">
      <pivotArea dataOnly="0" labelOnly="1" grandRow="1" outline="0" fieldPosition="0"/>
    </format>
    <format dxfId="968">
      <pivotArea grandRow="1" outline="0" collapsedLevelsAreSubtotals="1" fieldPosition="0"/>
    </format>
    <format dxfId="967">
      <pivotArea dataOnly="0" labelOnly="1" grandRow="1" outline="0" fieldPosition="0"/>
    </format>
    <format dxfId="966">
      <pivotArea grandRow="1" outline="0" collapsedLevelsAreSubtotals="1" fieldPosition="0"/>
    </format>
    <format dxfId="965">
      <pivotArea dataOnly="0" labelOnly="1" grandRow="1" outline="0" fieldPosition="0"/>
    </format>
    <format dxfId="964">
      <pivotArea grandRow="1" outline="0" collapsedLevelsAreSubtotals="1" fieldPosition="0"/>
    </format>
    <format dxfId="963">
      <pivotArea dataOnly="0" labelOnly="1" grandRow="1" outline="0" fieldPosition="0"/>
    </format>
    <format dxfId="962">
      <pivotArea grandRow="1" outline="0" collapsedLevelsAreSubtotals="1" fieldPosition="0"/>
    </format>
    <format dxfId="961">
      <pivotArea dataOnly="0" labelOnly="1" grandRow="1" outline="0" fieldPosition="0"/>
    </format>
    <format dxfId="960">
      <pivotArea grandRow="1" outline="0" collapsedLevelsAreSubtotals="1" fieldPosition="0"/>
    </format>
    <format dxfId="959">
      <pivotArea dataOnly="0" labelOnly="1" grandRow="1" outline="0" fieldPosition="0"/>
    </format>
    <format dxfId="958">
      <pivotArea dataOnly="0" labelOnly="1" grandRow="1" outline="0" fieldPosition="0"/>
    </format>
    <format dxfId="957">
      <pivotArea dataOnly="0" labelOnly="1" outline="0" fieldPosition="0">
        <references count="1">
          <reference field="14" count="0"/>
        </references>
      </pivotArea>
    </format>
    <format dxfId="956">
      <pivotArea dataOnly="0" labelOnly="1" grandCol="1" outline="0" fieldPosition="0"/>
    </format>
    <format dxfId="955">
      <pivotArea grandRow="1" outline="0" collapsedLevelsAreSubtotals="1" fieldPosition="0"/>
    </format>
    <format dxfId="954">
      <pivotArea dataOnly="0" labelOnly="1" grandRow="1" outline="0" fieldPosition="0"/>
    </format>
    <format dxfId="953">
      <pivotArea grandRow="1" outline="0" collapsedLevelsAreSubtotals="1" fieldPosition="0"/>
    </format>
    <format dxfId="952">
      <pivotArea dataOnly="0" labelOnly="1" grandRow="1" outline="0" fieldPosition="0"/>
    </format>
    <format dxfId="951">
      <pivotArea dataOnly="0" labelOnly="1" grandRow="1" outline="0" fieldPosition="0"/>
    </format>
    <format dxfId="950">
      <pivotArea dataOnly="0" labelOnly="1" outline="0" fieldPosition="0">
        <references count="1">
          <reference field="14" count="0"/>
        </references>
      </pivotArea>
    </format>
    <format dxfId="949">
      <pivotArea dataOnly="0" labelOnly="1" grandCol="1" outline="0" fieldPosition="0"/>
    </format>
    <format dxfId="948">
      <pivotArea grandRow="1" outline="0" collapsedLevelsAreSubtotals="1" fieldPosition="0"/>
    </format>
    <format dxfId="947">
      <pivotArea dataOnly="0" labelOnly="1" grandRow="1" outline="0" fieldPosition="0"/>
    </format>
    <format dxfId="946">
      <pivotArea grandRow="1" outline="0" collapsedLevelsAreSubtotals="1" fieldPosition="0"/>
    </format>
    <format dxfId="945">
      <pivotArea dataOnly="0" labelOnly="1" grandRow="1" outline="0" fieldPosition="0"/>
    </format>
    <format dxfId="944">
      <pivotArea dataOnly="0" labelOnly="1" grandRow="1" outline="0" fieldPosition="0"/>
    </format>
    <format dxfId="943">
      <pivotArea dataOnly="0" labelOnly="1" outline="0" fieldPosition="0">
        <references count="1">
          <reference field="14" count="0"/>
        </references>
      </pivotArea>
    </format>
    <format dxfId="942">
      <pivotArea dataOnly="0" labelOnly="1" grandCol="1" outline="0" fieldPosition="0"/>
    </format>
    <format dxfId="941">
      <pivotArea grandRow="1" outline="0" collapsedLevelsAreSubtotals="1" fieldPosition="0"/>
    </format>
    <format dxfId="940">
      <pivotArea dataOnly="0" labelOnly="1" grandRow="1" outline="0" fieldPosition="0"/>
    </format>
    <format dxfId="939">
      <pivotArea dataOnly="0" labelOnly="1" outline="0" fieldPosition="0">
        <references count="1">
          <reference field="14" count="0"/>
        </references>
      </pivotArea>
    </format>
    <format dxfId="938">
      <pivotArea dataOnly="0" labelOnly="1" grandCol="1" outline="0" fieldPosition="0"/>
    </format>
    <format dxfId="937">
      <pivotArea dataOnly="0" labelOnly="1" outline="0" fieldPosition="0">
        <references count="1">
          <reference field="14" count="0"/>
        </references>
      </pivotArea>
    </format>
    <format dxfId="936">
      <pivotArea dataOnly="0" labelOnly="1" grandCol="1" outline="0" fieldPosition="0"/>
    </format>
    <format dxfId="935">
      <pivotArea dataOnly="0" labelOnly="1" outline="0" fieldPosition="0">
        <references count="1">
          <reference field="14" count="0"/>
        </references>
      </pivotArea>
    </format>
    <format dxfId="934">
      <pivotArea dataOnly="0" labelOnly="1" grandCol="1" outline="0" fieldPosition="0"/>
    </format>
    <format dxfId="933">
      <pivotArea dataOnly="0" labelOnly="1" outline="0" fieldPosition="0">
        <references count="1">
          <reference field="14" count="0"/>
        </references>
      </pivotArea>
    </format>
    <format dxfId="932">
      <pivotArea dataOnly="0" labelOnly="1" grandCol="1" outline="0" fieldPosition="0"/>
    </format>
    <format dxfId="931">
      <pivotArea grandRow="1" outline="0" collapsedLevelsAreSubtotals="1" fieldPosition="0"/>
    </format>
    <format dxfId="930">
      <pivotArea dataOnly="0" labelOnly="1" grandRow="1" outline="0" fieldPosition="0"/>
    </format>
    <format dxfId="929">
      <pivotArea grandRow="1" outline="0" collapsedLevelsAreSubtotals="1" fieldPosition="0"/>
    </format>
    <format dxfId="928">
      <pivotArea dataOnly="0" labelOnly="1" grandRow="1" outline="0" fieldPosition="0"/>
    </format>
    <format dxfId="927">
      <pivotArea dataOnly="0" labelOnly="1" grandRow="1" outline="0" fieldPosition="0"/>
    </format>
    <format dxfId="926">
      <pivotArea dataOnly="0" labelOnly="1" outline="0" fieldPosition="0">
        <references count="1">
          <reference field="14" count="0"/>
        </references>
      </pivotArea>
    </format>
    <format dxfId="925">
      <pivotArea dataOnly="0" labelOnly="1" grandCol="1" outline="0" fieldPosition="0"/>
    </format>
    <format dxfId="924">
      <pivotArea dataOnly="0" labelOnly="1" grandRow="1" outline="0" fieldPosition="0"/>
    </format>
    <format dxfId="923">
      <pivotArea dataOnly="0" labelOnly="1" outline="0" fieldPosition="0">
        <references count="1">
          <reference field="14" count="0"/>
        </references>
      </pivotArea>
    </format>
    <format dxfId="922">
      <pivotArea dataOnly="0" labelOnly="1" grandCol="1" outline="0" fieldPosition="0"/>
    </format>
    <format dxfId="921">
      <pivotArea dataOnly="0" labelOnly="1" grandRow="1" outline="0" fieldPosition="0"/>
    </format>
    <format dxfId="920">
      <pivotArea dataOnly="0" labelOnly="1" outline="0" fieldPosition="0">
        <references count="1">
          <reference field="14" count="0"/>
        </references>
      </pivotArea>
    </format>
    <format dxfId="919">
      <pivotArea dataOnly="0" labelOnly="1" grandCol="1" outline="0" fieldPosition="0"/>
    </format>
    <format dxfId="918">
      <pivotArea dataOnly="0" labelOnly="1" outline="0" fieldPosition="0">
        <references count="1">
          <reference field="14" count="0"/>
        </references>
      </pivotArea>
    </format>
    <format dxfId="917">
      <pivotArea dataOnly="0" labelOnly="1" grandCol="1" outline="0" fieldPosition="0"/>
    </format>
    <format dxfId="916">
      <pivotArea grandRow="1" outline="0" collapsedLevelsAreSubtotals="1" fieldPosition="0"/>
    </format>
    <format dxfId="915">
      <pivotArea dataOnly="0" labelOnly="1" grandRow="1" outline="0" fieldPosition="0"/>
    </format>
    <format dxfId="914">
      <pivotArea grandRow="1" outline="0" collapsedLevelsAreSubtotals="1" fieldPosition="0"/>
    </format>
    <format dxfId="913">
      <pivotArea dataOnly="0" labelOnly="1" grandRow="1" outline="0" fieldPosition="0"/>
    </format>
    <format dxfId="912">
      <pivotArea dataOnly="0" labelOnly="1" grandRow="1" outline="0" fieldPosition="0"/>
    </format>
    <format dxfId="911">
      <pivotArea dataOnly="0" labelOnly="1" outline="0" fieldPosition="0">
        <references count="1">
          <reference field="14" count="0"/>
        </references>
      </pivotArea>
    </format>
    <format dxfId="910">
      <pivotArea dataOnly="0" labelOnly="1" grandCol="1" outline="0" fieldPosition="0"/>
    </format>
    <format dxfId="909">
      <pivotArea grandRow="1" outline="0" collapsedLevelsAreSubtotals="1" fieldPosition="0"/>
    </format>
    <format dxfId="908">
      <pivotArea dataOnly="0" labelOnly="1" grandRow="1" outline="0" fieldPosition="0"/>
    </format>
    <format dxfId="907">
      <pivotArea dataOnly="0" labelOnly="1" grandRow="1" outline="0" fieldPosition="0"/>
    </format>
    <format dxfId="906">
      <pivotArea dataOnly="0" labelOnly="1" outline="0" fieldPosition="0">
        <references count="1">
          <reference field="14" count="0"/>
        </references>
      </pivotArea>
    </format>
    <format dxfId="905">
      <pivotArea dataOnly="0" labelOnly="1" grandCol="1" outline="0" fieldPosition="0"/>
    </format>
    <format dxfId="904">
      <pivotArea grandRow="1" outline="0" collapsedLevelsAreSubtotals="1" fieldPosition="0"/>
    </format>
    <format dxfId="903">
      <pivotArea dataOnly="0" labelOnly="1" grandRow="1" outline="0" fieldPosition="0"/>
    </format>
    <format dxfId="902">
      <pivotArea grandRow="1" outline="0" collapsedLevelsAreSubtotals="1" fieldPosition="0"/>
    </format>
    <format dxfId="901">
      <pivotArea dataOnly="0" labelOnly="1" grandRow="1" outline="0" fieldPosition="0"/>
    </format>
    <format dxfId="900">
      <pivotArea grandRow="1" outline="0" collapsedLevelsAreSubtotals="1" fieldPosition="0"/>
    </format>
    <format dxfId="899">
      <pivotArea dataOnly="0" labelOnly="1" grandRow="1" outline="0" fieldPosition="0"/>
    </format>
    <format dxfId="898">
      <pivotArea grandRow="1" outline="0" collapsedLevelsAreSubtotals="1" fieldPosition="0"/>
    </format>
    <format dxfId="897">
      <pivotArea dataOnly="0" labelOnly="1" grandRow="1" outline="0" fieldPosition="0"/>
    </format>
    <format dxfId="896">
      <pivotArea field="14" type="button" dataOnly="0" labelOnly="1" outline="0" axis="axisCol" fieldPosition="0"/>
    </format>
    <format dxfId="895">
      <pivotArea type="topRight" dataOnly="0" labelOnly="1" outline="0" fieldPosition="0"/>
    </format>
    <format dxfId="894">
      <pivotArea dataOnly="0" labelOnly="1" outline="0" fieldPosition="0">
        <references count="1">
          <reference field="14" count="0"/>
        </references>
      </pivotArea>
    </format>
    <format dxfId="893">
      <pivotArea dataOnly="0" labelOnly="1" grandCol="1" outline="0" fieldPosition="0"/>
    </format>
    <format dxfId="892">
      <pivotArea dataOnly="0" labelOnly="1" grandRow="1" outline="0" fieldPosition="0"/>
    </format>
    <format dxfId="891">
      <pivotArea dataOnly="0" labelOnly="1" outline="0" fieldPosition="0">
        <references count="1">
          <reference field="14" count="0"/>
        </references>
      </pivotArea>
    </format>
    <format dxfId="890">
      <pivotArea dataOnly="0" labelOnly="1" grandCol="1" outline="0" fieldPosition="0"/>
    </format>
    <format dxfId="889">
      <pivotArea dataOnly="0" labelOnly="1" grandRow="1" outline="0" fieldPosition="0"/>
    </format>
    <format dxfId="888">
      <pivotArea dataOnly="0" labelOnly="1" outline="0" fieldPosition="0">
        <references count="1">
          <reference field="14" count="0"/>
        </references>
      </pivotArea>
    </format>
    <format dxfId="887">
      <pivotArea dataOnly="0" labelOnly="1" grandCol="1" outline="0" fieldPosition="0"/>
    </format>
    <format dxfId="886">
      <pivotArea dataOnly="0" labelOnly="1" grandRow="1" outline="0" fieldPosition="0"/>
    </format>
    <format dxfId="885">
      <pivotArea dataOnly="0" labelOnly="1" outline="0" fieldPosition="0">
        <references count="1">
          <reference field="14" count="0"/>
        </references>
      </pivotArea>
    </format>
    <format dxfId="884">
      <pivotArea dataOnly="0" labelOnly="1" grandCol="1" outline="0" fieldPosition="0"/>
    </format>
    <format dxfId="883">
      <pivotArea dataOnly="0" labelOnly="1" grandRow="1" outline="0" fieldPosition="0"/>
    </format>
    <format dxfId="882">
      <pivotArea dataOnly="0" labelOnly="1" outline="0" fieldPosition="0">
        <references count="1">
          <reference field="14" count="0"/>
        </references>
      </pivotArea>
    </format>
    <format dxfId="881">
      <pivotArea dataOnly="0" labelOnly="1" grandCol="1" outline="0" fieldPosition="0"/>
    </format>
    <format dxfId="880">
      <pivotArea dataOnly="0" labelOnly="1" outline="0" fieldPosition="0">
        <references count="1">
          <reference field="14" count="0"/>
        </references>
      </pivotArea>
    </format>
    <format dxfId="879">
      <pivotArea dataOnly="0" labelOnly="1" grandCol="1" outline="0" fieldPosition="0"/>
    </format>
    <format dxfId="878">
      <pivotArea dataOnly="0" labelOnly="1" grandRow="1" outline="0" fieldPosition="0"/>
    </format>
    <format dxfId="877">
      <pivotArea dataOnly="0" labelOnly="1" outline="0" fieldPosition="0">
        <references count="1">
          <reference field="14" count="0"/>
        </references>
      </pivotArea>
    </format>
    <format dxfId="876">
      <pivotArea dataOnly="0" labelOnly="1" grandCol="1" outline="0" fieldPosition="0"/>
    </format>
    <format dxfId="875">
      <pivotArea dataOnly="0" labelOnly="1" grandRow="1" outline="0" fieldPosition="0"/>
    </format>
    <format dxfId="874">
      <pivotArea dataOnly="0" labelOnly="1" outline="0" fieldPosition="0">
        <references count="1">
          <reference field="14" count="0"/>
        </references>
      </pivotArea>
    </format>
    <format dxfId="873">
      <pivotArea dataOnly="0" labelOnly="1" grandCol="1" outline="0" fieldPosition="0"/>
    </format>
    <format dxfId="872">
      <pivotArea dataOnly="0" labelOnly="1" grandRow="1" outline="0" fieldPosition="0"/>
    </format>
    <format dxfId="871">
      <pivotArea dataOnly="0" labelOnly="1" outline="0" fieldPosition="0">
        <references count="1">
          <reference field="14" count="0"/>
        </references>
      </pivotArea>
    </format>
    <format dxfId="870">
      <pivotArea dataOnly="0" labelOnly="1" grandCol="1" outline="0" fieldPosition="0"/>
    </format>
    <format dxfId="869">
      <pivotArea dataOnly="0" labelOnly="1" outline="0" fieldPosition="0">
        <references count="1">
          <reference field="14" count="0"/>
        </references>
      </pivotArea>
    </format>
    <format dxfId="868">
      <pivotArea dataOnly="0" labelOnly="1" grandCol="1" outline="0" fieldPosition="0"/>
    </format>
    <format dxfId="867">
      <pivotArea grandRow="1" outline="0" collapsedLevelsAreSubtotals="1" fieldPosition="0"/>
    </format>
    <format dxfId="866">
      <pivotArea dataOnly="0" labelOnly="1" grandRow="1" outline="0" fieldPosition="0"/>
    </format>
    <format dxfId="865">
      <pivotArea grandRow="1" outline="0" collapsedLevelsAreSubtotals="1" fieldPosition="0"/>
    </format>
    <format dxfId="864">
      <pivotArea dataOnly="0" labelOnly="1" grandRow="1" outline="0" fieldPosition="0"/>
    </format>
    <format dxfId="863">
      <pivotArea dataOnly="0" labelOnly="1" grandRow="1" outline="0" fieldPosition="0"/>
    </format>
    <format dxfId="862">
      <pivotArea dataOnly="0" labelOnly="1" outline="0" fieldPosition="0">
        <references count="1">
          <reference field="14" count="0"/>
        </references>
      </pivotArea>
    </format>
    <format dxfId="861">
      <pivotArea dataOnly="0" labelOnly="1" grandCol="1" outline="0" fieldPosition="0"/>
    </format>
    <format dxfId="860">
      <pivotArea dataOnly="0" labelOnly="1" grandRow="1" outline="0" fieldPosition="0"/>
    </format>
    <format dxfId="859">
      <pivotArea dataOnly="0" labelOnly="1" outline="0" fieldPosition="0">
        <references count="1">
          <reference field="14" count="0"/>
        </references>
      </pivotArea>
    </format>
    <format dxfId="858">
      <pivotArea dataOnly="0" labelOnly="1" grandCol="1" outline="0" fieldPosition="0"/>
    </format>
    <format dxfId="857">
      <pivotArea dataOnly="0" labelOnly="1" outline="0" fieldPosition="0">
        <references count="1">
          <reference field="14" count="0"/>
        </references>
      </pivotArea>
    </format>
    <format dxfId="856">
      <pivotArea dataOnly="0" labelOnly="1" grandCol="1" outline="0" fieldPosition="0"/>
    </format>
    <format dxfId="855">
      <pivotArea grandRow="1" outline="0" collapsedLevelsAreSubtotals="1" fieldPosition="0"/>
    </format>
    <format dxfId="854">
      <pivotArea dataOnly="0" labelOnly="1" grandRow="1" outline="0" fieldPosition="0"/>
    </format>
    <format dxfId="853">
      <pivotArea dataOnly="0" labelOnly="1" grandRow="1" outline="0" fieldPosition="0"/>
    </format>
    <format dxfId="852">
      <pivotArea dataOnly="0" labelOnly="1" outline="0" fieldPosition="0">
        <references count="1">
          <reference field="14" count="0"/>
        </references>
      </pivotArea>
    </format>
    <format dxfId="851">
      <pivotArea dataOnly="0" labelOnly="1" grandCol="1" outline="0" fieldPosition="0"/>
    </format>
    <format dxfId="850">
      <pivotArea grandRow="1" outline="0" collapsedLevelsAreSubtotals="1" fieldPosition="0"/>
    </format>
    <format dxfId="849">
      <pivotArea dataOnly="0" labelOnly="1" grandRow="1" outline="0" fieldPosition="0"/>
    </format>
    <format dxfId="848">
      <pivotArea dataOnly="0" labelOnly="1" grandRow="1" outline="0" fieldPosition="0"/>
    </format>
    <format dxfId="847">
      <pivotArea dataOnly="0" labelOnly="1" outline="0" fieldPosition="0">
        <references count="1">
          <reference field="14" count="0"/>
        </references>
      </pivotArea>
    </format>
    <format dxfId="846">
      <pivotArea dataOnly="0" labelOnly="1" grandCol="1" outline="0" fieldPosition="0"/>
    </format>
    <format dxfId="845">
      <pivotArea dataOnly="0" labelOnly="1" grandRow="1" outline="0" fieldPosition="0"/>
    </format>
    <format dxfId="844">
      <pivotArea dataOnly="0" labelOnly="1" outline="0" fieldPosition="0">
        <references count="1">
          <reference field="14" count="0"/>
        </references>
      </pivotArea>
    </format>
    <format dxfId="843">
      <pivotArea dataOnly="0" labelOnly="1" grandCol="1" outline="0" fieldPosition="0"/>
    </format>
    <format dxfId="842">
      <pivotArea dataOnly="0" labelOnly="1" outline="0" fieldPosition="0">
        <references count="1">
          <reference field="14" count="0"/>
        </references>
      </pivotArea>
    </format>
    <format dxfId="841">
      <pivotArea dataOnly="0" labelOnly="1" grandCol="1" outline="0" fieldPosition="0"/>
    </format>
    <format dxfId="840">
      <pivotArea grandRow="1" outline="0" collapsedLevelsAreSubtotals="1" fieldPosition="0"/>
    </format>
    <format dxfId="839">
      <pivotArea dataOnly="0" labelOnly="1" grandRow="1" outline="0" fieldPosition="0"/>
    </format>
    <format dxfId="838">
      <pivotArea grandRow="1" outline="0" collapsedLevelsAreSubtotals="1" fieldPosition="0"/>
    </format>
    <format dxfId="837">
      <pivotArea dataOnly="0" labelOnly="1" grandRow="1" outline="0" fieldPosition="0"/>
    </format>
    <format dxfId="836">
      <pivotArea dataOnly="0" labelOnly="1" grandRow="1" outline="0" fieldPosition="0"/>
    </format>
    <format dxfId="835">
      <pivotArea dataOnly="0" labelOnly="1" outline="0" fieldPosition="0">
        <references count="1">
          <reference field="14" count="0"/>
        </references>
      </pivotArea>
    </format>
    <format dxfId="834">
      <pivotArea dataOnly="0" labelOnly="1" grandCol="1" outline="0" fieldPosition="0"/>
    </format>
    <format dxfId="833">
      <pivotArea dataOnly="0" labelOnly="1" grandRow="1" outline="0" fieldPosition="0"/>
    </format>
    <format dxfId="832">
      <pivotArea dataOnly="0" labelOnly="1" outline="0" fieldPosition="0">
        <references count="1">
          <reference field="14" count="0"/>
        </references>
      </pivotArea>
    </format>
    <format dxfId="831">
      <pivotArea dataOnly="0" labelOnly="1" grandCol="1" outline="0" fieldPosition="0"/>
    </format>
    <format dxfId="830">
      <pivotArea grandRow="1" outline="0" collapsedLevelsAreSubtotals="1" fieldPosition="0"/>
    </format>
    <format dxfId="829">
      <pivotArea dataOnly="0" labelOnly="1" grandRow="1" outline="0" fieldPosition="0"/>
    </format>
    <format dxfId="828">
      <pivotArea dataOnly="0" labelOnly="1" outline="0" fieldPosition="0">
        <references count="1">
          <reference field="14" count="0"/>
        </references>
      </pivotArea>
    </format>
    <format dxfId="827">
      <pivotArea dataOnly="0" labelOnly="1" grandCol="1" outline="0" fieldPosition="0"/>
    </format>
    <format dxfId="826">
      <pivotArea grandRow="1" outline="0" collapsedLevelsAreSubtotals="1" fieldPosition="0"/>
    </format>
    <format dxfId="825">
      <pivotArea dataOnly="0" labelOnly="1" grandRow="1" outline="0" fieldPosition="0"/>
    </format>
    <format dxfId="824">
      <pivotArea grandRow="1" outline="0" collapsedLevelsAreSubtotals="1" fieldPosition="0"/>
    </format>
    <format dxfId="823">
      <pivotArea dataOnly="0" labelOnly="1" grandRow="1" outline="0" fieldPosition="0"/>
    </format>
    <format dxfId="822">
      <pivotArea grandRow="1" outline="0" collapsedLevelsAreSubtotals="1" fieldPosition="0"/>
    </format>
    <format dxfId="821">
      <pivotArea dataOnly="0" labelOnly="1" grandRow="1" outline="0" fieldPosition="0"/>
    </format>
    <format dxfId="820">
      <pivotArea dataOnly="0" labelOnly="1" grandRow="1" outline="0" fieldPosition="0"/>
    </format>
    <format dxfId="819">
      <pivotArea dataOnly="0" labelOnly="1" outline="0" fieldPosition="0">
        <references count="1">
          <reference field="14" count="0"/>
        </references>
      </pivotArea>
    </format>
    <format dxfId="818">
      <pivotArea dataOnly="0" labelOnly="1" grandCol="1" outline="0" fieldPosition="0"/>
    </format>
    <format dxfId="817">
      <pivotArea grandRow="1" outline="0" collapsedLevelsAreSubtotals="1" fieldPosition="0"/>
    </format>
    <format dxfId="816">
      <pivotArea dataOnly="0" labelOnly="1" grandRow="1" outline="0" fieldPosition="0"/>
    </format>
    <format dxfId="815">
      <pivotArea grandRow="1" outline="0" collapsedLevelsAreSubtotals="1" fieldPosition="0"/>
    </format>
    <format dxfId="814">
      <pivotArea dataOnly="0" labelOnly="1" grandRow="1" outline="0" fieldPosition="0"/>
    </format>
    <format dxfId="813">
      <pivotArea dataOnly="0" labelOnly="1" grandRow="1" outline="0" fieldPosition="0"/>
    </format>
    <format dxfId="812">
      <pivotArea dataOnly="0" labelOnly="1" outline="0" fieldPosition="0">
        <references count="1">
          <reference field="14" count="0"/>
        </references>
      </pivotArea>
    </format>
    <format dxfId="811">
      <pivotArea dataOnly="0" labelOnly="1" grandCol="1" outline="0" fieldPosition="0"/>
    </format>
    <format dxfId="810">
      <pivotArea dataOnly="0" labelOnly="1" grandRow="1" outline="0" fieldPosition="0"/>
    </format>
    <format dxfId="809">
      <pivotArea dataOnly="0" labelOnly="1" outline="0" fieldPosition="0">
        <references count="1">
          <reference field="14" count="0"/>
        </references>
      </pivotArea>
    </format>
    <format dxfId="808">
      <pivotArea dataOnly="0" labelOnly="1" grandCol="1" outline="0" fieldPosition="0"/>
    </format>
    <format dxfId="807">
      <pivotArea dataOnly="0" labelOnly="1" grandRow="1" outline="0" fieldPosition="0"/>
    </format>
    <format dxfId="806">
      <pivotArea dataOnly="0" labelOnly="1" outline="0" fieldPosition="0">
        <references count="1">
          <reference field="14" count="0"/>
        </references>
      </pivotArea>
    </format>
    <format dxfId="805">
      <pivotArea dataOnly="0" labelOnly="1" grandCol="1" outline="0" fieldPosition="0"/>
    </format>
    <format dxfId="804">
      <pivotArea dataOnly="0" labelOnly="1" grandRow="1" outline="0" fieldPosition="0"/>
    </format>
    <format dxfId="803">
      <pivotArea dataOnly="0" labelOnly="1" outline="0" fieldPosition="0">
        <references count="1">
          <reference field="14" count="0"/>
        </references>
      </pivotArea>
    </format>
    <format dxfId="802">
      <pivotArea dataOnly="0" labelOnly="1" grandCol="1" outline="0" fieldPosition="0"/>
    </format>
    <format dxfId="801">
      <pivotArea grandRow="1" outline="0" collapsedLevelsAreSubtotals="1" fieldPosition="0"/>
    </format>
    <format dxfId="800">
      <pivotArea dataOnly="0" labelOnly="1" grandRow="1" outline="0" fieldPosition="0"/>
    </format>
    <format dxfId="799">
      <pivotArea grandRow="1" outline="0" collapsedLevelsAreSubtotals="1" fieldPosition="0"/>
    </format>
    <format dxfId="798">
      <pivotArea dataOnly="0" labelOnly="1" grandRow="1" outline="0" fieldPosition="0"/>
    </format>
    <format dxfId="797">
      <pivotArea dataOnly="0" labelOnly="1" outline="0" fieldPosition="0">
        <references count="1">
          <reference field="14" count="0"/>
        </references>
      </pivotArea>
    </format>
    <format dxfId="796">
      <pivotArea dataOnly="0" labelOnly="1" grandCol="1" outline="0" fieldPosition="0"/>
    </format>
    <format dxfId="795">
      <pivotArea field="15" type="button" dataOnly="0" labelOnly="1" outline="0" axis="axisRow" fieldPosition="0"/>
    </format>
    <format dxfId="794">
      <pivotArea dataOnly="0" labelOnly="1" outline="0" fieldPosition="0">
        <references count="1">
          <reference field="14" count="0"/>
        </references>
      </pivotArea>
    </format>
    <format dxfId="793">
      <pivotArea dataOnly="0" labelOnly="1" grandCol="1" outline="0" fieldPosition="0"/>
    </format>
    <format dxfId="792">
      <pivotArea field="15" type="button" dataOnly="0" labelOnly="1" outline="0" axis="axisRow" fieldPosition="0"/>
    </format>
    <format dxfId="791">
      <pivotArea dataOnly="0" labelOnly="1" outline="0" fieldPosition="0">
        <references count="1">
          <reference field="14" count="0"/>
        </references>
      </pivotArea>
    </format>
    <format dxfId="790">
      <pivotArea dataOnly="0" labelOnly="1" grandCol="1" outline="0" fieldPosition="0"/>
    </format>
    <format dxfId="789">
      <pivotArea field="15" type="button" dataOnly="0" labelOnly="1" outline="0" axis="axisRow" fieldPosition="0"/>
    </format>
    <format dxfId="788">
      <pivotArea dataOnly="0" labelOnly="1" outline="0" fieldPosition="0">
        <references count="1">
          <reference field="14" count="0"/>
        </references>
      </pivotArea>
    </format>
    <format dxfId="787">
      <pivotArea dataOnly="0" labelOnly="1" grandCol="1" outline="0" fieldPosition="0"/>
    </format>
    <format dxfId="786">
      <pivotArea outline="0" fieldPosition="0">
        <references count="1">
          <reference field="15" count="0" selected="0"/>
        </references>
      </pivotArea>
    </format>
    <format dxfId="785">
      <pivotArea outline="0" fieldPosition="0">
        <references count="1">
          <reference field="15" count="0" selected="0"/>
        </references>
      </pivotArea>
    </format>
    <format dxfId="784">
      <pivotArea grandRow="1" outline="0" collapsedLevelsAreSubtotals="1" fieldPosition="0"/>
    </format>
    <format dxfId="783">
      <pivotArea outline="0" collapsedLevelsAreSubtotals="1" fieldPosition="0"/>
    </format>
    <format dxfId="782">
      <pivotArea field="15" type="button" dataOnly="0" labelOnly="1" outline="0" axis="axisRow" fieldPosition="0"/>
    </format>
    <format dxfId="781">
      <pivotArea dataOnly="0" labelOnly="1" outline="0" fieldPosition="0">
        <references count="1">
          <reference field="15" count="0"/>
        </references>
      </pivotArea>
    </format>
    <format dxfId="780">
      <pivotArea dataOnly="0" labelOnly="1" grandRow="1" outline="0" fieldPosition="0"/>
    </format>
    <format dxfId="779">
      <pivotArea dataOnly="0" labelOnly="1" outline="0" fieldPosition="0">
        <references count="1">
          <reference field="14" count="0"/>
        </references>
      </pivotArea>
    </format>
    <format dxfId="778">
      <pivotArea dataOnly="0" labelOnly="1" grandCol="1" outline="0" fieldPosition="0"/>
    </format>
    <format dxfId="777">
      <pivotArea field="15" type="button" dataOnly="0" labelOnly="1" outline="0" axis="axisRow" fieldPosition="0"/>
    </format>
    <format dxfId="776">
      <pivotArea dataOnly="0" labelOnly="1" outline="0" fieldPosition="0">
        <references count="1">
          <reference field="14" count="0"/>
        </references>
      </pivotArea>
    </format>
    <format dxfId="775">
      <pivotArea dataOnly="0" labelOnly="1" grandCol="1" outline="0" fieldPosition="0"/>
    </format>
    <format dxfId="774">
      <pivotArea grandRow="1" outline="0" collapsedLevelsAreSubtotals="1" fieldPosition="0"/>
    </format>
    <format dxfId="77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F000000}" name="PivotTable1" cacheId="2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0:E251"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compact="0" outline="0" showAll="0" defaultSubtotal="0"/>
    <pivotField compact="0" outline="0" showAll="0"/>
    <pivotField axis="axisRow" compact="0" outline="0" showAll="0"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2"/>
        <item x="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x="0"/>
        <item x="1"/>
        <item x="2"/>
        <item t="default"/>
      </items>
    </pivotField>
    <pivotField axis="axisPage" compact="0" outline="0" multipleItemSelectionAllowed="1" showAll="0" defaultSubtotal="0">
      <items count="4">
        <item x="1"/>
        <item x="0"/>
        <item m="1" x="3"/>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35">
    <format dxfId="1297">
      <pivotArea dataOnly="0" labelOnly="1" grandCol="1" outline="0" fieldPosition="0"/>
    </format>
    <format dxfId="1296">
      <pivotArea dataOnly="0" labelOnly="1" grandCol="1" outline="0" fieldPosition="0"/>
    </format>
    <format dxfId="1295">
      <pivotArea dataOnly="0" labelOnly="1" grandCol="1" outline="0" fieldPosition="0"/>
    </format>
    <format dxfId="1294">
      <pivotArea outline="0" collapsedLevelsAreSubtotals="1" fieldPosition="0"/>
    </format>
    <format dxfId="1293">
      <pivotArea dataOnly="0" labelOnly="1" grandRow="1" outline="0" fieldPosition="0"/>
    </format>
    <format dxfId="1292">
      <pivotArea outline="0" collapsedLevelsAreSubtotals="1" fieldPosition="0"/>
    </format>
    <format dxfId="1291">
      <pivotArea dataOnly="0" labelOnly="1" grandRow="1" outline="0" fieldPosition="0"/>
    </format>
    <format dxfId="1290">
      <pivotArea type="all" dataOnly="0" outline="0" fieldPosition="0"/>
    </format>
    <format dxfId="1289">
      <pivotArea dataOnly="0" labelOnly="1" outline="0" fieldPosition="0">
        <references count="1">
          <reference field="12" count="0"/>
        </references>
      </pivotArea>
    </format>
    <format dxfId="1288">
      <pivotArea dataOnly="0" labelOnly="1" outline="0" fieldPosition="0">
        <references count="1">
          <reference field="12" count="0"/>
        </references>
      </pivotArea>
    </format>
    <format dxfId="1287">
      <pivotArea type="all" dataOnly="0" outline="0" fieldPosition="0"/>
    </format>
    <format dxfId="1286">
      <pivotArea grandCol="1" outline="0" collapsedLevelsAreSubtotals="1" fieldPosition="0"/>
    </format>
    <format dxfId="1285">
      <pivotArea grandRow="1" grandCol="1" outline="0" collapsedLevelsAreSubtotals="1" fieldPosition="0"/>
    </format>
    <format dxfId="1284">
      <pivotArea dataOnly="0" labelOnly="1" grandRow="1" outline="0" fieldPosition="0"/>
    </format>
    <format dxfId="1283">
      <pivotArea dataOnly="0" labelOnly="1" grandRow="1" outline="0" fieldPosition="0"/>
    </format>
    <format dxfId="1282">
      <pivotArea dataOnly="0" labelOnly="1" grandRow="1" outline="0" fieldPosition="0"/>
    </format>
    <format dxfId="1281">
      <pivotArea dataOnly="0" labelOnly="1" grandRow="1" outline="0" fieldPosition="0"/>
    </format>
    <format dxfId="1280">
      <pivotArea dataOnly="0" labelOnly="1" grandRow="1" outline="0" fieldPosition="0"/>
    </format>
    <format dxfId="1279">
      <pivotArea dataOnly="0" labelOnly="1" grandRow="1" outline="0" fieldPosition="0"/>
    </format>
    <format dxfId="1278">
      <pivotArea dataOnly="0" labelOnly="1" grandRow="1" outline="0" fieldPosition="0"/>
    </format>
    <format dxfId="1277">
      <pivotArea dataOnly="0" labelOnly="1" grandRow="1" outline="0" fieldPosition="0"/>
    </format>
    <format dxfId="1276">
      <pivotArea dataOnly="0" labelOnly="1" grandCol="1" outline="0" fieldPosition="0"/>
    </format>
    <format dxfId="1275">
      <pivotArea dataOnly="0" labelOnly="1" grandCol="1" outline="0" fieldPosition="0"/>
    </format>
    <format dxfId="1274">
      <pivotArea dataOnly="0" labelOnly="1" outline="0" fieldPosition="0">
        <references count="1">
          <reference field="23" count="0"/>
        </references>
      </pivotArea>
    </format>
    <format dxfId="1273">
      <pivotArea dataOnly="0" labelOnly="1" grandCol="1" outline="0" fieldPosition="0"/>
    </format>
    <format dxfId="1272">
      <pivotArea dataOnly="0" labelOnly="1" outline="0" fieldPosition="0">
        <references count="1">
          <reference field="23" count="0"/>
        </references>
      </pivotArea>
    </format>
    <format dxfId="1271">
      <pivotArea dataOnly="0" labelOnly="1" grandCol="1" outline="0" fieldPosition="0"/>
    </format>
    <format dxfId="1270">
      <pivotArea field="23" grandRow="1" outline="0" axis="axisCol" fieldPosition="0">
        <references count="1">
          <reference field="23" count="0" selected="0"/>
        </references>
      </pivotArea>
    </format>
    <format dxfId="1269">
      <pivotArea grandCol="1" outline="0" collapsedLevelsAreSubtotals="1" fieldPosition="0"/>
    </format>
    <format dxfId="1268">
      <pivotArea dataOnly="0" labelOnly="1" outline="0" fieldPosition="0">
        <references count="1">
          <reference field="23" count="0"/>
        </references>
      </pivotArea>
    </format>
    <format dxfId="1267">
      <pivotArea dataOnly="0" labelOnly="1" grandCol="1" outline="0" fieldPosition="0"/>
    </format>
    <format dxfId="1266">
      <pivotArea dataOnly="0" labelOnly="1" outline="0" fieldPosition="0">
        <references count="1">
          <reference field="23" count="0"/>
        </references>
      </pivotArea>
    </format>
    <format dxfId="1265">
      <pivotArea dataOnly="0" labelOnly="1" grandCol="1" outline="0" fieldPosition="0"/>
    </format>
    <format dxfId="1264">
      <pivotArea dataOnly="0" labelOnly="1" outline="0" fieldPosition="0">
        <references count="1">
          <reference field="23" count="0"/>
        </references>
      </pivotArea>
    </format>
    <format dxfId="1263">
      <pivotArea dataOnly="0" labelOnly="1" grandCol="1" outline="0" fieldPosition="0"/>
    </format>
    <format dxfId="1262">
      <pivotArea dataOnly="0" labelOnly="1" outline="0" fieldPosition="0">
        <references count="1">
          <reference field="23" count="0"/>
        </references>
      </pivotArea>
    </format>
    <format dxfId="1261">
      <pivotArea dataOnly="0" labelOnly="1" grandCol="1" outline="0" fieldPosition="0"/>
    </format>
    <format dxfId="1260">
      <pivotArea outline="0" collapsedLevelsAreSubtotals="1" fieldPosition="0"/>
    </format>
    <format dxfId="1259">
      <pivotArea dataOnly="0" labelOnly="1" grandRow="1" outline="0" fieldPosition="0"/>
    </format>
    <format dxfId="1258">
      <pivotArea dataOnly="0" labelOnly="1" outline="0" fieldPosition="0">
        <references count="1">
          <reference field="23" count="0"/>
        </references>
      </pivotArea>
    </format>
    <format dxfId="1257">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1256">
      <pivotArea outline="0" collapsedLevelsAreSubtotals="1" fieldPosition="0"/>
    </format>
    <format dxfId="1255">
      <pivotArea dataOnly="0" labelOnly="1" outline="0" fieldPosition="0">
        <references count="1">
          <reference field="23" count="0"/>
        </references>
      </pivotArea>
    </format>
    <format dxfId="1254">
      <pivotArea dataOnly="0" labelOnly="1" grandCol="1" outline="0" fieldPosition="0"/>
    </format>
    <format dxfId="1253">
      <pivotArea dataOnly="0" labelOnly="1" grandRow="1" outline="0" fieldPosition="0"/>
    </format>
    <format dxfId="1252">
      <pivotArea outline="0" collapsedLevelsAreSubtotals="1" fieldPosition="0"/>
    </format>
    <format dxfId="1251">
      <pivotArea dataOnly="0" labelOnly="1" grandRow="1" outline="0" fieldPosition="0"/>
    </format>
    <format dxfId="1250">
      <pivotArea dataOnly="0" labelOnly="1" outline="0" fieldPosition="0">
        <references count="1">
          <reference field="23" count="0"/>
        </references>
      </pivotArea>
    </format>
    <format dxfId="1249">
      <pivotArea dataOnly="0" labelOnly="1" grandCol="1" outline="0" fieldPosition="0"/>
    </format>
    <format dxfId="1248">
      <pivotArea dataOnly="0" labelOnly="1" outline="0" fieldPosition="0">
        <references count="1">
          <reference field="23" count="0"/>
        </references>
      </pivotArea>
    </format>
    <format dxfId="1247">
      <pivotArea dataOnly="0" labelOnly="1" grandCol="1" outline="0" fieldPosition="0"/>
    </format>
    <format dxfId="1246">
      <pivotArea dataOnly="0" labelOnly="1" grandRow="1" outline="0" fieldPosition="0"/>
    </format>
    <format dxfId="1245">
      <pivotArea outline="0" collapsedLevelsAreSubtotals="1" fieldPosition="0"/>
    </format>
    <format dxfId="1244">
      <pivotArea dataOnly="0" labelOnly="1" grandRow="1" outline="0" fieldPosition="0"/>
    </format>
    <format dxfId="1243">
      <pivotArea dataOnly="0" labelOnly="1" outline="0" fieldPosition="0">
        <references count="1">
          <reference field="23" count="0"/>
        </references>
      </pivotArea>
    </format>
    <format dxfId="1242">
      <pivotArea dataOnly="0" labelOnly="1" grandCol="1" outline="0" fieldPosition="0"/>
    </format>
    <format dxfId="1241">
      <pivotArea dataOnly="0" labelOnly="1" grandRow="1" outline="0" fieldPosition="0"/>
    </format>
    <format dxfId="1240">
      <pivotArea type="origin" dataOnly="0" labelOnly="1" outline="0" fieldPosition="0"/>
    </format>
    <format dxfId="1239">
      <pivotArea dataOnly="0" labelOnly="1" grandRow="1" outline="0" fieldPosition="0"/>
    </format>
    <format dxfId="1238">
      <pivotArea type="origin" dataOnly="0" labelOnly="1" outline="0" fieldPosition="0"/>
    </format>
    <format dxfId="1237">
      <pivotArea dataOnly="0" labelOnly="1" grandRow="1" outline="0" fieldPosition="0"/>
    </format>
    <format dxfId="1236">
      <pivotArea type="origin" dataOnly="0" labelOnly="1" outline="0" fieldPosition="0"/>
    </format>
    <format dxfId="1235">
      <pivotArea dataOnly="0" labelOnly="1" grandRow="1" outline="0" fieldPosition="0"/>
    </format>
    <format dxfId="1234">
      <pivotArea type="origin" dataOnly="0" labelOnly="1" outline="0" fieldPosition="0"/>
    </format>
    <format dxfId="1233">
      <pivotArea dataOnly="0" labelOnly="1" grandRow="1" outline="0" fieldPosition="0"/>
    </format>
    <format dxfId="1232">
      <pivotArea outline="0" collapsedLevelsAreSubtotals="1" fieldPosition="0"/>
    </format>
    <format dxfId="1231">
      <pivotArea dataOnly="0" labelOnly="1" grandRow="1" outline="0" fieldPosition="0"/>
    </format>
    <format dxfId="1230">
      <pivotArea dataOnly="0" labelOnly="1" outline="0" fieldPosition="0">
        <references count="1">
          <reference field="23" count="0"/>
        </references>
      </pivotArea>
    </format>
    <format dxfId="1229">
      <pivotArea dataOnly="0" labelOnly="1" grandCol="1" outline="0" fieldPosition="0"/>
    </format>
    <format dxfId="1228">
      <pivotArea outline="0" collapsedLevelsAreSubtotals="1" fieldPosition="0"/>
    </format>
    <format dxfId="1227">
      <pivotArea dataOnly="0" labelOnly="1" grandRow="1" outline="0" fieldPosition="0"/>
    </format>
    <format dxfId="1226">
      <pivotArea dataOnly="0" labelOnly="1" outline="0" fieldPosition="0">
        <references count="1">
          <reference field="23" count="0"/>
        </references>
      </pivotArea>
    </format>
    <format dxfId="1225">
      <pivotArea dataOnly="0" labelOnly="1" grandCol="1" outline="0" fieldPosition="0"/>
    </format>
    <format dxfId="1224">
      <pivotArea outline="0" collapsedLevelsAreSubtotals="1" fieldPosition="0"/>
    </format>
    <format dxfId="1223">
      <pivotArea dataOnly="0" labelOnly="1" grandRow="1" outline="0" fieldPosition="0"/>
    </format>
    <format dxfId="1222">
      <pivotArea dataOnly="0" labelOnly="1" outline="0" fieldPosition="0">
        <references count="1">
          <reference field="23" count="0"/>
        </references>
      </pivotArea>
    </format>
    <format dxfId="1221">
      <pivotArea dataOnly="0" labelOnly="1" grandCol="1" outline="0" fieldPosition="0"/>
    </format>
    <format dxfId="1220">
      <pivotArea dataOnly="0" labelOnly="1" outline="0" fieldPosition="0">
        <references count="1">
          <reference field="23" count="0"/>
        </references>
      </pivotArea>
    </format>
    <format dxfId="1219">
      <pivotArea dataOnly="0" labelOnly="1" grandCol="1" outline="0" fieldPosition="0"/>
    </format>
    <format dxfId="1218">
      <pivotArea outline="0" collapsedLevelsAreSubtotals="1" fieldPosition="0"/>
    </format>
    <format dxfId="1217">
      <pivotArea dataOnly="0" labelOnly="1" grandRow="1" outline="0" fieldPosition="0"/>
    </format>
    <format dxfId="1216">
      <pivotArea dataOnly="0" labelOnly="1" outline="0" fieldPosition="0">
        <references count="1">
          <reference field="23" count="0"/>
        </references>
      </pivotArea>
    </format>
    <format dxfId="1215">
      <pivotArea dataOnly="0" labelOnly="1" grandCol="1" outline="0" fieldPosition="0"/>
    </format>
    <format dxfId="1214">
      <pivotArea outline="0" collapsedLevelsAreSubtotals="1" fieldPosition="0"/>
    </format>
    <format dxfId="1213">
      <pivotArea dataOnly="0" labelOnly="1" grandRow="1" outline="0" fieldPosition="0"/>
    </format>
    <format dxfId="1212">
      <pivotArea dataOnly="0" labelOnly="1" outline="0" fieldPosition="0">
        <references count="1">
          <reference field="23" count="0"/>
        </references>
      </pivotArea>
    </format>
    <format dxfId="1211">
      <pivotArea dataOnly="0" labelOnly="1" grandCol="1" outline="0" fieldPosition="0"/>
    </format>
    <format dxfId="1210">
      <pivotArea dataOnly="0" labelOnly="1" outline="0" fieldPosition="0">
        <references count="1">
          <reference field="23" count="0"/>
        </references>
      </pivotArea>
    </format>
    <format dxfId="1209">
      <pivotArea dataOnly="0" labelOnly="1" grandCol="1" outline="0" fieldPosition="0"/>
    </format>
    <format dxfId="1208">
      <pivotArea type="all" dataOnly="0" outline="0" fieldPosition="0"/>
    </format>
    <format dxfId="1207">
      <pivotArea outline="0" collapsedLevelsAreSubtotals="1" fieldPosition="0"/>
    </format>
    <format dxfId="1206">
      <pivotArea type="origin" dataOnly="0" labelOnly="1" outline="0" fieldPosition="0"/>
    </format>
    <format dxfId="1205">
      <pivotArea field="23" type="button" dataOnly="0" labelOnly="1" outline="0" axis="axisCol" fieldPosition="0"/>
    </format>
    <format dxfId="1204">
      <pivotArea type="topRight" dataOnly="0" labelOnly="1" outline="0" fieldPosition="0"/>
    </format>
    <format dxfId="1203">
      <pivotArea dataOnly="0" labelOnly="1" grandRow="1" outline="0" fieldPosition="0"/>
    </format>
    <format dxfId="1202">
      <pivotArea dataOnly="0" labelOnly="1" outline="0" fieldPosition="0">
        <references count="1">
          <reference field="23" count="0"/>
        </references>
      </pivotArea>
    </format>
    <format dxfId="1201">
      <pivotArea dataOnly="0" labelOnly="1" grandCol="1" outline="0" fieldPosition="0"/>
    </format>
    <format>
      <pivotArea type="all" dataOnly="0" outline="0" fieldPosition="0"/>
    </format>
    <format>
      <pivotArea type="origin" dataOnly="0" labelOnly="1" outline="0" fieldPosition="0"/>
    </format>
    <format>
      <pivotArea field="23" type="button" dataOnly="0" labelOnly="1" outline="0" axis="axisCol" fieldPosition="0"/>
    </format>
    <format>
      <pivotArea type="topRight" dataOnly="0" labelOnly="1" outline="0" fieldPosition="0"/>
    </format>
    <format dxfId="1200">
      <pivotArea field="23" type="button" dataOnly="0" labelOnly="1" outline="0" axis="axisCol" fieldPosition="0"/>
    </format>
    <format dxfId="1199">
      <pivotArea type="topRight" dataOnly="0" labelOnly="1" outline="0" fieldPosition="0"/>
    </format>
    <format dxfId="1198">
      <pivotArea outline="0" collapsedLevelsAreSubtotals="1" fieldPosition="0"/>
    </format>
    <format dxfId="1197">
      <pivotArea field="15" type="button" dataOnly="0" labelOnly="1" outline="0" axis="axisRow" fieldPosition="0"/>
    </format>
    <format dxfId="1196">
      <pivotArea dataOnly="0" labelOnly="1" outline="0" fieldPosition="0">
        <references count="1">
          <reference field="15" count="0"/>
        </references>
      </pivotArea>
    </format>
    <format dxfId="1195">
      <pivotArea dataOnly="0" labelOnly="1" grandRow="1" outline="0" fieldPosition="0"/>
    </format>
    <format dxfId="1194">
      <pivotArea dataOnly="0" labelOnly="1" outline="0" fieldPosition="0">
        <references count="1">
          <reference field="23" count="0"/>
        </references>
      </pivotArea>
    </format>
    <format dxfId="1193">
      <pivotArea dataOnly="0" labelOnly="1" grandCol="1" outline="0" fieldPosition="0"/>
    </format>
    <format dxfId="1192">
      <pivotArea outline="0" collapsedLevelsAreSubtotals="1" fieldPosition="0"/>
    </format>
    <format dxfId="1191">
      <pivotArea field="15" type="button" dataOnly="0" labelOnly="1" outline="0" axis="axisRow" fieldPosition="0"/>
    </format>
    <format dxfId="1190">
      <pivotArea dataOnly="0" labelOnly="1" outline="0" fieldPosition="0">
        <references count="1">
          <reference field="15" count="0"/>
        </references>
      </pivotArea>
    </format>
    <format dxfId="1189">
      <pivotArea dataOnly="0" labelOnly="1" grandRow="1" outline="0" fieldPosition="0"/>
    </format>
    <format dxfId="1188">
      <pivotArea dataOnly="0" labelOnly="1" outline="0" fieldPosition="0">
        <references count="1">
          <reference field="23" count="0"/>
        </references>
      </pivotArea>
    </format>
    <format dxfId="1187">
      <pivotArea dataOnly="0" labelOnly="1" grandCol="1" outline="0" fieldPosition="0"/>
    </format>
    <format dxfId="1186">
      <pivotArea grandRow="1" outline="0" collapsedLevelsAreSubtotals="1" fieldPosition="0"/>
    </format>
    <format dxfId="1185">
      <pivotArea outline="0" collapsedLevelsAreSubtotals="1" fieldPosition="0"/>
    </format>
    <format dxfId="1184">
      <pivotArea field="15" type="button" dataOnly="0" labelOnly="1" outline="0" axis="axisRow" fieldPosition="0"/>
    </format>
    <format dxfId="1183">
      <pivotArea dataOnly="0" labelOnly="1" outline="0" fieldPosition="0">
        <references count="1">
          <reference field="15" count="0"/>
        </references>
      </pivotArea>
    </format>
    <format dxfId="1182">
      <pivotArea dataOnly="0" labelOnly="1" grandRow="1" outline="0" fieldPosition="0"/>
    </format>
    <format dxfId="1181">
      <pivotArea dataOnly="0" labelOnly="1" outline="0" fieldPosition="0">
        <references count="1">
          <reference field="23" count="0"/>
        </references>
      </pivotArea>
    </format>
    <format dxfId="1180">
      <pivotArea dataOnly="0" labelOnly="1" grandCol="1" outline="0" fieldPosition="0"/>
    </format>
    <format dxfId="1179">
      <pivotArea grandRow="1" outline="0" collapsedLevelsAreSubtotals="1" fieldPosition="0"/>
    </format>
    <format dxfId="1178">
      <pivotArea dataOnly="0" labelOnly="1" grandRow="1" outline="0" fieldPosition="0"/>
    </format>
    <format dxfId="1177">
      <pivotArea field="15" type="button" dataOnly="0" labelOnly="1" outline="0" axis="axisRow" fieldPosition="0"/>
    </format>
    <format dxfId="1176">
      <pivotArea dataOnly="0" labelOnly="1" outline="0" fieldPosition="0">
        <references count="1">
          <reference field="23" count="0"/>
        </references>
      </pivotArea>
    </format>
    <format dxfId="117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PivotTable9" cacheId="2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1"/>
        <item x="3"/>
        <item x="2"/>
        <item x="4"/>
        <item x="5"/>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3">
    <format dxfId="1370">
      <pivotArea outline="0" collapsedLevelsAreSubtotals="1" fieldPosition="0"/>
    </format>
    <format dxfId="1369">
      <pivotArea field="12" type="button" dataOnly="0" labelOnly="1" outline="0" axis="axisRow" fieldPosition="0"/>
    </format>
    <format dxfId="1368">
      <pivotArea dataOnly="0" labelOnly="1" outline="0" fieldPosition="0">
        <references count="1">
          <reference field="12" count="0"/>
        </references>
      </pivotArea>
    </format>
    <format dxfId="1367">
      <pivotArea dataOnly="0" labelOnly="1" grandRow="1" outline="0" fieldPosition="0"/>
    </format>
    <format dxfId="1366">
      <pivotArea dataOnly="0" labelOnly="1" outline="0" fieldPosition="0">
        <references count="1">
          <reference field="13" count="0"/>
        </references>
      </pivotArea>
    </format>
    <format dxfId="1365">
      <pivotArea dataOnly="0" labelOnly="1" grandCol="1" outline="0" fieldPosition="0"/>
    </format>
    <format dxfId="1364">
      <pivotArea outline="0" collapsedLevelsAreSubtotals="1" fieldPosition="0"/>
    </format>
    <format dxfId="1363">
      <pivotArea field="12" type="button" dataOnly="0" labelOnly="1" outline="0" axis="axisRow" fieldPosition="0"/>
    </format>
    <format dxfId="1362">
      <pivotArea dataOnly="0" labelOnly="1" outline="0" fieldPosition="0">
        <references count="1">
          <reference field="12" count="0"/>
        </references>
      </pivotArea>
    </format>
    <format dxfId="1361">
      <pivotArea dataOnly="0" labelOnly="1" grandRow="1" outline="0" fieldPosition="0"/>
    </format>
    <format dxfId="1360">
      <pivotArea dataOnly="0" labelOnly="1" outline="0" fieldPosition="0">
        <references count="1">
          <reference field="13" count="0"/>
        </references>
      </pivotArea>
    </format>
    <format dxfId="1359">
      <pivotArea dataOnly="0" labelOnly="1" grandCol="1" outline="0" fieldPosition="0"/>
    </format>
    <format dxfId="1358">
      <pivotArea dataOnly="0" labelOnly="1" outline="0" fieldPosition="0">
        <references count="1">
          <reference field="12" count="0"/>
        </references>
      </pivotArea>
    </format>
    <format dxfId="1357">
      <pivotArea grandRow="1" outline="0" collapsedLevelsAreSubtotals="1" fieldPosition="0"/>
    </format>
    <format dxfId="1356">
      <pivotArea dataOnly="0" labelOnly="1" grandRow="1" outline="0" fieldPosition="0"/>
    </format>
    <format dxfId="1355">
      <pivotArea field="12" type="button" dataOnly="0" labelOnly="1" outline="0" axis="axisRow" fieldPosition="0"/>
    </format>
    <format dxfId="1354">
      <pivotArea type="origin" dataOnly="0" labelOnly="1" outline="0" fieldPosition="0"/>
    </format>
    <format dxfId="1353">
      <pivotArea field="12" type="button" dataOnly="0" labelOnly="1" outline="0" axis="axisRow" fieldPosition="0"/>
    </format>
    <format dxfId="1352">
      <pivotArea dataOnly="0" labelOnly="1" outline="0" fieldPosition="0">
        <references count="1">
          <reference field="12" count="0"/>
        </references>
      </pivotArea>
    </format>
    <format dxfId="1351">
      <pivotArea dataOnly="0" labelOnly="1" grandRow="1" outline="0" fieldPosition="0"/>
    </format>
    <format dxfId="1350">
      <pivotArea type="origin" dataOnly="0" labelOnly="1" outline="0" fieldPosition="0"/>
    </format>
    <format dxfId="1349">
      <pivotArea field="12" type="button" dataOnly="0" labelOnly="1" outline="0" axis="axisRow" fieldPosition="0"/>
    </format>
    <format dxfId="1348">
      <pivotArea dataOnly="0" labelOnly="1" outline="0" fieldPosition="0">
        <references count="1">
          <reference field="12" count="0"/>
        </references>
      </pivotArea>
    </format>
    <format dxfId="1347">
      <pivotArea dataOnly="0" labelOnly="1" grandRow="1" outline="0" fieldPosition="0"/>
    </format>
    <format dxfId="1346">
      <pivotArea type="origin" dataOnly="0" labelOnly="1" outline="0" fieldPosition="0"/>
    </format>
    <format dxfId="1345">
      <pivotArea field="12" type="button" dataOnly="0" labelOnly="1" outline="0" axis="axisRow" fieldPosition="0"/>
    </format>
    <format dxfId="1344">
      <pivotArea dataOnly="0" labelOnly="1" outline="0" fieldPosition="0">
        <references count="1">
          <reference field="12" count="0"/>
        </references>
      </pivotArea>
    </format>
    <format dxfId="1343">
      <pivotArea dataOnly="0" labelOnly="1" grandRow="1" outline="0" fieldPosition="0"/>
    </format>
    <format dxfId="1342">
      <pivotArea type="origin" dataOnly="0" labelOnly="1" outline="0" fieldPosition="0"/>
    </format>
    <format dxfId="1341">
      <pivotArea field="12" type="button" dataOnly="0" labelOnly="1" outline="0" axis="axisRow" fieldPosition="0"/>
    </format>
    <format dxfId="1340">
      <pivotArea dataOnly="0" labelOnly="1" outline="0" fieldPosition="0">
        <references count="1">
          <reference field="12" count="0"/>
        </references>
      </pivotArea>
    </format>
    <format dxfId="1339">
      <pivotArea dataOnly="0" labelOnly="1" grandRow="1" outline="0" fieldPosition="0"/>
    </format>
    <format dxfId="1338">
      <pivotArea grandRow="1" outline="0" collapsedLevelsAreSubtotals="1" fieldPosition="0"/>
    </format>
    <format dxfId="1337">
      <pivotArea dataOnly="0" labelOnly="1" grandRow="1" outline="0" fieldPosition="0"/>
    </format>
    <format dxfId="1336">
      <pivotArea grandRow="1" outline="0" collapsedLevelsAreSubtotals="1" fieldPosition="0"/>
    </format>
    <format dxfId="1335">
      <pivotArea dataOnly="0" labelOnly="1" grandRow="1" outline="0" fieldPosition="0"/>
    </format>
    <format dxfId="1334">
      <pivotArea dataOnly="0" labelOnly="1" outline="0" fieldPosition="0">
        <references count="1">
          <reference field="12" count="0"/>
        </references>
      </pivotArea>
    </format>
    <format dxfId="1333">
      <pivotArea dataOnly="0" labelOnly="1" grandRow="1" outline="0" fieldPosition="0"/>
    </format>
    <format dxfId="1332">
      <pivotArea dataOnly="0" labelOnly="1" outline="0" fieldPosition="0">
        <references count="1">
          <reference field="12" count="0"/>
        </references>
      </pivotArea>
    </format>
    <format dxfId="1331">
      <pivotArea dataOnly="0" labelOnly="1" grandRow="1" outline="0" fieldPosition="0"/>
    </format>
    <format dxfId="1330">
      <pivotArea grandRow="1" outline="0" collapsedLevelsAreSubtotals="1" fieldPosition="0"/>
    </format>
    <format dxfId="1329">
      <pivotArea dataOnly="0" labelOnly="1" grandRow="1" outline="0" fieldPosition="0"/>
    </format>
    <format dxfId="1328">
      <pivotArea dataOnly="0" labelOnly="1" outline="0" fieldPosition="0">
        <references count="1">
          <reference field="12" count="0"/>
        </references>
      </pivotArea>
    </format>
    <format dxfId="1327">
      <pivotArea dataOnly="0" labelOnly="1" grandRow="1" outline="0" fieldPosition="0"/>
    </format>
    <format dxfId="1326">
      <pivotArea dataOnly="0" labelOnly="1" outline="0" fieldPosition="0">
        <references count="1">
          <reference field="12" count="0"/>
        </references>
      </pivotArea>
    </format>
    <format dxfId="1325">
      <pivotArea dataOnly="0" labelOnly="1" grandRow="1" outline="0" fieldPosition="0"/>
    </format>
    <format dxfId="1324">
      <pivotArea dataOnly="0" labelOnly="1" outline="0" fieldPosition="0">
        <references count="1">
          <reference field="12" count="0"/>
        </references>
      </pivotArea>
    </format>
    <format dxfId="1323">
      <pivotArea dataOnly="0" labelOnly="1" grandRow="1" outline="0" fieldPosition="0"/>
    </format>
    <format dxfId="1322">
      <pivotArea grandRow="1" outline="0" collapsedLevelsAreSubtotals="1" fieldPosition="0"/>
    </format>
    <format dxfId="1321">
      <pivotArea dataOnly="0" labelOnly="1" grandRow="1" outline="0" fieldPosition="0"/>
    </format>
    <format dxfId="1320">
      <pivotArea outline="0" fieldPosition="0">
        <references count="1">
          <reference field="12" count="0" selected="0"/>
        </references>
      </pivotArea>
    </format>
    <format dxfId="1319">
      <pivotArea dataOnly="0" labelOnly="1" outline="0" fieldPosition="0">
        <references count="1">
          <reference field="12" count="0"/>
        </references>
      </pivotArea>
    </format>
    <format dxfId="1318">
      <pivotArea outline="0" fieldPosition="0">
        <references count="1">
          <reference field="12" count="0" selected="0"/>
        </references>
      </pivotArea>
    </format>
    <format dxfId="1317">
      <pivotArea dataOnly="0" labelOnly="1" outline="0" fieldPosition="0">
        <references count="1">
          <reference field="12" count="0"/>
        </references>
      </pivotArea>
    </format>
    <format dxfId="1316">
      <pivotArea grandRow="1" outline="0" collapsedLevelsAreSubtotals="1" fieldPosition="0"/>
    </format>
    <format dxfId="1315">
      <pivotArea dataOnly="0" labelOnly="1" grandRow="1" outline="0" fieldPosition="0"/>
    </format>
    <format dxfId="1314">
      <pivotArea type="all" dataOnly="0" outline="0" fieldPosition="0"/>
    </format>
    <format dxfId="1313">
      <pivotArea type="origin" dataOnly="0" labelOnly="1" outline="0" fieldPosition="0"/>
    </format>
    <format dxfId="1312">
      <pivotArea field="13" type="button" dataOnly="0" labelOnly="1" outline="0" axis="axisCol" fieldPosition="0"/>
    </format>
    <format dxfId="1311">
      <pivotArea type="topRight" dataOnly="0" labelOnly="1" outline="0" fieldPosition="0"/>
    </format>
    <format dxfId="1310">
      <pivotArea outline="0" collapsedLevelsAreSubtotals="1" fieldPosition="0"/>
    </format>
    <format dxfId="1309">
      <pivotArea field="12" type="button" dataOnly="0" labelOnly="1" outline="0" axis="axisRow" fieldPosition="0"/>
    </format>
    <format dxfId="1308">
      <pivotArea dataOnly="0" labelOnly="1" outline="0" fieldPosition="0">
        <references count="1">
          <reference field="12" count="0"/>
        </references>
      </pivotArea>
    </format>
    <format dxfId="1307">
      <pivotArea dataOnly="0" labelOnly="1" grandRow="1" outline="0" fieldPosition="0"/>
    </format>
    <format dxfId="1306">
      <pivotArea dataOnly="0" labelOnly="1" outline="0" fieldPosition="0">
        <references count="1">
          <reference field="13" count="0"/>
        </references>
      </pivotArea>
    </format>
    <format dxfId="1305">
      <pivotArea dataOnly="0" labelOnly="1" grandCol="1" outline="0" fieldPosition="0"/>
    </format>
    <format dxfId="1304">
      <pivotArea field="12" type="button" dataOnly="0" labelOnly="1" outline="0" axis="axisRow" fieldPosition="0"/>
    </format>
    <format dxfId="1303">
      <pivotArea dataOnly="0" labelOnly="1" outline="0" fieldPosition="0">
        <references count="1">
          <reference field="13" count="0"/>
        </references>
      </pivotArea>
    </format>
    <format dxfId="1302">
      <pivotArea dataOnly="0" labelOnly="1" grandCol="1" outline="0" fieldPosition="0"/>
    </format>
    <format dxfId="1301">
      <pivotArea grandRow="1" outline="0" collapsedLevelsAreSubtotals="1" fieldPosition="0"/>
    </format>
    <format dxfId="1300">
      <pivotArea dataOnly="0" labelOnly="1" grandRow="1" outline="0" fieldPosition="0"/>
    </format>
    <format dxfId="1299">
      <pivotArea grandRow="1" outline="0" collapsedLevelsAreSubtotals="1" fieldPosition="0"/>
    </format>
    <format dxfId="1298">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PivotTable19" cacheId="2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x="0"/>
        <item x="2"/>
        <item x="1"/>
        <item t="default"/>
      </items>
    </pivotField>
    <pivotField axis="axisPage" compact="0" outline="0" multipleItemSelectionAllowed="1" showAll="0" defaultSubtotal="0">
      <items count="4">
        <item m="1" x="3"/>
        <item x="0"/>
        <item x="1"/>
        <item m="1" x="2"/>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41">
    <format dxfId="1675">
      <pivotArea dataOnly="0" labelOnly="1" outline="0" fieldPosition="0">
        <references count="1">
          <reference field="13" count="0"/>
        </references>
      </pivotArea>
    </format>
    <format dxfId="1674">
      <pivotArea dataOnly="0" labelOnly="1" grandCol="1" outline="0" fieldPosition="0"/>
    </format>
    <format dxfId="1673">
      <pivotArea dataOnly="0" labelOnly="1" outline="0" fieldPosition="0">
        <references count="1">
          <reference field="13" count="0"/>
        </references>
      </pivotArea>
    </format>
    <format dxfId="1672">
      <pivotArea dataOnly="0" labelOnly="1" grandCol="1" outline="0" fieldPosition="0"/>
    </format>
    <format dxfId="1671">
      <pivotArea dataOnly="0" labelOnly="1" outline="0" fieldPosition="0">
        <references count="1">
          <reference field="13" count="0"/>
        </references>
      </pivotArea>
    </format>
    <format dxfId="1670">
      <pivotArea dataOnly="0" labelOnly="1" grandCol="1" outline="0" fieldPosition="0"/>
    </format>
    <format dxfId="1669">
      <pivotArea outline="0" collapsedLevelsAreSubtotals="1" fieldPosition="0"/>
    </format>
    <format dxfId="1668">
      <pivotArea dataOnly="0" labelOnly="1" grandRow="1" outline="0" fieldPosition="0"/>
    </format>
    <format dxfId="1667">
      <pivotArea outline="0" collapsedLevelsAreSubtotals="1" fieldPosition="0"/>
    </format>
    <format dxfId="1666">
      <pivotArea dataOnly="0" labelOnly="1" grandRow="1" outline="0" fieldPosition="0"/>
    </format>
    <format dxfId="1665">
      <pivotArea type="all" dataOnly="0" outline="0" fieldPosition="0"/>
    </format>
    <format dxfId="1664">
      <pivotArea dataOnly="0" labelOnly="1" outline="0" fieldPosition="0">
        <references count="1">
          <reference field="12" count="0"/>
        </references>
      </pivotArea>
    </format>
    <format dxfId="1663">
      <pivotArea dataOnly="0" labelOnly="1" outline="0" fieldPosition="0">
        <references count="1">
          <reference field="12" count="0"/>
        </references>
      </pivotArea>
    </format>
    <format dxfId="1662">
      <pivotArea type="all" dataOnly="0" outline="0" fieldPosition="0"/>
    </format>
    <format dxfId="1661">
      <pivotArea grandCol="1" outline="0" collapsedLevelsAreSubtotals="1" fieldPosition="0"/>
    </format>
    <format dxfId="1660">
      <pivotArea grandRow="1" grandCol="1" outline="0" collapsedLevelsAreSubtotals="1" fieldPosition="0"/>
    </format>
    <format dxfId="1659">
      <pivotArea dataOnly="0" labelOnly="1" grandRow="1" outline="0" fieldPosition="0"/>
    </format>
    <format dxfId="1658">
      <pivotArea dataOnly="0" labelOnly="1" grandRow="1" outline="0" fieldPosition="0"/>
    </format>
    <format dxfId="1657">
      <pivotArea dataOnly="0" labelOnly="1" grandRow="1" outline="0" fieldPosition="0"/>
    </format>
    <format dxfId="1656">
      <pivotArea dataOnly="0" labelOnly="1" grandRow="1" outline="0" fieldPosition="0"/>
    </format>
    <format dxfId="1655">
      <pivotArea dataOnly="0" labelOnly="1" grandRow="1" outline="0" fieldPosition="0"/>
    </format>
    <format dxfId="1654">
      <pivotArea dataOnly="0" labelOnly="1" grandRow="1" outline="0" fieldPosition="0"/>
    </format>
    <format dxfId="1653">
      <pivotArea dataOnly="0" labelOnly="1" grandRow="1" outline="0" fieldPosition="0"/>
    </format>
    <format dxfId="1652">
      <pivotArea dataOnly="0" labelOnly="1" grandRow="1" outline="0" fieldPosition="0"/>
    </format>
    <format dxfId="1651">
      <pivotArea outline="0" collapsedLevelsAreSubtotals="1" fieldPosition="0"/>
    </format>
    <format dxfId="1650">
      <pivotArea grandRow="1" outline="0" collapsedLevelsAreSubtotals="1" fieldPosition="0"/>
    </format>
    <format dxfId="1649">
      <pivotArea outline="0" collapsedLevelsAreSubtotals="1" fieldPosition="0"/>
    </format>
    <format dxfId="1648">
      <pivotArea outline="0" collapsedLevelsAreSubtotals="1" fieldPosition="0"/>
    </format>
    <format dxfId="1647">
      <pivotArea grandRow="1" grandCol="1" outline="0" collapsedLevelsAreSubtotals="1" fieldPosition="0"/>
    </format>
    <format dxfId="1646">
      <pivotArea dataOnly="0" labelOnly="1" outline="0" fieldPosition="0">
        <references count="1">
          <reference field="13" count="0"/>
        </references>
      </pivotArea>
    </format>
    <format dxfId="1645">
      <pivotArea dataOnly="0" labelOnly="1" grandCol="1" outline="0" fieldPosition="0"/>
    </format>
    <format dxfId="1644">
      <pivotArea dataOnly="0" labelOnly="1" outline="0" fieldPosition="0">
        <references count="1">
          <reference field="13" count="0"/>
        </references>
      </pivotArea>
    </format>
    <format dxfId="1643">
      <pivotArea dataOnly="0" labelOnly="1" grandCol="1" outline="0" fieldPosition="0"/>
    </format>
    <format dxfId="1642">
      <pivotArea dataOnly="0" labelOnly="1" outline="0" fieldPosition="0">
        <references count="1">
          <reference field="13" count="0"/>
        </references>
      </pivotArea>
    </format>
    <format dxfId="1641">
      <pivotArea dataOnly="0" labelOnly="1" grandCol="1" outline="0" fieldPosition="0"/>
    </format>
    <format dxfId="1640">
      <pivotArea outline="0" collapsedLevelsAreSubtotals="1" fieldPosition="0"/>
    </format>
    <format dxfId="1639">
      <pivotArea dataOnly="0" labelOnly="1" grandRow="1" outline="0" fieldPosition="0"/>
    </format>
    <format dxfId="1638">
      <pivotArea dataOnly="0" labelOnly="1" outline="0" fieldPosition="0">
        <references count="1">
          <reference field="13" count="0"/>
        </references>
      </pivotArea>
    </format>
    <format dxfId="1637">
      <pivotArea dataOnly="0" labelOnly="1" grandCol="1" outline="0" fieldPosition="0"/>
    </format>
    <format dxfId="1636">
      <pivotArea dataOnly="0" labelOnly="1" grandRow="1" outline="0" fieldPosition="0"/>
    </format>
    <format dxfId="1635">
      <pivotArea grandRow="1" outline="0" collapsedLevelsAreSubtotals="1" fieldPosition="0"/>
    </format>
    <format dxfId="1634">
      <pivotArea dataOnly="0" labelOnly="1" grandRow="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1633">
      <pivotArea outline="0" collapsedLevelsAreSubtotals="1" fieldPosition="0"/>
    </format>
    <format dxfId="1632">
      <pivotArea dataOnly="0" labelOnly="1" grandRow="1" outline="0" fieldPosition="0"/>
    </format>
    <format dxfId="1631">
      <pivotArea dataOnly="0" labelOnly="1" outline="0" fieldPosition="0">
        <references count="1">
          <reference field="13" count="0"/>
        </references>
      </pivotArea>
    </format>
    <format dxfId="1630">
      <pivotArea dataOnly="0" labelOnly="1" grandCol="1" outline="0" fieldPosition="0"/>
    </format>
    <format dxfId="1629">
      <pivotArea outline="0" collapsedLevelsAreSubtotals="1" fieldPosition="0"/>
    </format>
    <format dxfId="1628">
      <pivotArea dataOnly="0" labelOnly="1" grandRow="1" outline="0" fieldPosition="0"/>
    </format>
    <format dxfId="1627">
      <pivotArea dataOnly="0" labelOnly="1" outline="0" fieldPosition="0">
        <references count="1">
          <reference field="13" count="0"/>
        </references>
      </pivotArea>
    </format>
    <format dxfId="1626">
      <pivotArea dataOnly="0" labelOnly="1" grandCol="1" outline="0" fieldPosition="0"/>
    </format>
    <format dxfId="1625">
      <pivotArea outline="0" collapsedLevelsAreSubtotals="1" fieldPosition="0"/>
    </format>
    <format dxfId="1624">
      <pivotArea dataOnly="0" labelOnly="1" grandRow="1" outline="0" fieldPosition="0"/>
    </format>
    <format dxfId="1623">
      <pivotArea dataOnly="0" labelOnly="1" outline="0" fieldPosition="0">
        <references count="1">
          <reference field="13" count="0"/>
        </references>
      </pivotArea>
    </format>
    <format dxfId="1622">
      <pivotArea dataOnly="0" labelOnly="1" grandCol="1" outline="0" fieldPosition="0"/>
    </format>
    <format dxfId="1621">
      <pivotArea dataOnly="0" labelOnly="1" outline="0" fieldPosition="0">
        <references count="1">
          <reference field="13" count="0"/>
        </references>
      </pivotArea>
    </format>
    <format dxfId="1620">
      <pivotArea dataOnly="0" labelOnly="1" grandCol="1" outline="0" fieldPosition="0"/>
    </format>
    <format dxfId="1619">
      <pivotArea dataOnly="0" labelOnly="1" outline="0" fieldPosition="0">
        <references count="1">
          <reference field="13" count="0"/>
        </references>
      </pivotArea>
    </format>
    <format dxfId="1618">
      <pivotArea dataOnly="0" labelOnly="1" grandCol="1" outline="0" fieldPosition="0"/>
    </format>
    <format dxfId="1617">
      <pivotArea dataOnly="0" labelOnly="1" outline="0" fieldPosition="0">
        <references count="1">
          <reference field="13" count="0"/>
        </references>
      </pivotArea>
    </format>
    <format dxfId="1616">
      <pivotArea dataOnly="0" labelOnly="1" grandCol="1" outline="0" fieldPosition="0"/>
    </format>
    <format dxfId="1615">
      <pivotArea dataOnly="0" labelOnly="1" outline="0" fieldPosition="0">
        <references count="1">
          <reference field="13" count="0"/>
        </references>
      </pivotArea>
    </format>
    <format dxfId="1614">
      <pivotArea dataOnly="0" labelOnly="1" grandCol="1" outline="0" fieldPosition="0"/>
    </format>
    <format dxfId="1613">
      <pivotArea grandRow="1" outline="0" collapsedLevelsAreSubtotals="1" fieldPosition="0"/>
    </format>
    <format dxfId="1612">
      <pivotArea dataOnly="0" labelOnly="1" grandRow="1" outline="0" fieldPosition="0"/>
    </format>
    <format dxfId="1611">
      <pivotArea dataOnly="0" labelOnly="1" outline="0" fieldPosition="0">
        <references count="1">
          <reference field="13" count="0"/>
        </references>
      </pivotArea>
    </format>
    <format dxfId="1610">
      <pivotArea dataOnly="0" labelOnly="1" grandCol="1" outline="0" fieldPosition="0"/>
    </format>
    <format dxfId="1609">
      <pivotArea dataOnly="0" labelOnly="1" outline="0" fieldPosition="0">
        <references count="1">
          <reference field="13" count="0"/>
        </references>
      </pivotArea>
    </format>
    <format dxfId="1608">
      <pivotArea dataOnly="0" labelOnly="1" grandCol="1" outline="0" fieldPosition="0"/>
    </format>
    <format dxfId="1607">
      <pivotArea grandRow="1" outline="0" collapsedLevelsAreSubtotals="1" fieldPosition="0"/>
    </format>
    <format dxfId="1606">
      <pivotArea dataOnly="0" labelOnly="1" grandRow="1" outline="0" fieldPosition="0"/>
    </format>
    <format dxfId="1605">
      <pivotArea grandRow="1" outline="0" collapsedLevelsAreSubtotals="1" fieldPosition="0"/>
    </format>
    <format dxfId="1604">
      <pivotArea dataOnly="0" labelOnly="1" grandRow="1" outline="0" fieldPosition="0"/>
    </format>
    <format dxfId="1603">
      <pivotArea dataOnly="0" labelOnly="1" outline="0" fieldPosition="0">
        <references count="1">
          <reference field="13" count="0"/>
        </references>
      </pivotArea>
    </format>
    <format dxfId="1602">
      <pivotArea dataOnly="0" labelOnly="1" grandCol="1" outline="0" fieldPosition="0"/>
    </format>
    <format dxfId="1601">
      <pivotArea dataOnly="0" labelOnly="1" outline="0" fieldPosition="0">
        <references count="1">
          <reference field="13" count="0"/>
        </references>
      </pivotArea>
    </format>
    <format dxfId="1600">
      <pivotArea dataOnly="0" labelOnly="1" grandCol="1" outline="0" fieldPosition="0"/>
    </format>
    <format dxfId="1599">
      <pivotArea dataOnly="0" labelOnly="1" outline="0" fieldPosition="0">
        <references count="1">
          <reference field="13" count="0"/>
        </references>
      </pivotArea>
    </format>
    <format dxfId="1598">
      <pivotArea dataOnly="0" labelOnly="1" grandCol="1" outline="0" fieldPosition="0"/>
    </format>
    <format dxfId="1597">
      <pivotArea grandRow="1" outline="0" collapsedLevelsAreSubtotals="1" fieldPosition="0"/>
    </format>
    <format dxfId="1596">
      <pivotArea dataOnly="0" labelOnly="1" grandRow="1" outline="0" fieldPosition="0"/>
    </format>
    <format dxfId="1595">
      <pivotArea dataOnly="0" labelOnly="1" outline="0" fieldPosition="0">
        <references count="1">
          <reference field="13" count="0"/>
        </references>
      </pivotArea>
    </format>
    <format dxfId="1594">
      <pivotArea dataOnly="0" labelOnly="1" grandCol="1" outline="0" fieldPosition="0"/>
    </format>
    <format dxfId="1593">
      <pivotArea grandRow="1" outline="0" collapsedLevelsAreSubtotals="1" fieldPosition="0"/>
    </format>
    <format dxfId="1592">
      <pivotArea dataOnly="0" labelOnly="1" grandRow="1" outline="0" fieldPosition="0"/>
    </format>
    <format dxfId="1591">
      <pivotArea type="origin" dataOnly="0" labelOnly="1" outline="0" fieldPosition="0"/>
    </format>
    <format dxfId="1590">
      <pivotArea dataOnly="0" labelOnly="1" grandRow="1" outline="0" fieldPosition="0"/>
    </format>
    <format dxfId="1589">
      <pivotArea type="origin" dataOnly="0" labelOnly="1" outline="0" fieldPosition="0"/>
    </format>
    <format dxfId="1588">
      <pivotArea dataOnly="0" labelOnly="1" grandRow="1" outline="0" fieldPosition="0"/>
    </format>
    <format dxfId="1587">
      <pivotArea type="origin" dataOnly="0" labelOnly="1" outline="0" fieldPosition="0"/>
    </format>
    <format dxfId="1586">
      <pivotArea dataOnly="0" labelOnly="1" grandRow="1" outline="0" fieldPosition="0"/>
    </format>
    <format dxfId="1585">
      <pivotArea type="origin" dataOnly="0" labelOnly="1" outline="0" fieldPosition="0"/>
    </format>
    <format dxfId="1584">
      <pivotArea dataOnly="0" labelOnly="1" grandRow="1" outline="0" fieldPosition="0"/>
    </format>
    <format dxfId="1583">
      <pivotArea type="all" dataOnly="0" outline="0" fieldPosition="0"/>
    </format>
    <format dxfId="1582">
      <pivotArea outline="0" collapsedLevelsAreSubtotals="1" fieldPosition="0"/>
    </format>
    <format dxfId="1581">
      <pivotArea field="13" type="button" dataOnly="0" labelOnly="1" outline="0" axis="axisCol" fieldPosition="0"/>
    </format>
    <format dxfId="1580">
      <pivotArea type="topRight" dataOnly="0" labelOnly="1" outline="0" fieldPosition="0"/>
    </format>
    <format dxfId="1579">
      <pivotArea dataOnly="0" labelOnly="1" grandRow="1" outline="0" fieldPosition="0"/>
    </format>
    <format dxfId="1578">
      <pivotArea dataOnly="0" labelOnly="1" outline="0" fieldPosition="0">
        <references count="1">
          <reference field="13" count="0"/>
        </references>
      </pivotArea>
    </format>
    <format dxfId="1577">
      <pivotArea dataOnly="0" labelOnly="1" grandCol="1" outline="0" fieldPosition="0"/>
    </format>
    <format>
      <pivotArea type="all" dataOnly="0" outline="0" fieldPosition="0"/>
    </format>
    <format>
      <pivotArea outline="0" collapsedLevelsAreSubtotals="1" fieldPosition="0"/>
    </format>
    <format>
      <pivotArea field="1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1576">
      <pivotArea outline="0" collapsedLevelsAreSubtotals="1" fieldPosition="0"/>
    </format>
    <format dxfId="1575">
      <pivotArea dataOnly="0" labelOnly="1" grandRow="1" outline="0" fieldPosition="0"/>
    </format>
    <format dxfId="1574">
      <pivotArea dataOnly="0" labelOnly="1" outline="0" fieldPosition="0">
        <references count="1">
          <reference field="13" count="0"/>
        </references>
      </pivotArea>
    </format>
    <format dxfId="1573">
      <pivotArea dataOnly="0" labelOnly="1" grandCol="1" outline="0" fieldPosition="0"/>
    </format>
    <format dxfId="1572">
      <pivotArea outline="0" collapsedLevelsAreSubtotals="1" fieldPosition="0"/>
    </format>
    <format dxfId="1571">
      <pivotArea dataOnly="0" labelOnly="1" grandRow="1" outline="0" fieldPosition="0"/>
    </format>
    <format dxfId="1570">
      <pivotArea dataOnly="0" labelOnly="1" outline="0" fieldPosition="0">
        <references count="1">
          <reference field="13" count="0"/>
        </references>
      </pivotArea>
    </format>
    <format dxfId="1569">
      <pivotArea dataOnly="0" labelOnly="1" grandCol="1" outline="0" fieldPosition="0"/>
    </format>
    <format dxfId="1568">
      <pivotArea grandRow="1" outline="0" collapsedLevelsAreSubtotals="1" fieldPosition="0"/>
    </format>
    <format dxfId="1567">
      <pivotArea dataOnly="0" labelOnly="1" grandRow="1" outline="0" fieldPosition="0"/>
    </format>
    <format dxfId="1566">
      <pivotArea outline="0" collapsedLevelsAreSubtotals="1" fieldPosition="0"/>
    </format>
    <format dxfId="1565">
      <pivotArea dataOnly="0" labelOnly="1" grandRow="1" outline="0" fieldPosition="0"/>
    </format>
    <format dxfId="1564">
      <pivotArea grandRow="1" outline="0" collapsedLevelsAreSubtotals="1" fieldPosition="0"/>
    </format>
    <format dxfId="1563">
      <pivotArea dataOnly="0" labelOnly="1" grandRow="1" outline="0" fieldPosition="0"/>
    </format>
    <format dxfId="1562">
      <pivotArea dataOnly="0" labelOnly="1" grandRow="1" outline="0" fieldPosition="0"/>
    </format>
    <format dxfId="1561">
      <pivotArea dataOnly="0" labelOnly="1" grandRow="1" outline="0" fieldPosition="0"/>
    </format>
    <format dxfId="1560">
      <pivotArea grandRow="1" outline="0" collapsedLevelsAreSubtotals="1" fieldPosition="0"/>
    </format>
    <format dxfId="1559">
      <pivotArea dataOnly="0" labelOnly="1" grandRow="1" outline="0" fieldPosition="0"/>
    </format>
    <format dxfId="1558">
      <pivotArea outline="0" collapsedLevelsAreSubtotals="1" fieldPosition="0"/>
    </format>
    <format dxfId="1557">
      <pivotArea dataOnly="0" labelOnly="1" grandRow="1" outline="0" fieldPosition="0"/>
    </format>
    <format dxfId="1556">
      <pivotArea type="all" dataOnly="0" outline="0" fieldPosition="0"/>
    </format>
    <format dxfId="1555">
      <pivotArea outline="0" collapsedLevelsAreSubtotals="1" fieldPosition="0"/>
    </format>
    <format dxfId="1554">
      <pivotArea field="13" type="button" dataOnly="0" labelOnly="1" outline="0" axis="axisCol" fieldPosition="0"/>
    </format>
    <format dxfId="1553">
      <pivotArea type="topRight" dataOnly="0" labelOnly="1" outline="0" fieldPosition="0"/>
    </format>
    <format dxfId="1552">
      <pivotArea dataOnly="0" labelOnly="1" grandRow="1" outline="0" fieldPosition="0"/>
    </format>
    <format dxfId="1551">
      <pivotArea dataOnly="0" labelOnly="1" outline="0" fieldPosition="0">
        <references count="1">
          <reference field="13" count="0"/>
        </references>
      </pivotArea>
    </format>
    <format dxfId="1550">
      <pivotArea dataOnly="0" labelOnly="1" grandCol="1" outline="0" fieldPosition="0"/>
    </format>
    <format>
      <pivotArea type="all" dataOnly="0" outline="0" fieldPosition="0"/>
    </format>
    <format>
      <pivotArea outline="0" collapsedLevelsAreSubtotals="1" fieldPosition="0"/>
    </format>
    <format>
      <pivotArea field="1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1549">
      <pivotArea outline="0" collapsedLevelsAreSubtotals="1" fieldPosition="0"/>
    </format>
    <format dxfId="1548">
      <pivotArea dataOnly="0" labelOnly="1" grandRow="1" outline="0" fieldPosition="0"/>
    </format>
    <format dxfId="1547">
      <pivotArea outline="0" collapsedLevelsAreSubtotals="1" fieldPosition="0"/>
    </format>
    <format dxfId="1546">
      <pivotArea outline="0" collapsedLevelsAreSubtotals="1" fieldPosition="0"/>
    </format>
    <format dxfId="1545">
      <pivotArea outline="0" collapsedLevelsAreSubtotals="1" fieldPosition="0"/>
    </format>
    <format dxfId="1544">
      <pivotArea outline="0" fieldPosition="0">
        <references count="1">
          <reference field="13" count="1" selected="0">
            <x v="2"/>
          </reference>
        </references>
      </pivotArea>
    </format>
    <format dxfId="1543">
      <pivotArea grandCol="1" outline="0" collapsedLevelsAreSubtotals="1" fieldPosition="0"/>
    </format>
    <format dxfId="1542">
      <pivotArea field="13" grandRow="1" outline="0" axis="axisCol" fieldPosition="0">
        <references count="1">
          <reference field="13" count="1" selected="0">
            <x v="0"/>
          </reference>
        </references>
      </pivotArea>
    </format>
    <format dxfId="1541">
      <pivotArea field="13" type="button" dataOnly="0" labelOnly="1" outline="0" axis="axisCol" fieldPosition="0"/>
    </format>
    <format dxfId="1540">
      <pivotArea field="13" type="button" dataOnly="0" labelOnly="1" outline="0" axis="axisCol" fieldPosition="0"/>
    </format>
    <format dxfId="1539">
      <pivotArea dataOnly="0" labelOnly="1" outline="0" fieldPosition="0">
        <references count="1">
          <reference field="51" count="0"/>
        </references>
      </pivotArea>
    </format>
    <format dxfId="1538">
      <pivotArea dataOnly="0" labelOnly="1" outline="0" fieldPosition="0">
        <references count="1">
          <reference field="13" count="0"/>
        </references>
      </pivotArea>
    </format>
    <format dxfId="1537">
      <pivotArea dataOnly="0" labelOnly="1" grandCol="1" outline="0" fieldPosition="0"/>
    </format>
    <format dxfId="1536">
      <pivotArea outline="0" collapsedLevelsAreSubtotals="1" fieldPosition="0"/>
    </format>
    <format dxfId="1535">
      <pivotArea field="13" type="button" dataOnly="0" labelOnly="1" outline="0" axis="axisCol" fieldPosition="0"/>
    </format>
    <format dxfId="1534">
      <pivotArea type="topRight" dataOnly="0" labelOnly="1" outline="0" fieldPosition="0"/>
    </format>
    <format dxfId="1533">
      <pivotArea dataOnly="0" labelOnly="1" outline="0" fieldPosition="0">
        <references count="1">
          <reference field="13" count="0"/>
        </references>
      </pivotArea>
    </format>
    <format dxfId="1532">
      <pivotArea dataOnly="0" labelOnly="1" grandCol="1" outline="0" fieldPosition="0"/>
    </format>
    <format dxfId="1531">
      <pivotArea outline="0" collapsedLevelsAreSubtotals="1" fieldPosition="0"/>
    </format>
    <format dxfId="1530">
      <pivotArea dataOnly="0" labelOnly="1" grandRow="1" outline="0" fieldPosition="0"/>
    </format>
    <format dxfId="1529">
      <pivotArea dataOnly="0" labelOnly="1" outline="0" fieldPosition="0">
        <references count="1">
          <reference field="13" count="0"/>
        </references>
      </pivotArea>
    </format>
    <format dxfId="1528">
      <pivotArea dataOnly="0" labelOnly="1" grandCol="1" outline="0" fieldPosition="0"/>
    </format>
    <format dxfId="1527">
      <pivotArea outline="0" collapsedLevelsAreSubtotals="1" fieldPosition="0"/>
    </format>
    <format dxfId="1526">
      <pivotArea dataOnly="0" labelOnly="1" grandRow="1" outline="0" fieldPosition="0"/>
    </format>
    <format dxfId="1525">
      <pivotArea dataOnly="0" labelOnly="1" outline="0" fieldPosition="0">
        <references count="1">
          <reference field="13" count="0"/>
        </references>
      </pivotArea>
    </format>
    <format dxfId="1524">
      <pivotArea dataOnly="0" labelOnly="1" grandCol="1" outline="0" fieldPosition="0"/>
    </format>
    <format dxfId="1523">
      <pivotArea dataOnly="0" labelOnly="1" outline="0" fieldPosition="0">
        <references count="1">
          <reference field="13" count="0"/>
        </references>
      </pivotArea>
    </format>
    <format dxfId="1522">
      <pivotArea dataOnly="0" labelOnly="1" grandCol="1" outline="0" fieldPosition="0"/>
    </format>
    <format dxfId="1521">
      <pivotArea grandRow="1" outline="0" collapsedLevelsAreSubtotals="1" fieldPosition="0"/>
    </format>
    <format dxfId="1520">
      <pivotArea dataOnly="0" labelOnly="1" grandRow="1" outline="0" fieldPosition="0"/>
    </format>
    <format dxfId="1519">
      <pivotArea outline="0" collapsedLevelsAreSubtotals="1" fieldPosition="0"/>
    </format>
    <format dxfId="1518">
      <pivotArea dataOnly="0" labelOnly="1" grandRow="1" outline="0" fieldPosition="0"/>
    </format>
    <format dxfId="1517">
      <pivotArea dataOnly="0" labelOnly="1" outline="0" fieldPosition="0">
        <references count="1">
          <reference field="13" count="0"/>
        </references>
      </pivotArea>
    </format>
    <format dxfId="1516">
      <pivotArea dataOnly="0" labelOnly="1" grandCol="1" outline="0" fieldPosition="0"/>
    </format>
    <format dxfId="1515">
      <pivotArea outline="0" collapsedLevelsAreSubtotals="1" fieldPosition="0"/>
    </format>
    <format dxfId="1514">
      <pivotArea dataOnly="0" labelOnly="1" grandRow="1" outline="0" fieldPosition="0"/>
    </format>
    <format dxfId="1513">
      <pivotArea dataOnly="0" labelOnly="1" outline="0" fieldPosition="0">
        <references count="1">
          <reference field="13" count="0"/>
        </references>
      </pivotArea>
    </format>
    <format dxfId="1512">
      <pivotArea dataOnly="0" labelOnly="1" grandCol="1" outline="0" fieldPosition="0"/>
    </format>
    <format dxfId="1511">
      <pivotArea outline="0" collapsedLevelsAreSubtotals="1" fieldPosition="0"/>
    </format>
    <format dxfId="1510">
      <pivotArea dataOnly="0" labelOnly="1" grandRow="1" outline="0" fieldPosition="0"/>
    </format>
    <format dxfId="1509">
      <pivotArea dataOnly="0" labelOnly="1" outline="0" fieldPosition="0">
        <references count="1">
          <reference field="13" count="0"/>
        </references>
      </pivotArea>
    </format>
    <format dxfId="1508">
      <pivotArea dataOnly="0" labelOnly="1" grandCol="1" outline="0" fieldPosition="0"/>
    </format>
    <format dxfId="1507">
      <pivotArea outline="0" collapsedLevelsAreSubtotals="1" fieldPosition="0"/>
    </format>
    <format dxfId="1506">
      <pivotArea dataOnly="0" labelOnly="1" grandRow="1" outline="0" fieldPosition="0"/>
    </format>
    <format dxfId="1505">
      <pivotArea dataOnly="0" labelOnly="1" outline="0" fieldPosition="0">
        <references count="1">
          <reference field="13" count="0"/>
        </references>
      </pivotArea>
    </format>
    <format dxfId="1504">
      <pivotArea dataOnly="0" labelOnly="1" grandCol="1" outline="0" fieldPosition="0"/>
    </format>
    <format dxfId="1503">
      <pivotArea outline="0" collapsedLevelsAreSubtotals="1" fieldPosition="0"/>
    </format>
    <format dxfId="1502">
      <pivotArea dataOnly="0" labelOnly="1" grandRow="1" outline="0" fieldPosition="0"/>
    </format>
    <format dxfId="1501">
      <pivotArea dataOnly="0" labelOnly="1" outline="0" fieldPosition="0">
        <references count="1">
          <reference field="13" count="0"/>
        </references>
      </pivotArea>
    </format>
    <format dxfId="1500">
      <pivotArea dataOnly="0" labelOnly="1" grandCol="1" outline="0" fieldPosition="0"/>
    </format>
    <format dxfId="1499">
      <pivotArea outline="0" collapsedLevelsAreSubtotals="1" fieldPosition="0"/>
    </format>
    <format dxfId="1498">
      <pivotArea dataOnly="0" labelOnly="1" grandRow="1" outline="0" fieldPosition="0"/>
    </format>
    <format dxfId="1497">
      <pivotArea dataOnly="0" labelOnly="1" outline="0" fieldPosition="0">
        <references count="1">
          <reference field="13" count="0"/>
        </references>
      </pivotArea>
    </format>
    <format dxfId="1496">
      <pivotArea dataOnly="0" labelOnly="1" grandCol="1" outline="0" fieldPosition="0"/>
    </format>
    <format dxfId="1495">
      <pivotArea dataOnly="0" labelOnly="1" outline="0" fieldPosition="0">
        <references count="1">
          <reference field="13" count="0"/>
        </references>
      </pivotArea>
    </format>
    <format dxfId="1494">
      <pivotArea dataOnly="0" labelOnly="1" grandCol="1" outline="0" fieldPosition="0"/>
    </format>
    <format dxfId="1493">
      <pivotArea grandRow="1" outline="0" collapsedLevelsAreSubtotals="1" fieldPosition="0"/>
    </format>
    <format dxfId="1492">
      <pivotArea dataOnly="0" labelOnly="1" grandRow="1" outline="0" fieldPosition="0"/>
    </format>
    <format dxfId="1491">
      <pivotArea outline="0" collapsedLevelsAreSubtotals="1" fieldPosition="0"/>
    </format>
    <format dxfId="1490">
      <pivotArea dataOnly="0" labelOnly="1" grandRow="1" outline="0" fieldPosition="0"/>
    </format>
    <format dxfId="1489">
      <pivotArea dataOnly="0" labelOnly="1" outline="0" fieldPosition="0">
        <references count="1">
          <reference field="13" count="0"/>
        </references>
      </pivotArea>
    </format>
    <format dxfId="1488">
      <pivotArea dataOnly="0" labelOnly="1" grandCol="1" outline="0" fieldPosition="0"/>
    </format>
    <format dxfId="1487">
      <pivotArea outline="0" collapsedLevelsAreSubtotals="1" fieldPosition="0"/>
    </format>
    <format dxfId="1486">
      <pivotArea dataOnly="0" labelOnly="1" grandRow="1" outline="0" fieldPosition="0"/>
    </format>
    <format dxfId="1485">
      <pivotArea dataOnly="0" labelOnly="1" outline="0" fieldPosition="0">
        <references count="1">
          <reference field="13" count="0"/>
        </references>
      </pivotArea>
    </format>
    <format dxfId="1484">
      <pivotArea dataOnly="0" labelOnly="1" grandCol="1" outline="0" fieldPosition="0"/>
    </format>
    <format dxfId="1483">
      <pivotArea dataOnly="0" labelOnly="1" outline="0" fieldPosition="0">
        <references count="1">
          <reference field="13" count="0"/>
        </references>
      </pivotArea>
    </format>
    <format dxfId="1482">
      <pivotArea dataOnly="0" labelOnly="1" grandCol="1" outline="0" fieldPosition="0"/>
    </format>
    <format dxfId="1481">
      <pivotArea grandRow="1" outline="0" collapsedLevelsAreSubtotals="1" fieldPosition="0"/>
    </format>
    <format dxfId="1480">
      <pivotArea dataOnly="0" labelOnly="1" grandRow="1" outline="0" fieldPosition="0"/>
    </format>
    <format dxfId="1479">
      <pivotArea outline="0" collapsedLevelsAreSubtotals="1" fieldPosition="0"/>
    </format>
    <format dxfId="1478">
      <pivotArea dataOnly="0" labelOnly="1" grandRow="1" outline="0" fieldPosition="0"/>
    </format>
    <format dxfId="1477">
      <pivotArea dataOnly="0" labelOnly="1" outline="0" fieldPosition="0">
        <references count="1">
          <reference field="13" count="0"/>
        </references>
      </pivotArea>
    </format>
    <format dxfId="1476">
      <pivotArea dataOnly="0" labelOnly="1" grandCol="1" outline="0" fieldPosition="0"/>
    </format>
    <format dxfId="1475">
      <pivotArea outline="0" collapsedLevelsAreSubtotals="1" fieldPosition="0"/>
    </format>
    <format dxfId="1474">
      <pivotArea dataOnly="0" labelOnly="1" grandRow="1" outline="0" fieldPosition="0"/>
    </format>
    <format dxfId="1473">
      <pivotArea dataOnly="0" labelOnly="1" outline="0" fieldPosition="0">
        <references count="1">
          <reference field="13" count="0"/>
        </references>
      </pivotArea>
    </format>
    <format dxfId="1472">
      <pivotArea dataOnly="0" labelOnly="1" grandCol="1" outline="0" fieldPosition="0"/>
    </format>
    <format dxfId="1471">
      <pivotArea grandRow="1" outline="0" collapsedLevelsAreSubtotals="1" fieldPosition="0"/>
    </format>
    <format dxfId="1470">
      <pivotArea dataOnly="0" labelOnly="1" grandRow="1" outline="0" fieldPosition="0"/>
    </format>
    <format dxfId="1469">
      <pivotArea dataOnly="0" labelOnly="1" outline="0" fieldPosition="0">
        <references count="1">
          <reference field="13" count="0"/>
        </references>
      </pivotArea>
    </format>
    <format dxfId="1468">
      <pivotArea dataOnly="0" labelOnly="1" grandCol="1" outline="0" fieldPosition="0"/>
    </format>
    <format dxfId="1467">
      <pivotArea outline="0" collapsedLevelsAreSubtotals="1" fieldPosition="0"/>
    </format>
    <format dxfId="1466">
      <pivotArea dataOnly="0" labelOnly="1" grandRow="1" outline="0" fieldPosition="0"/>
    </format>
    <format dxfId="1465">
      <pivotArea dataOnly="0" labelOnly="1" outline="0" fieldPosition="0">
        <references count="1">
          <reference field="13" count="0"/>
        </references>
      </pivotArea>
    </format>
    <format dxfId="1464">
      <pivotArea dataOnly="0" labelOnly="1" grandCol="1" outline="0" fieldPosition="0"/>
    </format>
    <format dxfId="1463">
      <pivotArea grandRow="1" outline="0" collapsedLevelsAreSubtotals="1" fieldPosition="0"/>
    </format>
    <format dxfId="1462">
      <pivotArea dataOnly="0" labelOnly="1" grandRow="1" outline="0" fieldPosition="0"/>
    </format>
    <format dxfId="1461">
      <pivotArea grandRow="1" outline="0" collapsedLevelsAreSubtotals="1" fieldPosition="0"/>
    </format>
    <format dxfId="1460">
      <pivotArea dataOnly="0" labelOnly="1" grandRow="1" outline="0" fieldPosition="0"/>
    </format>
    <format dxfId="1459">
      <pivotArea field="15" type="button" dataOnly="0" labelOnly="1" outline="0" axis="axisRow" fieldPosition="0"/>
    </format>
    <format dxfId="1458">
      <pivotArea dataOnly="0" labelOnly="1" outline="0" fieldPosition="0">
        <references count="1">
          <reference field="13" count="0"/>
        </references>
      </pivotArea>
    </format>
    <format dxfId="1457">
      <pivotArea dataOnly="0" labelOnly="1" grandCol="1" outline="0" fieldPosition="0"/>
    </format>
    <format dxfId="1456">
      <pivotArea outline="0" collapsedLevelsAreSubtotals="1" fieldPosition="0"/>
    </format>
    <format dxfId="1455">
      <pivotArea field="15" type="button" dataOnly="0" labelOnly="1" outline="0" axis="axisRow" fieldPosition="0"/>
    </format>
    <format dxfId="1454">
      <pivotArea dataOnly="0" labelOnly="1" outline="0" fieldPosition="0">
        <references count="1">
          <reference field="15" count="0"/>
        </references>
      </pivotArea>
    </format>
    <format dxfId="1453">
      <pivotArea dataOnly="0" labelOnly="1" grandRow="1" outline="0" fieldPosition="0"/>
    </format>
    <format dxfId="1452">
      <pivotArea dataOnly="0" labelOnly="1" outline="0" fieldPosition="0">
        <references count="1">
          <reference field="13" count="0"/>
        </references>
      </pivotArea>
    </format>
    <format dxfId="1451">
      <pivotArea dataOnly="0" labelOnly="1" grandCol="1" outline="0" fieldPosition="0"/>
    </format>
    <format dxfId="1450">
      <pivotArea outline="0" collapsedLevelsAreSubtotals="1" fieldPosition="0"/>
    </format>
    <format dxfId="1449">
      <pivotArea field="15" type="button" dataOnly="0" labelOnly="1" outline="0" axis="axisRow" fieldPosition="0"/>
    </format>
    <format dxfId="1448">
      <pivotArea dataOnly="0" labelOnly="1" outline="0" fieldPosition="0">
        <references count="1">
          <reference field="15" count="0"/>
        </references>
      </pivotArea>
    </format>
    <format dxfId="1447">
      <pivotArea dataOnly="0" labelOnly="1" grandRow="1" outline="0" fieldPosition="0"/>
    </format>
    <format dxfId="1446">
      <pivotArea dataOnly="0" labelOnly="1" outline="0" fieldPosition="0">
        <references count="1">
          <reference field="13" count="0"/>
        </references>
      </pivotArea>
    </format>
    <format dxfId="1445">
      <pivotArea dataOnly="0" labelOnly="1" grandCol="1" outline="0" fieldPosition="0"/>
    </format>
    <format dxfId="1444">
      <pivotArea field="15" type="button" dataOnly="0" labelOnly="1" outline="0" axis="axisRow" fieldPosition="0"/>
    </format>
    <format dxfId="1443">
      <pivotArea dataOnly="0" labelOnly="1" outline="0" fieldPosition="0">
        <references count="1">
          <reference field="13" count="0"/>
        </references>
      </pivotArea>
    </format>
    <format dxfId="1442">
      <pivotArea dataOnly="0" labelOnly="1" grandCol="1" outline="0" fieldPosition="0"/>
    </format>
    <format dxfId="1441">
      <pivotArea dataOnly="0" labelOnly="1" grandRow="1" outline="0" fieldPosition="0"/>
    </format>
    <format dxfId="1440">
      <pivotArea outline="0" collapsedLevelsAreSubtotals="1" fieldPosition="0"/>
    </format>
    <format dxfId="1439">
      <pivotArea field="15" type="button" dataOnly="0" labelOnly="1" outline="0" axis="axisRow" fieldPosition="0"/>
    </format>
    <format dxfId="1438">
      <pivotArea dataOnly="0" labelOnly="1" outline="0" fieldPosition="0">
        <references count="1">
          <reference field="15" count="0"/>
        </references>
      </pivotArea>
    </format>
    <format dxfId="1437">
      <pivotArea dataOnly="0" labelOnly="1" grandRow="1" outline="0" fieldPosition="0"/>
    </format>
    <format dxfId="1436">
      <pivotArea dataOnly="0" labelOnly="1" outline="0" fieldPosition="0">
        <references count="1">
          <reference field="13" count="0"/>
        </references>
      </pivotArea>
    </format>
    <format dxfId="1435">
      <pivotArea dataOnly="0" labelOnly="1" grandCol="1" outline="0" fieldPosition="0"/>
    </format>
    <format dxfId="1434">
      <pivotArea outline="0" collapsedLevelsAreSubtotals="1" fieldPosition="0"/>
    </format>
    <format dxfId="1433">
      <pivotArea field="15" type="button" dataOnly="0" labelOnly="1" outline="0" axis="axisRow" fieldPosition="0"/>
    </format>
    <format dxfId="1432">
      <pivotArea dataOnly="0" labelOnly="1" outline="0" fieldPosition="0">
        <references count="1">
          <reference field="15" count="0"/>
        </references>
      </pivotArea>
    </format>
    <format dxfId="1431">
      <pivotArea dataOnly="0" labelOnly="1" grandRow="1" outline="0" fieldPosition="0"/>
    </format>
    <format dxfId="1430">
      <pivotArea dataOnly="0" labelOnly="1" outline="0" fieldPosition="0">
        <references count="1">
          <reference field="13" count="0"/>
        </references>
      </pivotArea>
    </format>
    <format dxfId="1429">
      <pivotArea dataOnly="0" labelOnly="1" grandCol="1" outline="0" fieldPosition="0"/>
    </format>
    <format dxfId="1428">
      <pivotArea dataOnly="0" labelOnly="1" grandRow="1" outline="0" fieldPosition="0"/>
    </format>
    <format dxfId="1427">
      <pivotArea field="15" type="button" dataOnly="0" labelOnly="1" outline="0" axis="axisRow" fieldPosition="0"/>
    </format>
    <format dxfId="1426">
      <pivotArea dataOnly="0" labelOnly="1" outline="0" fieldPosition="0">
        <references count="1">
          <reference field="13" count="0"/>
        </references>
      </pivotArea>
    </format>
    <format dxfId="1425">
      <pivotArea dataOnly="0" labelOnly="1" grandCol="1" outline="0" fieldPosition="0"/>
    </format>
    <format dxfId="1424">
      <pivotArea type="all" dataOnly="0" outline="0" fieldPosition="0"/>
    </format>
    <format dxfId="1423">
      <pivotArea outline="0" collapsedLevelsAreSubtotals="1" fieldPosition="0"/>
    </format>
    <format dxfId="1422">
      <pivotArea field="15" type="button" dataOnly="0" labelOnly="1" outline="0" axis="axisRow" fieldPosition="0"/>
    </format>
    <format dxfId="1421">
      <pivotArea dataOnly="0" labelOnly="1" outline="0" fieldPosition="0">
        <references count="1">
          <reference field="15" count="0"/>
        </references>
      </pivotArea>
    </format>
    <format dxfId="1420">
      <pivotArea dataOnly="0" labelOnly="1" grandRow="1" outline="0" fieldPosition="0"/>
    </format>
    <format dxfId="1419">
      <pivotArea dataOnly="0" labelOnly="1" outline="0" fieldPosition="0">
        <references count="1">
          <reference field="13" count="0"/>
        </references>
      </pivotArea>
    </format>
    <format dxfId="1418">
      <pivotArea dataOnly="0" labelOnly="1" grandCol="1" outline="0" fieldPosition="0"/>
    </format>
    <format>
      <pivotArea type="all" dataOnly="0" outline="0" fieldPosition="0"/>
    </format>
    <format>
      <pivotArea outline="0" collapsedLevelsAreSubtotals="1"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1417">
      <pivotArea outline="0" collapsedLevelsAreSubtotals="1" fieldPosition="0"/>
    </format>
    <format dxfId="1416">
      <pivotArea field="15" type="button" dataOnly="0" labelOnly="1" outline="0" axis="axisRow" fieldPosition="0"/>
    </format>
    <format dxfId="1415">
      <pivotArea dataOnly="0" labelOnly="1" outline="0" fieldPosition="0">
        <references count="1">
          <reference field="15" count="0"/>
        </references>
      </pivotArea>
    </format>
    <format dxfId="1414">
      <pivotArea dataOnly="0" labelOnly="1" grandRow="1" outline="0" fieldPosition="0"/>
    </format>
    <format dxfId="1413">
      <pivotArea dataOnly="0" labelOnly="1" outline="0" fieldPosition="0">
        <references count="1">
          <reference field="13" count="0"/>
        </references>
      </pivotArea>
    </format>
    <format dxfId="1412">
      <pivotArea dataOnly="0" labelOnly="1" grandCol="1" outline="0" fieldPosition="0"/>
    </format>
    <format dxfId="1411">
      <pivotArea dataOnly="0" labelOnly="1" grandRow="1" outline="0" fieldPosition="0"/>
    </format>
    <format dxfId="1410">
      <pivotArea field="15" type="button" dataOnly="0" labelOnly="1" outline="0" axis="axisRow" fieldPosition="0"/>
    </format>
    <format dxfId="1409">
      <pivotArea dataOnly="0" labelOnly="1" outline="0" fieldPosition="0">
        <references count="1">
          <reference field="13" count="0"/>
        </references>
      </pivotArea>
    </format>
    <format dxfId="1408">
      <pivotArea dataOnly="0" labelOnly="1" grandCol="1" outline="0" fieldPosition="0"/>
    </format>
    <format dxfId="1407">
      <pivotArea field="15" type="button" dataOnly="0" labelOnly="1" outline="0" axis="axisRow" fieldPosition="0"/>
    </format>
    <format dxfId="1406">
      <pivotArea dataOnly="0" labelOnly="1" outline="0" fieldPosition="0">
        <references count="1">
          <reference field="13" count="0"/>
        </references>
      </pivotArea>
    </format>
    <format dxfId="1405">
      <pivotArea dataOnly="0" labelOnly="1" grandCol="1" outline="0" fieldPosition="0"/>
    </format>
    <format dxfId="1404">
      <pivotArea field="15" type="button" dataOnly="0" labelOnly="1" outline="0" axis="axisRow" fieldPosition="0"/>
    </format>
    <format dxfId="1403">
      <pivotArea dataOnly="0" labelOnly="1" outline="0" fieldPosition="0">
        <references count="1">
          <reference field="13" count="0"/>
        </references>
      </pivotArea>
    </format>
    <format dxfId="1402">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3" type="button" dataOnly="0" labelOnly="1" outline="0" axis="axisCol" fieldPosition="0"/>
    </format>
    <format>
      <pivotArea type="topRight" dataOnly="0" labelOnly="1" outline="0"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1401">
      <pivotArea outline="0" collapsedLevelsAreSubtotals="1" fieldPosition="0"/>
    </format>
    <format dxfId="1400">
      <pivotArea field="15" type="button" dataOnly="0" labelOnly="1" outline="0" axis="axisRow" fieldPosition="0"/>
    </format>
    <format dxfId="1399">
      <pivotArea dataOnly="0" labelOnly="1" outline="0" fieldPosition="0">
        <references count="1">
          <reference field="15" count="18">
            <x v="0"/>
            <x v="1"/>
            <x v="2"/>
            <x v="3"/>
            <x v="4"/>
            <x v="5"/>
            <x v="6"/>
            <x v="8"/>
            <x v="9"/>
            <x v="10"/>
            <x v="11"/>
            <x v="12"/>
            <x v="13"/>
            <x v="14"/>
            <x v="15"/>
            <x v="16"/>
            <x v="17"/>
            <x v="18"/>
          </reference>
        </references>
      </pivotArea>
    </format>
    <format dxfId="1398">
      <pivotArea dataOnly="0" labelOnly="1" grandRow="1" outline="0" fieldPosition="0"/>
    </format>
    <format dxfId="1397">
      <pivotArea dataOnly="0" labelOnly="1" outline="0" fieldPosition="0">
        <references count="1">
          <reference field="13" count="0"/>
        </references>
      </pivotArea>
    </format>
    <format dxfId="1396">
      <pivotArea dataOnly="0" labelOnly="1" grandCol="1" outline="0" fieldPosition="0"/>
    </format>
    <format dxfId="1395">
      <pivotArea outline="0" collapsedLevelsAreSubtotals="1" fieldPosition="0"/>
    </format>
    <format dxfId="1394">
      <pivotArea field="15" type="button" dataOnly="0" labelOnly="1" outline="0" axis="axisRow" fieldPosition="0"/>
    </format>
    <format dxfId="1393">
      <pivotArea dataOnly="0" labelOnly="1" outline="0" fieldPosition="0">
        <references count="1">
          <reference field="15" count="0"/>
        </references>
      </pivotArea>
    </format>
    <format dxfId="1392">
      <pivotArea dataOnly="0" labelOnly="1" grandRow="1" outline="0" fieldPosition="0"/>
    </format>
    <format dxfId="1391">
      <pivotArea dataOnly="0" labelOnly="1" outline="0" fieldPosition="0">
        <references count="1">
          <reference field="13" count="0"/>
        </references>
      </pivotArea>
    </format>
    <format dxfId="1390">
      <pivotArea dataOnly="0" labelOnly="1" grandCol="1" outline="0" fieldPosition="0"/>
    </format>
    <format dxfId="1389">
      <pivotArea dataOnly="0" labelOnly="1" grandRow="1" outline="0" fieldPosition="0"/>
    </format>
    <format dxfId="1388">
      <pivotArea outline="0" collapsedLevelsAreSubtotals="1" fieldPosition="0"/>
    </format>
    <format dxfId="1387">
      <pivotArea field="15" type="button" dataOnly="0" labelOnly="1" outline="0" axis="axisRow" fieldPosition="0"/>
    </format>
    <format dxfId="1386">
      <pivotArea dataOnly="0" labelOnly="1" outline="0" fieldPosition="0">
        <references count="1">
          <reference field="15" count="0"/>
        </references>
      </pivotArea>
    </format>
    <format dxfId="1385">
      <pivotArea dataOnly="0" labelOnly="1" grandRow="1" outline="0" fieldPosition="0"/>
    </format>
    <format dxfId="1384">
      <pivotArea dataOnly="0" labelOnly="1" outline="0" fieldPosition="0">
        <references count="1">
          <reference field="13" count="0"/>
        </references>
      </pivotArea>
    </format>
    <format dxfId="1383">
      <pivotArea dataOnly="0" labelOnly="1" grandCol="1" outline="0" fieldPosition="0"/>
    </format>
    <format dxfId="1382">
      <pivotArea outline="0" collapsedLevelsAreSubtotals="1" fieldPosition="0"/>
    </format>
    <format dxfId="1381">
      <pivotArea dataOnly="0" labelOnly="1" outline="0" fieldPosition="0">
        <references count="1">
          <reference field="15" count="0"/>
        </references>
      </pivotArea>
    </format>
    <format dxfId="1380">
      <pivotArea field="15" type="button" dataOnly="0" labelOnly="1" outline="0" axis="axisRow" fieldPosition="0"/>
    </format>
    <format dxfId="1379">
      <pivotArea dataOnly="0" labelOnly="1" outline="0" fieldPosition="0">
        <references count="1">
          <reference field="13" count="0"/>
        </references>
      </pivotArea>
    </format>
    <format dxfId="1378">
      <pivotArea dataOnly="0" labelOnly="1" grandCol="1" outline="0" fieldPosition="0"/>
    </format>
    <format dxfId="1377">
      <pivotArea grandRow="1" outline="0" collapsedLevelsAreSubtotals="1" fieldPosition="0"/>
    </format>
    <format dxfId="1376">
      <pivotArea dataOnly="0" labelOnly="1" grandRow="1" outline="0" fieldPosition="0"/>
    </format>
    <format dxfId="1375">
      <pivotArea grandRow="1" outline="0" collapsedLevelsAreSubtotals="1" fieldPosition="0"/>
    </format>
    <format dxfId="1374">
      <pivotArea dataOnly="0" labelOnly="1" grandRow="1" outline="0" fieldPosition="0"/>
    </format>
    <format dxfId="1373">
      <pivotArea field="15" type="button" dataOnly="0" labelOnly="1" outline="0" axis="axisRow" fieldPosition="0"/>
    </format>
    <format dxfId="1372">
      <pivotArea dataOnly="0" labelOnly="1" outline="0" fieldPosition="0">
        <references count="1">
          <reference field="13" count="0"/>
        </references>
      </pivotArea>
    </format>
    <format dxfId="137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14" cacheId="26" applyNumberFormats="0" applyBorderFormats="0" applyFontFormats="0" applyPatternFormats="0" applyAlignmentFormats="0" applyWidthHeightFormats="1" dataCaption="Values" missingCaption="0" updatedVersion="8" minRefreshableVersion="3" itemPrintTitles="1" createdVersion="5" indent="0" compact="0" compactData="0" gridDropZones="1" multipleFieldFilters="0">
  <location ref="I172:L193"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compact="0" outline="0" showAll="0"/>
    <pivotField axis="axisCol" dataField="1" compact="0" outline="0" showAll="0">
      <items count="4">
        <item x="0"/>
        <item x="1"/>
        <item m="1" x="2"/>
        <item t="default"/>
      </items>
    </pivotField>
    <pivotField axis="axisRow" compact="0" outline="0" showAll="0" defaultSubtotal="0">
      <items count="19">
        <item x="4"/>
        <item x="5"/>
        <item x="2"/>
        <item x="10"/>
        <item x="11"/>
        <item x="16"/>
        <item x="14"/>
        <item x="8"/>
        <item x="15"/>
        <item x="1"/>
        <item x="18"/>
        <item x="3"/>
        <item x="13"/>
        <item x="12"/>
        <item x="7"/>
        <item x="6"/>
        <item x="9"/>
        <item x="0"/>
        <item x="17"/>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83">
    <format dxfId="1758">
      <pivotArea outline="0" collapsedLevelsAreSubtotals="1" fieldPosition="0"/>
    </format>
    <format dxfId="1757">
      <pivotArea dataOnly="0" labelOnly="1" grandCol="1" outline="0" fieldPosition="0"/>
    </format>
    <format dxfId="1756">
      <pivotArea outline="0" collapsedLevelsAreSubtotals="1" fieldPosition="0"/>
    </format>
    <format dxfId="1755">
      <pivotArea dataOnly="0" labelOnly="1" grandCol="1" outline="0" fieldPosition="0"/>
    </format>
    <format dxfId="1754">
      <pivotArea dataOnly="0" labelOnly="1" grandRow="1" outline="0" fieldPosition="0"/>
    </format>
    <format dxfId="1753">
      <pivotArea dataOnly="0" labelOnly="1" grandCol="1" outline="0" fieldPosition="0"/>
    </format>
    <format dxfId="1752">
      <pivotArea dataOnly="0" labelOnly="1" grandCol="1" outline="0" fieldPosition="0"/>
    </format>
    <format dxfId="1751">
      <pivotArea dataOnly="0" labelOnly="1" grandCol="1" outline="0" fieldPosition="0"/>
    </format>
    <format dxfId="1750">
      <pivotArea dataOnly="0" labelOnly="1" grandCol="1" outline="0" fieldPosition="0"/>
    </format>
    <format dxfId="1749">
      <pivotArea grandRow="1" outline="0" collapsedLevelsAreSubtotals="1" fieldPosition="0"/>
    </format>
    <format dxfId="1748">
      <pivotArea dataOnly="0" labelOnly="1" grandRow="1" outline="0" fieldPosition="0"/>
    </format>
    <format dxfId="1747">
      <pivotArea dataOnly="0" labelOnly="1" grandRow="1" outline="0" fieldPosition="0"/>
    </format>
    <format dxfId="1746">
      <pivotArea grandRow="1" outline="0" collapsedLevelsAreSubtotals="1" fieldPosition="0"/>
    </format>
    <format dxfId="1745">
      <pivotArea dataOnly="0" labelOnly="1" grandRow="1" outline="0" fieldPosition="0"/>
    </format>
    <format dxfId="1744">
      <pivotArea grandRow="1" outline="0" collapsedLevelsAreSubtotals="1" fieldPosition="0"/>
    </format>
    <format dxfId="1743">
      <pivotArea dataOnly="0" labelOnly="1" grandRow="1" outline="0" fieldPosition="0"/>
    </format>
    <format dxfId="1742">
      <pivotArea grandRow="1" outline="0" collapsedLevelsAreSubtotals="1" fieldPosition="0"/>
    </format>
    <format dxfId="1741">
      <pivotArea grandRow="1" outline="0" collapsedLevelsAreSubtotals="1" fieldPosition="0"/>
    </format>
    <format dxfId="1740">
      <pivotArea dataOnly="0" labelOnly="1" grandRow="1" outline="0" fieldPosition="0"/>
    </format>
    <format dxfId="1739">
      <pivotArea dataOnly="0" labelOnly="1" grandRow="1" outline="0" fieldPosition="0"/>
    </format>
    <format dxfId="1738">
      <pivotArea dataOnly="0" labelOnly="1" grandRow="1" outline="0" fieldPosition="0"/>
    </format>
    <format dxfId="1737">
      <pivotArea dataOnly="0" labelOnly="1" grandRow="1" outline="0" fieldPosition="0"/>
    </format>
    <format dxfId="1736">
      <pivotArea grandRow="1" outline="0" collapsedLevelsAreSubtotals="1" fieldPosition="0"/>
    </format>
    <format dxfId="1735">
      <pivotArea dataOnly="0" labelOnly="1" grandRow="1" outline="0" fieldPosition="0"/>
    </format>
    <format dxfId="1734">
      <pivotArea dataOnly="0" labelOnly="1" grandCol="1" outline="0" fieldPosition="0"/>
    </format>
    <format dxfId="1733">
      <pivotArea grandRow="1" outline="0" collapsedLevelsAreSubtotals="1" fieldPosition="0"/>
    </format>
    <format dxfId="1732">
      <pivotArea dataOnly="0" labelOnly="1" grandRow="1" outline="0" fieldPosition="0"/>
    </format>
    <format dxfId="1731">
      <pivotArea grandRow="1" outline="0" collapsedLevelsAreSubtotals="1" fieldPosition="0"/>
    </format>
    <format dxfId="1730">
      <pivotArea dataOnly="0" labelOnly="1" grandRow="1" outline="0" fieldPosition="0"/>
    </format>
    <format dxfId="1729">
      <pivotArea dataOnly="0" labelOnly="1" grandCol="1" outline="0" fieldPosition="0"/>
    </format>
    <format dxfId="1728">
      <pivotArea dataOnly="0" labelOnly="1" grandCol="1" outline="0" fieldPosition="0"/>
    </format>
    <format dxfId="1727">
      <pivotArea grandRow="1" grandCol="1" outline="0" collapsedLevelsAreSubtotals="1" fieldPosition="0"/>
    </format>
    <format dxfId="1726">
      <pivotArea dataOnly="0" labelOnly="1" grandCol="1" outline="0" fieldPosition="0"/>
    </format>
    <format dxfId="1725">
      <pivotArea dataOnly="0" labelOnly="1" grandCol="1" outline="0" fieldPosition="0"/>
    </format>
    <format dxfId="1724">
      <pivotArea grandRow="1" outline="0" collapsedLevelsAreSubtotals="1" fieldPosition="0"/>
    </format>
    <format dxfId="1723">
      <pivotArea grandRow="1" outline="0" collapsedLevelsAreSubtotals="1" fieldPosition="0"/>
    </format>
    <format dxfId="1722">
      <pivotArea type="origin" dataOnly="0" labelOnly="1" outline="0" fieldPosition="0"/>
    </format>
    <format dxfId="1721">
      <pivotArea type="origin" dataOnly="0" labelOnly="1" outline="0" fieldPosition="0"/>
    </format>
    <format dxfId="1720">
      <pivotArea type="origin" dataOnly="0" labelOnly="1" outline="0" fieldPosition="0"/>
    </format>
    <format dxfId="1719">
      <pivotArea type="topRight" dataOnly="0" labelOnly="1" outline="0" fieldPosition="0"/>
    </format>
    <format dxfId="1718">
      <pivotArea dataOnly="0" labelOnly="1" grandRow="1" outline="0" fieldPosition="0"/>
    </format>
    <format dxfId="1717">
      <pivotArea grandRow="1" outline="0" collapsedLevelsAreSubtotals="1" fieldPosition="0"/>
    </format>
    <format dxfId="1716">
      <pivotArea dataOnly="0" labelOnly="1" grandRow="1" outline="0" fieldPosition="0"/>
    </format>
    <format dxfId="1715">
      <pivotArea dataOnly="0" labelOnly="1" grandRow="1" outline="0" fieldPosition="0"/>
    </format>
    <format dxfId="1714">
      <pivotArea grandRow="1" outline="0" collapsedLevelsAreSubtotals="1" fieldPosition="0"/>
    </format>
    <format dxfId="1713">
      <pivotArea dataOnly="0" labelOnly="1" grandRow="1" outline="0" fieldPosition="0"/>
    </format>
    <format dxfId="1712">
      <pivotArea grandRow="1" outline="0" collapsedLevelsAreSubtotals="1" fieldPosition="0"/>
    </format>
    <format dxfId="1711">
      <pivotArea dataOnly="0" labelOnly="1" grandRow="1" outline="0" fieldPosition="0"/>
    </format>
    <format dxfId="1710">
      <pivotArea dataOnly="0" labelOnly="1" grandRow="1" outline="0" fieldPosition="0"/>
    </format>
    <format dxfId="1709">
      <pivotArea dataOnly="0" labelOnly="1" grandRow="1" outline="0" fieldPosition="0"/>
    </format>
    <format dxfId="1708">
      <pivotArea dataOnly="0" labelOnly="1" grandRow="1" outline="0" fieldPosition="0"/>
    </format>
    <format dxfId="1707">
      <pivotArea field="12" type="button" dataOnly="0" labelOnly="1" outline="0" axis="axisPage" fieldPosition="0"/>
    </format>
    <format dxfId="1706">
      <pivotArea type="origin" dataOnly="0" labelOnly="1" outline="0" fieldPosition="0"/>
    </format>
    <format dxfId="1705">
      <pivotArea dataOnly="0" labelOnly="1" grandRow="1" outline="0" fieldPosition="0"/>
    </format>
    <format dxfId="1704">
      <pivotArea field="12" type="button" dataOnly="0" labelOnly="1" outline="0" axis="axisPage" fieldPosition="0"/>
    </format>
    <format dxfId="1703">
      <pivotArea type="origin" dataOnly="0" labelOnly="1" outline="0" fieldPosition="0"/>
    </format>
    <format dxfId="1702">
      <pivotArea dataOnly="0" labelOnly="1" grandRow="1" outline="0" fieldPosition="0"/>
    </format>
    <format dxfId="1701">
      <pivotArea field="12" type="button" dataOnly="0" labelOnly="1" outline="0" axis="axisPage" fieldPosition="0"/>
    </format>
    <format dxfId="1700">
      <pivotArea type="origin" dataOnly="0" labelOnly="1" outline="0" fieldPosition="0"/>
    </format>
    <format dxfId="1699">
      <pivotArea dataOnly="0" labelOnly="1" grandRow="1" outline="0" fieldPosition="0"/>
    </format>
    <format dxfId="1698">
      <pivotArea field="12" type="button" dataOnly="0" labelOnly="1" outline="0" axis="axisPage" fieldPosition="0"/>
    </format>
    <format dxfId="1697">
      <pivotArea type="origin" dataOnly="0" labelOnly="1" outline="0" fieldPosition="0"/>
    </format>
    <format dxfId="1696">
      <pivotArea dataOnly="0" labelOnly="1" grandRow="1" outline="0" fieldPosition="0"/>
    </format>
    <format dxfId="1695">
      <pivotArea grandRow="1" outline="0" collapsedLevelsAreSubtotals="1" fieldPosition="0"/>
    </format>
    <format dxfId="1694">
      <pivotArea grandRow="1" outline="0" collapsedLevelsAreSubtotals="1" fieldPosition="0"/>
    </format>
    <format dxfId="1693">
      <pivotArea type="origin" dataOnly="0" labelOnly="1" outline="0" fieldPosition="0"/>
    </format>
    <format dxfId="1692">
      <pivotArea field="14" type="button" dataOnly="0" labelOnly="1" outline="0" axis="axisCol" fieldPosition="0"/>
    </format>
    <format dxfId="1691">
      <pivotArea type="topRight" dataOnly="0" labelOnly="1" outline="0" offset="A1" fieldPosition="0"/>
    </format>
    <format dxfId="1690">
      <pivotArea grandRow="1" outline="0" collapsedLevelsAreSubtotals="1" fieldPosition="0"/>
    </format>
    <format dxfId="1689">
      <pivotArea outline="0" collapsedLevelsAreSubtotals="1" fieldPosition="0"/>
    </format>
    <format dxfId="1688">
      <pivotArea field="15" type="button" dataOnly="0" labelOnly="1" outline="0" axis="axisRow" fieldPosition="0"/>
    </format>
    <format dxfId="1687">
      <pivotArea dataOnly="0" labelOnly="1" outline="0" fieldPosition="0">
        <references count="1">
          <reference field="15" count="0"/>
        </references>
      </pivotArea>
    </format>
    <format dxfId="1686">
      <pivotArea dataOnly="0" labelOnly="1" grandRow="1" outline="0" fieldPosition="0"/>
    </format>
    <format dxfId="1685">
      <pivotArea dataOnly="0" labelOnly="1" outline="0" fieldPosition="0">
        <references count="1">
          <reference field="14" count="0"/>
        </references>
      </pivotArea>
    </format>
    <format dxfId="1684">
      <pivotArea dataOnly="0" labelOnly="1" grandCol="1" outline="0" fieldPosition="0"/>
    </format>
    <format dxfId="1683">
      <pivotArea field="15" type="button" dataOnly="0" labelOnly="1" outline="0" axis="axisRow" fieldPosition="0"/>
    </format>
    <format dxfId="1682">
      <pivotArea dataOnly="0" labelOnly="1" outline="0" fieldPosition="0">
        <references count="1">
          <reference field="14" count="0"/>
        </references>
      </pivotArea>
    </format>
    <format dxfId="1681">
      <pivotArea dataOnly="0" labelOnly="1" grandCol="1" outline="0" fieldPosition="0"/>
    </format>
    <format dxfId="1680">
      <pivotArea field="15" type="button" dataOnly="0" labelOnly="1" outline="0" axis="axisRow" fieldPosition="0"/>
    </format>
    <format dxfId="1679">
      <pivotArea dataOnly="0" labelOnly="1" outline="0" fieldPosition="0">
        <references count="1">
          <reference field="14" count="0"/>
        </references>
      </pivotArea>
    </format>
    <format dxfId="1678">
      <pivotArea dataOnly="0" labelOnly="1" grandCol="1" outline="0" fieldPosition="0"/>
    </format>
    <format dxfId="1677">
      <pivotArea grandRow="1" outline="0" collapsedLevelsAreSubtotals="1" fieldPosition="0"/>
    </format>
    <format dxfId="167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PivotTable2" cacheId="8"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239:N241"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2116">
      <pivotArea type="all" dataOnly="0" outline="0" fieldPosition="0"/>
    </format>
    <format dxfId="2115">
      <pivotArea outline="0" collapsedLevelsAreSubtotals="1" fieldPosition="0"/>
    </format>
    <format dxfId="2114">
      <pivotArea dataOnly="0" labelOnly="1" grandRow="1" outline="0" fieldPosition="0"/>
    </format>
    <format dxfId="2113">
      <pivotArea type="all" dataOnly="0" outline="0" fieldPosition="0"/>
    </format>
    <format dxfId="2112">
      <pivotArea outline="0" collapsedLevelsAreSubtotals="1" fieldPosition="0"/>
    </format>
    <format dxfId="2111">
      <pivotArea dataOnly="0" labelOnly="1" grandRow="1" outline="0" fieldPosition="0"/>
    </format>
    <format dxfId="2110">
      <pivotArea type="all" dataOnly="0" outline="0" fieldPosition="0"/>
    </format>
    <format dxfId="2109">
      <pivotArea type="all" dataOnly="0" outline="0" fieldPosition="0"/>
    </format>
    <format dxfId="2108">
      <pivotArea outline="0" collapsedLevelsAreSubtotals="1" fieldPosition="0"/>
    </format>
    <format dxfId="2107">
      <pivotArea grandRow="1" outline="0" collapsedLevelsAreSubtotals="1" fieldPosition="0"/>
    </format>
    <format dxfId="2106">
      <pivotArea dataOnly="0" labelOnly="1" grandRow="1" outline="0" fieldPosition="0"/>
    </format>
    <format dxfId="2105">
      <pivotArea type="all" dataOnly="0" outline="0" fieldPosition="0"/>
    </format>
    <format dxfId="2104">
      <pivotArea outline="0" collapsedLevelsAreSubtotals="1" fieldPosition="0"/>
    </format>
    <format dxfId="2103">
      <pivotArea dataOnly="0" labelOnly="1" grandRow="1" outline="0" fieldPosition="0"/>
    </format>
    <format dxfId="2102">
      <pivotArea type="all" dataOnly="0" outline="0" fieldPosition="0"/>
    </format>
    <format dxfId="2101">
      <pivotArea outline="0" collapsedLevelsAreSubtotals="1" fieldPosition="0"/>
    </format>
    <format dxfId="2100">
      <pivotArea type="all" dataOnly="0" outline="0" fieldPosition="0"/>
    </format>
    <format dxfId="2099">
      <pivotArea outline="0" collapsedLevelsAreSubtotals="1" fieldPosition="0"/>
    </format>
    <format dxfId="2098">
      <pivotArea grandRow="1" outline="0" collapsedLevelsAreSubtotals="1" fieldPosition="0"/>
    </format>
    <format dxfId="2097">
      <pivotArea dataOnly="0" labelOnly="1" grandRow="1" outline="0" fieldPosition="0"/>
    </format>
    <format dxfId="2096">
      <pivotArea grandRow="1" outline="0" collapsedLevelsAreSubtotals="1" fieldPosition="0"/>
    </format>
    <format dxfId="2095">
      <pivotArea dataOnly="0" labelOnly="1" grandRow="1" outline="0" fieldPosition="0"/>
    </format>
    <format dxfId="2094">
      <pivotArea outline="0" collapsedLevelsAreSubtotals="1" fieldPosition="0"/>
    </format>
    <format dxfId="2093">
      <pivotArea dataOnly="0" labelOnly="1" grandRow="1" outline="0" fieldPosition="0"/>
    </format>
    <format dxfId="2092">
      <pivotArea type="all" dataOnly="0" outline="0" fieldPosition="0"/>
    </format>
    <format dxfId="2091">
      <pivotArea outline="0" collapsedLevelsAreSubtotals="1" fieldPosition="0"/>
    </format>
    <format dxfId="2090">
      <pivotArea dataOnly="0" labelOnly="1" grandRow="1" outline="0" fieldPosition="0"/>
    </format>
    <format dxfId="2089">
      <pivotArea type="all" dataOnly="0" outline="0" fieldPosition="0"/>
    </format>
    <format dxfId="2088">
      <pivotArea outline="0" collapsedLevelsAreSubtotals="1" fieldPosition="0"/>
    </format>
    <format dxfId="2087">
      <pivotArea dataOnly="0" labelOnly="1" grandRow="1" outline="0" fieldPosition="0"/>
    </format>
    <format dxfId="2086">
      <pivotArea grandRow="1" outline="0" collapsedLevelsAreSubtotals="1" fieldPosition="0"/>
    </format>
    <format dxfId="2085">
      <pivotArea dataOnly="0" labelOnly="1" grandRow="1" outline="0" fieldPosition="0"/>
    </format>
    <format dxfId="2084">
      <pivotArea type="all" dataOnly="0" outline="0" fieldPosition="0"/>
    </format>
    <format dxfId="2083">
      <pivotArea outline="0" collapsedLevelsAreSubtotals="1" fieldPosition="0"/>
    </format>
    <format dxfId="2082">
      <pivotArea dataOnly="0" labelOnly="1" grandRow="1" outline="0" fieldPosition="0"/>
    </format>
    <format dxfId="2081">
      <pivotArea type="all" dataOnly="0" outline="0" fieldPosition="0"/>
    </format>
    <format dxfId="2080">
      <pivotArea outline="0" collapsedLevelsAreSubtotals="1" fieldPosition="0"/>
    </format>
    <format dxfId="2079">
      <pivotArea dataOnly="0" labelOnly="1" grandRow="1" outline="0" fieldPosition="0"/>
    </format>
    <format dxfId="2078">
      <pivotArea grandRow="1" outline="0" collapsedLevelsAreSubtotals="1" fieldPosition="0"/>
    </format>
    <format dxfId="2077">
      <pivotArea dataOnly="0" labelOnly="1" grandRow="1" outline="0" fieldPosition="0"/>
    </format>
    <format dxfId="2076">
      <pivotArea grandRow="1" outline="0" collapsedLevelsAreSubtotals="1" fieldPosition="0"/>
    </format>
    <format dxfId="2075">
      <pivotArea dataOnly="0" labelOnly="1" grandRow="1" outline="0" fieldPosition="0"/>
    </format>
    <format dxfId="2074">
      <pivotArea type="all" dataOnly="0" outline="0" fieldPosition="0"/>
    </format>
    <format dxfId="2073">
      <pivotArea outline="0" collapsedLevelsAreSubtotals="1" fieldPosition="0"/>
    </format>
    <format dxfId="2072">
      <pivotArea dataOnly="0" labelOnly="1" grandRow="1" outline="0" fieldPosition="0"/>
    </format>
    <format dxfId="2071">
      <pivotArea type="all" dataOnly="0" outline="0" fieldPosition="0"/>
    </format>
    <format dxfId="2070">
      <pivotArea outline="0" collapsedLevelsAreSubtotals="1" fieldPosition="0"/>
    </format>
    <format dxfId="2069">
      <pivotArea dataOnly="0" labelOnly="1" grandRow="1" outline="0" fieldPosition="0"/>
    </format>
    <format dxfId="2068">
      <pivotArea grandRow="1" outline="0" collapsedLevelsAreSubtotals="1" fieldPosition="0"/>
    </format>
    <format dxfId="2067">
      <pivotArea dataOnly="0" labelOnly="1" grandRow="1" outline="0" fieldPosition="0"/>
    </format>
    <format dxfId="2066">
      <pivotArea type="all" dataOnly="0" outline="0" fieldPosition="0"/>
    </format>
    <format dxfId="2065">
      <pivotArea outline="0" collapsedLevelsAreSubtotals="1" fieldPosition="0"/>
    </format>
    <format dxfId="2064">
      <pivotArea dataOnly="0" labelOnly="1" grandRow="1" outline="0" fieldPosition="0"/>
    </format>
    <format dxfId="2063">
      <pivotArea type="all" dataOnly="0" outline="0" fieldPosition="0"/>
    </format>
    <format dxfId="2062">
      <pivotArea outline="0" collapsedLevelsAreSubtotals="1" fieldPosition="0"/>
    </format>
    <format dxfId="2061">
      <pivotArea dataOnly="0" labelOnly="1" grandRow="1" outline="0" fieldPosition="0"/>
    </format>
    <format dxfId="2060">
      <pivotArea type="all" dataOnly="0" outline="0" fieldPosition="0"/>
    </format>
    <format dxfId="2059">
      <pivotArea outline="0" collapsedLevelsAreSubtotals="1" fieldPosition="0"/>
    </format>
    <format dxfId="2058">
      <pivotArea dataOnly="0" labelOnly="1" grandRow="1" outline="0" fieldPosition="0"/>
    </format>
    <format dxfId="2057">
      <pivotArea grandRow="1" outline="0" collapsedLevelsAreSubtotals="1" fieldPosition="0"/>
    </format>
    <format dxfId="2056">
      <pivotArea dataOnly="0" labelOnly="1" grandRow="1" outline="0" fieldPosition="0"/>
    </format>
    <format dxfId="2055">
      <pivotArea type="all" dataOnly="0" outline="0" fieldPosition="0"/>
    </format>
    <format dxfId="2054">
      <pivotArea outline="0" collapsedLevelsAreSubtotals="1" fieldPosition="0"/>
    </format>
    <format dxfId="2053">
      <pivotArea dataOnly="0" labelOnly="1" grandRow="1" outline="0" fieldPosition="0"/>
    </format>
    <format dxfId="2052">
      <pivotArea grandRow="1" outline="0" collapsedLevelsAreSubtotals="1" fieldPosition="0"/>
    </format>
    <format dxfId="2051">
      <pivotArea dataOnly="0" labelOnly="1" grandRow="1" outline="0" fieldPosition="0"/>
    </format>
    <format dxfId="2050">
      <pivotArea type="all" dataOnly="0" outline="0" fieldPosition="0"/>
    </format>
    <format dxfId="2049">
      <pivotArea outline="0" collapsedLevelsAreSubtotals="1" fieldPosition="0"/>
    </format>
    <format dxfId="2048">
      <pivotArea dataOnly="0" labelOnly="1" grandRow="1" outline="0" fieldPosition="0"/>
    </format>
    <format dxfId="2047">
      <pivotArea grandRow="1" outline="0" collapsedLevelsAreSubtotals="1" fieldPosition="0"/>
    </format>
    <format dxfId="2046">
      <pivotArea dataOnly="0" labelOnly="1" grandRow="1" outline="0" fieldPosition="0"/>
    </format>
    <format dxfId="2045">
      <pivotArea type="all" dataOnly="0" outline="0" fieldPosition="0"/>
    </format>
    <format dxfId="2044">
      <pivotArea outline="0" collapsedLevelsAreSubtotals="1" fieldPosition="0"/>
    </format>
    <format dxfId="2043">
      <pivotArea dataOnly="0" labelOnly="1" grandRow="1" outline="0" fieldPosition="0"/>
    </format>
    <format dxfId="2042">
      <pivotArea type="all" dataOnly="0" outline="0" fieldPosition="0"/>
    </format>
    <format dxfId="2041">
      <pivotArea outline="0" collapsedLevelsAreSubtotals="1" fieldPosition="0"/>
    </format>
    <format dxfId="2040">
      <pivotArea dataOnly="0" labelOnly="1" grandRow="1" outline="0" fieldPosition="0"/>
    </format>
    <format dxfId="2039">
      <pivotArea type="all" dataOnly="0" outline="0" fieldPosition="0"/>
    </format>
    <format dxfId="2038">
      <pivotArea outline="0" collapsedLevelsAreSubtotals="1" fieldPosition="0"/>
    </format>
    <format dxfId="2037">
      <pivotArea dataOnly="0" labelOnly="1" grandRow="1" outline="0" fieldPosition="0"/>
    </format>
    <format dxfId="2036">
      <pivotArea type="all" dataOnly="0" outline="0" fieldPosition="0"/>
    </format>
    <format dxfId="2035">
      <pivotArea outline="0" collapsedLevelsAreSubtotals="1" fieldPosition="0"/>
    </format>
    <format dxfId="2034">
      <pivotArea dataOnly="0" labelOnly="1" grandRow="1" outline="0" fieldPosition="0"/>
    </format>
    <format dxfId="2033">
      <pivotArea type="all" dataOnly="0" outline="0" fieldPosition="0"/>
    </format>
    <format dxfId="2032">
      <pivotArea outline="0" collapsedLevelsAreSubtotals="1" fieldPosition="0"/>
    </format>
    <format dxfId="2031">
      <pivotArea dataOnly="0" labelOnly="1" grandRow="1" outline="0" fieldPosition="0"/>
    </format>
    <format dxfId="2030">
      <pivotArea type="all" dataOnly="0" outline="0" fieldPosition="0"/>
    </format>
    <format dxfId="2029">
      <pivotArea outline="0" collapsedLevelsAreSubtotals="1" fieldPosition="0"/>
    </format>
    <format dxfId="2028">
      <pivotArea dataOnly="0" labelOnly="1" grandRow="1" outline="0" fieldPosition="0"/>
    </format>
    <format dxfId="2027">
      <pivotArea type="all" dataOnly="0" outline="0" fieldPosition="0"/>
    </format>
    <format dxfId="2026">
      <pivotArea outline="0" collapsedLevelsAreSubtotals="1" fieldPosition="0"/>
    </format>
    <format dxfId="2025">
      <pivotArea dataOnly="0" labelOnly="1" grandRow="1" outline="0" fieldPosition="0"/>
    </format>
    <format dxfId="2024">
      <pivotArea type="all" dataOnly="0" outline="0" fieldPosition="0"/>
    </format>
    <format dxfId="2023">
      <pivotArea outline="0" collapsedLevelsAreSubtotals="1" fieldPosition="0"/>
    </format>
    <format dxfId="2022">
      <pivotArea dataOnly="0" labelOnly="1" grandRow="1" outline="0" fieldPosition="0"/>
    </format>
    <format dxfId="2021">
      <pivotArea type="all" dataOnly="0" outline="0" fieldPosition="0"/>
    </format>
    <format dxfId="2020">
      <pivotArea outline="0" collapsedLevelsAreSubtotals="1" fieldPosition="0"/>
    </format>
    <format dxfId="2019">
      <pivotArea dataOnly="0" labelOnly="1" grandRow="1" outline="0" fieldPosition="0"/>
    </format>
    <format dxfId="2018">
      <pivotArea grandRow="1" outline="0" collapsedLevelsAreSubtotals="1" fieldPosition="0"/>
    </format>
    <format dxfId="2017">
      <pivotArea dataOnly="0" labelOnly="1" grandRow="1" outline="0" fieldPosition="0"/>
    </format>
    <format dxfId="2016">
      <pivotArea type="all" dataOnly="0" outline="0" fieldPosition="0"/>
    </format>
    <format dxfId="2015">
      <pivotArea outline="0" collapsedLevelsAreSubtotals="1" fieldPosition="0"/>
    </format>
    <format dxfId="2014">
      <pivotArea dataOnly="0" labelOnly="1" grandRow="1" outline="0" fieldPosition="0"/>
    </format>
    <format dxfId="2013">
      <pivotArea type="all" dataOnly="0" outline="0" fieldPosition="0"/>
    </format>
    <format dxfId="2012">
      <pivotArea outline="0" collapsedLevelsAreSubtotals="1" fieldPosition="0"/>
    </format>
    <format dxfId="2011">
      <pivotArea dataOnly="0" labelOnly="1" grandRow="1" outline="0" fieldPosition="0"/>
    </format>
    <format dxfId="2010">
      <pivotArea type="all" dataOnly="0" outline="0" fieldPosition="0"/>
    </format>
    <format dxfId="2009">
      <pivotArea outline="0" collapsedLevelsAreSubtotals="1" fieldPosition="0"/>
    </format>
    <format dxfId="2008">
      <pivotArea dataOnly="0" labelOnly="1" grandRow="1" outline="0" fieldPosition="0"/>
    </format>
    <format dxfId="2007">
      <pivotArea type="all" dataOnly="0" outline="0" fieldPosition="0"/>
    </format>
    <format dxfId="2006">
      <pivotArea outline="0" collapsedLevelsAreSubtotals="1" fieldPosition="0"/>
    </format>
    <format dxfId="2005">
      <pivotArea dataOnly="0" labelOnly="1" grandRow="1" outline="0" fieldPosition="0"/>
    </format>
    <format dxfId="2004">
      <pivotArea type="all" dataOnly="0" outline="0" fieldPosition="0"/>
    </format>
    <format dxfId="2003">
      <pivotArea outline="0" collapsedLevelsAreSubtotals="1" fieldPosition="0"/>
    </format>
    <format dxfId="2002">
      <pivotArea dataOnly="0" labelOnly="1" grandRow="1" outline="0" fieldPosition="0"/>
    </format>
    <format dxfId="2001">
      <pivotArea outline="0" fieldPosition="0">
        <references count="1">
          <reference field="4294967294" count="1">
            <x v="1"/>
          </reference>
        </references>
      </pivotArea>
    </format>
    <format dxfId="2000">
      <pivotArea type="all" dataOnly="0" outline="0" fieldPosition="0"/>
    </format>
    <format dxfId="1999">
      <pivotArea outline="0" collapsedLevelsAreSubtotals="1" fieldPosition="0"/>
    </format>
    <format dxfId="1998">
      <pivotArea field="24" type="button" dataOnly="0" labelOnly="1" outline="0" axis="axisRow" fieldPosition="0"/>
    </format>
    <format dxfId="1997">
      <pivotArea dataOnly="0" labelOnly="1" grandRow="1" outline="0" fieldPosition="0"/>
    </format>
    <format dxfId="1996">
      <pivotArea dataOnly="0" labelOnly="1" outline="0" fieldPosition="0">
        <references count="1">
          <reference field="4294967294" count="2">
            <x v="0"/>
            <x v="1"/>
          </reference>
        </references>
      </pivotArea>
    </format>
    <format dxfId="1995">
      <pivotArea type="all" dataOnly="0" outline="0" fieldPosition="0"/>
    </format>
    <format dxfId="1994">
      <pivotArea outline="0" collapsedLevelsAreSubtotals="1" fieldPosition="0"/>
    </format>
    <format dxfId="1993">
      <pivotArea field="24" type="button" dataOnly="0" labelOnly="1" outline="0" axis="axisRow" fieldPosition="0"/>
    </format>
    <format dxfId="1992">
      <pivotArea dataOnly="0" labelOnly="1" grandRow="1" outline="0" fieldPosition="0"/>
    </format>
    <format dxfId="1991">
      <pivotArea dataOnly="0" labelOnly="1" outline="0" fieldPosition="0">
        <references count="1">
          <reference field="4294967294" count="2">
            <x v="0"/>
            <x v="1"/>
          </reference>
        </references>
      </pivotArea>
    </format>
    <format dxfId="1990">
      <pivotArea type="all" dataOnly="0" outline="0" fieldPosition="0"/>
    </format>
    <format dxfId="1989">
      <pivotArea outline="0" collapsedLevelsAreSubtotals="1" fieldPosition="0"/>
    </format>
    <format dxfId="1988">
      <pivotArea field="24" type="button" dataOnly="0" labelOnly="1" outline="0" axis="axisRow" fieldPosition="0"/>
    </format>
    <format dxfId="1987">
      <pivotArea dataOnly="0" labelOnly="1" grandRow="1" outline="0" fieldPosition="0"/>
    </format>
    <format dxfId="1986">
      <pivotArea dataOnly="0" labelOnly="1" outline="0" fieldPosition="0">
        <references count="1">
          <reference field="4294967294" count="2">
            <x v="0"/>
            <x v="1"/>
          </reference>
        </references>
      </pivotArea>
    </format>
    <format dxfId="1985">
      <pivotArea type="all" dataOnly="0" outline="0" fieldPosition="0"/>
    </format>
    <format dxfId="1984">
      <pivotArea outline="0" collapsedLevelsAreSubtotals="1" fieldPosition="0"/>
    </format>
    <format dxfId="1983">
      <pivotArea field="24" type="button" dataOnly="0" labelOnly="1" outline="0" axis="axisRow" fieldPosition="0"/>
    </format>
    <format dxfId="1982">
      <pivotArea dataOnly="0" labelOnly="1" grandRow="1" outline="0" fieldPosition="0"/>
    </format>
    <format dxfId="1981">
      <pivotArea dataOnly="0" labelOnly="1" outline="0" fieldPosition="0">
        <references count="1">
          <reference field="4294967294" count="2">
            <x v="0"/>
            <x v="1"/>
          </reference>
        </references>
      </pivotArea>
    </format>
    <format dxfId="1980">
      <pivotArea type="all" dataOnly="0" outline="0" fieldPosition="0"/>
    </format>
    <format dxfId="1979">
      <pivotArea outline="0" collapsedLevelsAreSubtotals="1" fieldPosition="0"/>
    </format>
    <format dxfId="1978">
      <pivotArea field="24" type="button" dataOnly="0" labelOnly="1" outline="0" axis="axisRow" fieldPosition="0"/>
    </format>
    <format dxfId="1977">
      <pivotArea dataOnly="0" labelOnly="1" grandRow="1" outline="0" fieldPosition="0"/>
    </format>
    <format dxfId="1976">
      <pivotArea dataOnly="0" labelOnly="1" outline="0" fieldPosition="0">
        <references count="1">
          <reference field="4294967294" count="2">
            <x v="0"/>
            <x v="1"/>
          </reference>
        </references>
      </pivotArea>
    </format>
    <format dxfId="1975">
      <pivotArea type="all" dataOnly="0" outline="0" fieldPosition="0"/>
    </format>
    <format dxfId="1974">
      <pivotArea outline="0" collapsedLevelsAreSubtotals="1" fieldPosition="0"/>
    </format>
    <format dxfId="1973">
      <pivotArea field="24" type="button" dataOnly="0" labelOnly="1" outline="0" axis="axisRow" fieldPosition="0"/>
    </format>
    <format dxfId="1972">
      <pivotArea dataOnly="0" labelOnly="1" grandRow="1" outline="0" fieldPosition="0"/>
    </format>
    <format dxfId="1971">
      <pivotArea dataOnly="0" labelOnly="1" outline="0" fieldPosition="0">
        <references count="1">
          <reference field="4294967294" count="2">
            <x v="0"/>
            <x v="1"/>
          </reference>
        </references>
      </pivotArea>
    </format>
    <format dxfId="1970">
      <pivotArea type="all" dataOnly="0" outline="0" fieldPosition="0"/>
    </format>
    <format dxfId="1969">
      <pivotArea outline="0" collapsedLevelsAreSubtotals="1" fieldPosition="0"/>
    </format>
    <format dxfId="1968">
      <pivotArea field="24" type="button" dataOnly="0" labelOnly="1" outline="0" axis="axisRow" fieldPosition="0"/>
    </format>
    <format dxfId="1967">
      <pivotArea dataOnly="0" labelOnly="1" grandRow="1" outline="0" fieldPosition="0"/>
    </format>
    <format dxfId="1966">
      <pivotArea dataOnly="0" labelOnly="1" outline="0" fieldPosition="0">
        <references count="1">
          <reference field="4294967294" count="2">
            <x v="0"/>
            <x v="1"/>
          </reference>
        </references>
      </pivotArea>
    </format>
    <format dxfId="1965">
      <pivotArea type="all" dataOnly="0" outline="0" fieldPosition="0"/>
    </format>
    <format dxfId="1964">
      <pivotArea outline="0" collapsedLevelsAreSubtotals="1" fieldPosition="0"/>
    </format>
    <format dxfId="1963">
      <pivotArea field="24" type="button" dataOnly="0" labelOnly="1" outline="0" axis="axisRow" fieldPosition="0"/>
    </format>
    <format dxfId="1962">
      <pivotArea dataOnly="0" labelOnly="1" grandRow="1" outline="0" fieldPosition="0"/>
    </format>
    <format dxfId="1961">
      <pivotArea dataOnly="0" labelOnly="1" outline="0" fieldPosition="0">
        <references count="1">
          <reference field="4294967294" count="2">
            <x v="0"/>
            <x v="1"/>
          </reference>
        </references>
      </pivotArea>
    </format>
    <format dxfId="1960">
      <pivotArea field="24" type="button" dataOnly="0" labelOnly="1" outline="0" axis="axisRow" fieldPosition="0"/>
    </format>
    <format dxfId="1959">
      <pivotArea dataOnly="0" labelOnly="1" outline="0" fieldPosition="0">
        <references count="1">
          <reference field="4294967294" count="2">
            <x v="0"/>
            <x v="1"/>
          </reference>
        </references>
      </pivotArea>
    </format>
    <format dxfId="1958">
      <pivotArea grandRow="1" outline="0" collapsedLevelsAreSubtotals="1" fieldPosition="0"/>
    </format>
    <format dxfId="1957">
      <pivotArea dataOnly="0" labelOnly="1" grandRow="1" outline="0" fieldPosition="0"/>
    </format>
    <format dxfId="1956">
      <pivotArea dataOnly="0" labelOnly="1" outline="0" fieldPosition="0">
        <references count="1">
          <reference field="4294967294" count="1">
            <x v="1"/>
          </reference>
        </references>
      </pivotArea>
    </format>
    <format dxfId="1955">
      <pivotArea type="all" dataOnly="0" outline="0" fieldPosition="0"/>
    </format>
    <format dxfId="1954">
      <pivotArea outline="0" collapsedLevelsAreSubtotals="1" fieldPosition="0"/>
    </format>
    <format dxfId="1953">
      <pivotArea field="24" type="button" dataOnly="0" labelOnly="1" outline="0" axis="axisRow" fieldPosition="0"/>
    </format>
    <format dxfId="1952">
      <pivotArea dataOnly="0" labelOnly="1" grandRow="1" outline="0" fieldPosition="0"/>
    </format>
    <format dxfId="1951">
      <pivotArea dataOnly="0" labelOnly="1" outline="0" fieldPosition="0">
        <references count="1">
          <reference field="4294967294" count="2">
            <x v="0"/>
            <x v="1"/>
          </reference>
        </references>
      </pivotArea>
    </format>
    <format dxfId="1950">
      <pivotArea type="all" dataOnly="0" outline="0" fieldPosition="0"/>
    </format>
    <format dxfId="1949">
      <pivotArea outline="0" collapsedLevelsAreSubtotals="1" fieldPosition="0"/>
    </format>
    <format dxfId="1948">
      <pivotArea field="24" type="button" dataOnly="0" labelOnly="1" outline="0" axis="axisRow" fieldPosition="0"/>
    </format>
    <format dxfId="1947">
      <pivotArea dataOnly="0" labelOnly="1" grandRow="1" outline="0" fieldPosition="0"/>
    </format>
    <format dxfId="1946">
      <pivotArea dataOnly="0" labelOnly="1" outline="0" fieldPosition="0">
        <references count="1">
          <reference field="4294967294" count="2">
            <x v="0"/>
            <x v="1"/>
          </reference>
        </references>
      </pivotArea>
    </format>
    <format dxfId="1945">
      <pivotArea type="all" dataOnly="0" outline="0" fieldPosition="0"/>
    </format>
    <format dxfId="1944">
      <pivotArea outline="0" collapsedLevelsAreSubtotals="1" fieldPosition="0"/>
    </format>
    <format dxfId="1943">
      <pivotArea field="24" type="button" dataOnly="0" labelOnly="1" outline="0" axis="axisRow" fieldPosition="0"/>
    </format>
    <format dxfId="1942">
      <pivotArea dataOnly="0" labelOnly="1" grandRow="1" outline="0" fieldPosition="0"/>
    </format>
    <format dxfId="1941">
      <pivotArea dataOnly="0" labelOnly="1" outline="0" fieldPosition="0">
        <references count="1">
          <reference field="4294967294" count="2">
            <x v="0"/>
            <x v="1"/>
          </reference>
        </references>
      </pivotArea>
    </format>
    <format dxfId="1940">
      <pivotArea type="all" dataOnly="0" outline="0" fieldPosition="0"/>
    </format>
    <format dxfId="1939">
      <pivotArea outline="0" collapsedLevelsAreSubtotals="1" fieldPosition="0"/>
    </format>
    <format dxfId="1938">
      <pivotArea field="24" type="button" dataOnly="0" labelOnly="1" outline="0" axis="axisRow" fieldPosition="0"/>
    </format>
    <format dxfId="1937">
      <pivotArea dataOnly="0" labelOnly="1" grandRow="1" outline="0" fieldPosition="0"/>
    </format>
    <format dxfId="1936">
      <pivotArea dataOnly="0" labelOnly="1" outline="0" fieldPosition="0">
        <references count="1">
          <reference field="4294967294" count="2">
            <x v="0"/>
            <x v="1"/>
          </reference>
        </references>
      </pivotArea>
    </format>
    <format dxfId="1935">
      <pivotArea type="all" dataOnly="0" outline="0" fieldPosition="0"/>
    </format>
    <format dxfId="1934">
      <pivotArea outline="0" collapsedLevelsAreSubtotals="1" fieldPosition="0"/>
    </format>
    <format dxfId="1933">
      <pivotArea field="24" type="button" dataOnly="0" labelOnly="1" outline="0" axis="axisRow" fieldPosition="0"/>
    </format>
    <format dxfId="1932">
      <pivotArea dataOnly="0" labelOnly="1" grandRow="1" outline="0" fieldPosition="0"/>
    </format>
    <format dxfId="1931">
      <pivotArea dataOnly="0" labelOnly="1" outline="0" fieldPosition="0">
        <references count="1">
          <reference field="4294967294" count="2">
            <x v="0"/>
            <x v="1"/>
          </reference>
        </references>
      </pivotArea>
    </format>
    <format dxfId="1930">
      <pivotArea type="all" dataOnly="0" outline="0" fieldPosition="0"/>
    </format>
    <format dxfId="1929">
      <pivotArea outline="0" collapsedLevelsAreSubtotals="1" fieldPosition="0"/>
    </format>
    <format dxfId="1928">
      <pivotArea field="24" type="button" dataOnly="0" labelOnly="1" outline="0" axis="axisRow" fieldPosition="0"/>
    </format>
    <format dxfId="1927">
      <pivotArea dataOnly="0" labelOnly="1" grandRow="1" outline="0" fieldPosition="0"/>
    </format>
    <format dxfId="1926">
      <pivotArea dataOnly="0" labelOnly="1" outline="0" fieldPosition="0">
        <references count="1">
          <reference field="4294967294" count="2">
            <x v="0"/>
            <x v="1"/>
          </reference>
        </references>
      </pivotArea>
    </format>
    <format dxfId="1925">
      <pivotArea type="all" dataOnly="0" outline="0" fieldPosition="0"/>
    </format>
    <format dxfId="1924">
      <pivotArea outline="0" collapsedLevelsAreSubtotals="1" fieldPosition="0"/>
    </format>
    <format dxfId="1923">
      <pivotArea field="24" type="button" dataOnly="0" labelOnly="1" outline="0" axis="axisRow" fieldPosition="0"/>
    </format>
    <format dxfId="1922">
      <pivotArea dataOnly="0" labelOnly="1" grandRow="1" outline="0" fieldPosition="0"/>
    </format>
    <format dxfId="1921">
      <pivotArea dataOnly="0" labelOnly="1" outline="0" fieldPosition="0">
        <references count="1">
          <reference field="4294967294" count="2">
            <x v="0"/>
            <x v="1"/>
          </reference>
        </references>
      </pivotArea>
    </format>
    <format dxfId="1920">
      <pivotArea type="all" dataOnly="0" outline="0" fieldPosition="0"/>
    </format>
    <format dxfId="1919">
      <pivotArea outline="0" collapsedLevelsAreSubtotals="1" fieldPosition="0"/>
    </format>
    <format dxfId="1918">
      <pivotArea field="24" type="button" dataOnly="0" labelOnly="1" outline="0" axis="axisRow" fieldPosition="0"/>
    </format>
    <format dxfId="1917">
      <pivotArea dataOnly="0" labelOnly="1" grandRow="1" outline="0" fieldPosition="0"/>
    </format>
    <format dxfId="1916">
      <pivotArea dataOnly="0" labelOnly="1" outline="0" fieldPosition="0">
        <references count="1">
          <reference field="4294967294" count="2">
            <x v="0"/>
            <x v="1"/>
          </reference>
        </references>
      </pivotArea>
    </format>
    <format dxfId="1915">
      <pivotArea field="24" type="button" dataOnly="0" labelOnly="1" outline="0" axis="axisRow" fieldPosition="0"/>
    </format>
    <format dxfId="1914">
      <pivotArea dataOnly="0" labelOnly="1" outline="0" fieldPosition="0">
        <references count="1">
          <reference field="4294967294" count="2">
            <x v="0"/>
            <x v="1"/>
          </reference>
        </references>
      </pivotArea>
    </format>
    <format dxfId="1913">
      <pivotArea type="all" dataOnly="0" outline="0" fieldPosition="0"/>
    </format>
    <format dxfId="1912">
      <pivotArea outline="0" collapsedLevelsAreSubtotals="1" fieldPosition="0"/>
    </format>
    <format dxfId="1911">
      <pivotArea field="24" type="button" dataOnly="0" labelOnly="1" outline="0" axis="axisRow" fieldPosition="0"/>
    </format>
    <format dxfId="1910">
      <pivotArea dataOnly="0" labelOnly="1" grandRow="1" outline="0" fieldPosition="0"/>
    </format>
    <format dxfId="1909">
      <pivotArea dataOnly="0" labelOnly="1" outline="0" fieldPosition="0">
        <references count="1">
          <reference field="4294967294" count="2">
            <x v="0"/>
            <x v="1"/>
          </reference>
        </references>
      </pivotArea>
    </format>
    <format dxfId="1908">
      <pivotArea type="all" dataOnly="0" outline="0" fieldPosition="0"/>
    </format>
    <format dxfId="1907">
      <pivotArea outline="0" collapsedLevelsAreSubtotals="1" fieldPosition="0"/>
    </format>
    <format dxfId="1906">
      <pivotArea field="24" type="button" dataOnly="0" labelOnly="1" outline="0" axis="axisRow" fieldPosition="0"/>
    </format>
    <format dxfId="1905">
      <pivotArea dataOnly="0" labelOnly="1" grandRow="1" outline="0" fieldPosition="0"/>
    </format>
    <format dxfId="1904">
      <pivotArea dataOnly="0" labelOnly="1" outline="0" fieldPosition="0">
        <references count="1">
          <reference field="4294967294" count="2">
            <x v="0"/>
            <x v="1"/>
          </reference>
        </references>
      </pivotArea>
    </format>
    <format dxfId="1903">
      <pivotArea type="all" dataOnly="0" outline="0" fieldPosition="0"/>
    </format>
    <format dxfId="1902">
      <pivotArea outline="0" collapsedLevelsAreSubtotals="1" fieldPosition="0"/>
    </format>
    <format dxfId="1901">
      <pivotArea field="24" type="button" dataOnly="0" labelOnly="1" outline="0" axis="axisRow" fieldPosition="0"/>
    </format>
    <format dxfId="1900">
      <pivotArea dataOnly="0" labelOnly="1" grandRow="1" outline="0" fieldPosition="0"/>
    </format>
    <format dxfId="1899">
      <pivotArea dataOnly="0" labelOnly="1" outline="0" fieldPosition="0">
        <references count="1">
          <reference field="4294967294" count="2">
            <x v="0"/>
            <x v="1"/>
          </reference>
        </references>
      </pivotArea>
    </format>
    <format dxfId="1898">
      <pivotArea grandRow="1" outline="0" collapsedLevelsAreSubtotals="1" fieldPosition="0"/>
    </format>
    <format dxfId="1897">
      <pivotArea dataOnly="0" labelOnly="1" grandRow="1" outline="0" fieldPosition="0"/>
    </format>
    <format dxfId="1896">
      <pivotArea grandRow="1" outline="0" collapsedLevelsAreSubtotals="1" fieldPosition="0"/>
    </format>
    <format dxfId="1895">
      <pivotArea dataOnly="0" labelOnly="1" grandRow="1" outline="0" fieldPosition="0"/>
    </format>
    <format dxfId="1894">
      <pivotArea type="all" dataOnly="0" outline="0" fieldPosition="0"/>
    </format>
    <format dxfId="1893">
      <pivotArea outline="0" collapsedLevelsAreSubtotals="1" fieldPosition="0"/>
    </format>
    <format dxfId="1892">
      <pivotArea field="24" type="button" dataOnly="0" labelOnly="1" outline="0" axis="axisRow" fieldPosition="0"/>
    </format>
    <format dxfId="1891">
      <pivotArea dataOnly="0" labelOnly="1" grandRow="1" outline="0" fieldPosition="0"/>
    </format>
    <format dxfId="1890">
      <pivotArea dataOnly="0" labelOnly="1" outline="0" fieldPosition="0">
        <references count="1">
          <reference field="4294967294" count="2">
            <x v="0"/>
            <x v="1"/>
          </reference>
        </references>
      </pivotArea>
    </format>
    <format dxfId="1889">
      <pivotArea type="all" dataOnly="0" outline="0" fieldPosition="0"/>
    </format>
    <format dxfId="1888">
      <pivotArea outline="0" collapsedLevelsAreSubtotals="1" fieldPosition="0"/>
    </format>
    <format dxfId="1887">
      <pivotArea field="24" type="button" dataOnly="0" labelOnly="1" outline="0" axis="axisRow" fieldPosition="0"/>
    </format>
    <format dxfId="1886">
      <pivotArea dataOnly="0" labelOnly="1" grandRow="1" outline="0" fieldPosition="0"/>
    </format>
    <format dxfId="1885">
      <pivotArea dataOnly="0" labelOnly="1" outline="0" fieldPosition="0">
        <references count="1">
          <reference field="4294967294" count="2">
            <x v="0"/>
            <x v="1"/>
          </reference>
        </references>
      </pivotArea>
    </format>
    <format dxfId="1884">
      <pivotArea type="all" dataOnly="0" outline="0" fieldPosition="0"/>
    </format>
    <format dxfId="1883">
      <pivotArea outline="0" collapsedLevelsAreSubtotals="1" fieldPosition="0"/>
    </format>
    <format dxfId="1882">
      <pivotArea field="24" type="button" dataOnly="0" labelOnly="1" outline="0" axis="axisRow" fieldPosition="0"/>
    </format>
    <format dxfId="1881">
      <pivotArea dataOnly="0" labelOnly="1" grandRow="1" outline="0" fieldPosition="0"/>
    </format>
    <format dxfId="1880">
      <pivotArea dataOnly="0" labelOnly="1" outline="0" fieldPosition="0">
        <references count="1">
          <reference field="4294967294" count="2">
            <x v="0"/>
            <x v="1"/>
          </reference>
        </references>
      </pivotArea>
    </format>
    <format dxfId="1879">
      <pivotArea type="all" dataOnly="0" outline="0" fieldPosition="0"/>
    </format>
    <format dxfId="1878">
      <pivotArea outline="0" collapsedLevelsAreSubtotals="1" fieldPosition="0"/>
    </format>
    <format dxfId="1877">
      <pivotArea field="24" type="button" dataOnly="0" labelOnly="1" outline="0" axis="axisRow" fieldPosition="0"/>
    </format>
    <format dxfId="1876">
      <pivotArea dataOnly="0" labelOnly="1" grandRow="1" outline="0" fieldPosition="0"/>
    </format>
    <format dxfId="1875">
      <pivotArea dataOnly="0" labelOnly="1" outline="0" fieldPosition="0">
        <references count="1">
          <reference field="4294967294" count="2">
            <x v="0"/>
            <x v="1"/>
          </reference>
        </references>
      </pivotArea>
    </format>
    <format dxfId="1874">
      <pivotArea type="all" dataOnly="0" outline="0" fieldPosition="0"/>
    </format>
    <format dxfId="1873">
      <pivotArea outline="0" collapsedLevelsAreSubtotals="1" fieldPosition="0"/>
    </format>
    <format dxfId="1872">
      <pivotArea field="24" type="button" dataOnly="0" labelOnly="1" outline="0" axis="axisRow" fieldPosition="0"/>
    </format>
    <format dxfId="1871">
      <pivotArea dataOnly="0" labelOnly="1" grandRow="1" outline="0" fieldPosition="0"/>
    </format>
    <format dxfId="1870">
      <pivotArea dataOnly="0" labelOnly="1" outline="0" fieldPosition="0">
        <references count="1">
          <reference field="4294967294" count="2">
            <x v="0"/>
            <x v="1"/>
          </reference>
        </references>
      </pivotArea>
    </format>
    <format dxfId="1869">
      <pivotArea type="all" dataOnly="0" outline="0" fieldPosition="0"/>
    </format>
    <format dxfId="1868">
      <pivotArea outline="0" collapsedLevelsAreSubtotals="1" fieldPosition="0"/>
    </format>
    <format dxfId="1867">
      <pivotArea field="24" type="button" dataOnly="0" labelOnly="1" outline="0" axis="axisRow" fieldPosition="0"/>
    </format>
    <format dxfId="1866">
      <pivotArea dataOnly="0" labelOnly="1" grandRow="1" outline="0" fieldPosition="0"/>
    </format>
    <format dxfId="1865">
      <pivotArea dataOnly="0" labelOnly="1" outline="0" fieldPosition="0">
        <references count="1">
          <reference field="4294967294" count="2">
            <x v="0"/>
            <x v="1"/>
          </reference>
        </references>
      </pivotArea>
    </format>
    <format dxfId="1864">
      <pivotArea type="all" dataOnly="0" outline="0" fieldPosition="0"/>
    </format>
    <format dxfId="1863">
      <pivotArea outline="0" collapsedLevelsAreSubtotals="1" fieldPosition="0"/>
    </format>
    <format dxfId="1862">
      <pivotArea field="24" type="button" dataOnly="0" labelOnly="1" outline="0" axis="axisRow" fieldPosition="0"/>
    </format>
    <format dxfId="1861">
      <pivotArea dataOnly="0" labelOnly="1" grandRow="1" outline="0" fieldPosition="0"/>
    </format>
    <format dxfId="1860">
      <pivotArea dataOnly="0" labelOnly="1" outline="0" fieldPosition="0">
        <references count="1">
          <reference field="4294967294" count="2">
            <x v="0"/>
            <x v="1"/>
          </reference>
        </references>
      </pivotArea>
    </format>
    <format dxfId="1859">
      <pivotArea type="all" dataOnly="0" outline="0" fieldPosition="0"/>
    </format>
    <format dxfId="1858">
      <pivotArea outline="0" collapsedLevelsAreSubtotals="1" fieldPosition="0"/>
    </format>
    <format dxfId="1857">
      <pivotArea field="24" type="button" dataOnly="0" labelOnly="1" outline="0" axis="axisRow" fieldPosition="0"/>
    </format>
    <format dxfId="1856">
      <pivotArea dataOnly="0" labelOnly="1" grandRow="1" outline="0" fieldPosition="0"/>
    </format>
    <format dxfId="1855">
      <pivotArea dataOnly="0" labelOnly="1" outline="0" fieldPosition="0">
        <references count="1">
          <reference field="4294967294" count="2">
            <x v="0"/>
            <x v="1"/>
          </reference>
        </references>
      </pivotArea>
    </format>
    <format dxfId="1854">
      <pivotArea type="all" dataOnly="0" outline="0" fieldPosition="0"/>
    </format>
    <format dxfId="1853">
      <pivotArea outline="0" collapsedLevelsAreSubtotals="1" fieldPosition="0"/>
    </format>
    <format dxfId="1852">
      <pivotArea field="24" type="button" dataOnly="0" labelOnly="1" outline="0" axis="axisRow" fieldPosition="0"/>
    </format>
    <format dxfId="1851">
      <pivotArea dataOnly="0" labelOnly="1" grandRow="1" outline="0" fieldPosition="0"/>
    </format>
    <format dxfId="1850">
      <pivotArea dataOnly="0" labelOnly="1" outline="0" fieldPosition="0">
        <references count="1">
          <reference field="4294967294" count="2">
            <x v="0"/>
            <x v="1"/>
          </reference>
        </references>
      </pivotArea>
    </format>
    <format dxfId="1849">
      <pivotArea type="all" dataOnly="0" outline="0" fieldPosition="0"/>
    </format>
    <format dxfId="1848">
      <pivotArea outline="0" collapsedLevelsAreSubtotals="1" fieldPosition="0"/>
    </format>
    <format dxfId="1847">
      <pivotArea field="24" type="button" dataOnly="0" labelOnly="1" outline="0" axis="axisRow" fieldPosition="0"/>
    </format>
    <format dxfId="1846">
      <pivotArea dataOnly="0" labelOnly="1" grandRow="1" outline="0" fieldPosition="0"/>
    </format>
    <format dxfId="1845">
      <pivotArea dataOnly="0" labelOnly="1" outline="0" fieldPosition="0">
        <references count="1">
          <reference field="4294967294" count="2">
            <x v="0"/>
            <x v="1"/>
          </reference>
        </references>
      </pivotArea>
    </format>
    <format dxfId="1844">
      <pivotArea type="all" dataOnly="0" outline="0" fieldPosition="0"/>
    </format>
    <format dxfId="1843">
      <pivotArea outline="0" collapsedLevelsAreSubtotals="1" fieldPosition="0"/>
    </format>
    <format dxfId="1842">
      <pivotArea field="24" type="button" dataOnly="0" labelOnly="1" outline="0" axis="axisRow" fieldPosition="0"/>
    </format>
    <format dxfId="1841">
      <pivotArea dataOnly="0" labelOnly="1" grandRow="1" outline="0" fieldPosition="0"/>
    </format>
    <format dxfId="1840">
      <pivotArea dataOnly="0" labelOnly="1" outline="0" fieldPosition="0">
        <references count="1">
          <reference field="4294967294" count="2">
            <x v="0"/>
            <x v="1"/>
          </reference>
        </references>
      </pivotArea>
    </format>
    <format dxfId="1839">
      <pivotArea type="all" dataOnly="0" outline="0" fieldPosition="0"/>
    </format>
    <format dxfId="1838">
      <pivotArea outline="0" collapsedLevelsAreSubtotals="1" fieldPosition="0"/>
    </format>
    <format dxfId="1837">
      <pivotArea field="24" type="button" dataOnly="0" labelOnly="1" outline="0" axis="axisRow" fieldPosition="0"/>
    </format>
    <format dxfId="1836">
      <pivotArea dataOnly="0" labelOnly="1" grandRow="1" outline="0" fieldPosition="0"/>
    </format>
    <format dxfId="1835">
      <pivotArea dataOnly="0" labelOnly="1" outline="0" fieldPosition="0">
        <references count="1">
          <reference field="4294967294" count="2">
            <x v="0"/>
            <x v="1"/>
          </reference>
        </references>
      </pivotArea>
    </format>
    <format dxfId="1834">
      <pivotArea type="all" dataOnly="0" outline="0" fieldPosition="0"/>
    </format>
    <format dxfId="1833">
      <pivotArea outline="0" collapsedLevelsAreSubtotals="1" fieldPosition="0"/>
    </format>
    <format dxfId="1832">
      <pivotArea field="24" type="button" dataOnly="0" labelOnly="1" outline="0" axis="axisRow" fieldPosition="0"/>
    </format>
    <format dxfId="1831">
      <pivotArea dataOnly="0" labelOnly="1" grandRow="1" outline="0" fieldPosition="0"/>
    </format>
    <format dxfId="1830">
      <pivotArea dataOnly="0" labelOnly="1" outline="0" fieldPosition="0">
        <references count="1">
          <reference field="4294967294" count="2">
            <x v="0"/>
            <x v="1"/>
          </reference>
        </references>
      </pivotArea>
    </format>
    <format dxfId="1829">
      <pivotArea type="all" dataOnly="0" outline="0" fieldPosition="0"/>
    </format>
    <format dxfId="1828">
      <pivotArea outline="0" collapsedLevelsAreSubtotals="1" fieldPosition="0"/>
    </format>
    <format dxfId="1827">
      <pivotArea field="24" type="button" dataOnly="0" labelOnly="1" outline="0" axis="axisRow" fieldPosition="0"/>
    </format>
    <format dxfId="1826">
      <pivotArea dataOnly="0" labelOnly="1" grandRow="1" outline="0" fieldPosition="0"/>
    </format>
    <format dxfId="1825">
      <pivotArea dataOnly="0" labelOnly="1" outline="0" fieldPosition="0">
        <references count="1">
          <reference field="4294967294" count="2">
            <x v="0"/>
            <x v="1"/>
          </reference>
        </references>
      </pivotArea>
    </format>
    <format dxfId="1824">
      <pivotArea type="all" dataOnly="0" outline="0" fieldPosition="0"/>
    </format>
    <format dxfId="1823">
      <pivotArea outline="0" collapsedLevelsAreSubtotals="1" fieldPosition="0"/>
    </format>
    <format dxfId="1822">
      <pivotArea field="24" type="button" dataOnly="0" labelOnly="1" outline="0" axis="axisRow" fieldPosition="0"/>
    </format>
    <format dxfId="1821">
      <pivotArea dataOnly="0" labelOnly="1" grandRow="1" outline="0" fieldPosition="0"/>
    </format>
    <format dxfId="1820">
      <pivotArea dataOnly="0" labelOnly="1" outline="0" fieldPosition="0">
        <references count="1">
          <reference field="4294967294" count="2">
            <x v="0"/>
            <x v="1"/>
          </reference>
        </references>
      </pivotArea>
    </format>
    <format dxfId="1819">
      <pivotArea type="all" dataOnly="0" outline="0" fieldPosition="0"/>
    </format>
    <format dxfId="1818">
      <pivotArea outline="0" collapsedLevelsAreSubtotals="1" fieldPosition="0"/>
    </format>
    <format dxfId="1817">
      <pivotArea field="24" type="button" dataOnly="0" labelOnly="1" outline="0" axis="axisRow" fieldPosition="0"/>
    </format>
    <format dxfId="1816">
      <pivotArea dataOnly="0" labelOnly="1" grandRow="1" outline="0" fieldPosition="0"/>
    </format>
    <format dxfId="1815">
      <pivotArea dataOnly="0" labelOnly="1" outline="0" fieldPosition="0">
        <references count="1">
          <reference field="4294967294" count="2">
            <x v="0"/>
            <x v="1"/>
          </reference>
        </references>
      </pivotArea>
    </format>
    <format dxfId="1814">
      <pivotArea type="all" dataOnly="0" outline="0" fieldPosition="0"/>
    </format>
    <format dxfId="1813">
      <pivotArea outline="0" collapsedLevelsAreSubtotals="1" fieldPosition="0"/>
    </format>
    <format dxfId="1812">
      <pivotArea field="24" type="button" dataOnly="0" labelOnly="1" outline="0" axis="axisRow" fieldPosition="0"/>
    </format>
    <format dxfId="1811">
      <pivotArea dataOnly="0" labelOnly="1" grandRow="1" outline="0" fieldPosition="0"/>
    </format>
    <format dxfId="1810">
      <pivotArea dataOnly="0" labelOnly="1" outline="0" fieldPosition="0">
        <references count="1">
          <reference field="4294967294" count="2">
            <x v="0"/>
            <x v="1"/>
          </reference>
        </references>
      </pivotArea>
    </format>
    <format dxfId="1809">
      <pivotArea type="all" dataOnly="0" outline="0" fieldPosition="0"/>
    </format>
    <format dxfId="1808">
      <pivotArea outline="0" collapsedLevelsAreSubtotals="1" fieldPosition="0"/>
    </format>
    <format dxfId="1807">
      <pivotArea field="24" type="button" dataOnly="0" labelOnly="1" outline="0" axis="axisRow" fieldPosition="0"/>
    </format>
    <format dxfId="1806">
      <pivotArea dataOnly="0" labelOnly="1" grandRow="1" outline="0" fieldPosition="0"/>
    </format>
    <format dxfId="1805">
      <pivotArea dataOnly="0" labelOnly="1" outline="0" fieldPosition="0">
        <references count="1">
          <reference field="4294967294" count="2">
            <x v="0"/>
            <x v="1"/>
          </reference>
        </references>
      </pivotArea>
    </format>
    <format dxfId="1804">
      <pivotArea type="all" dataOnly="0" outline="0" fieldPosition="0"/>
    </format>
    <format dxfId="1803">
      <pivotArea outline="0" collapsedLevelsAreSubtotals="1" fieldPosition="0"/>
    </format>
    <format dxfId="1802">
      <pivotArea field="24" type="button" dataOnly="0" labelOnly="1" outline="0" axis="axisRow" fieldPosition="0"/>
    </format>
    <format dxfId="1801">
      <pivotArea dataOnly="0" labelOnly="1" grandRow="1" outline="0" fieldPosition="0"/>
    </format>
    <format dxfId="1800">
      <pivotArea dataOnly="0" labelOnly="1" outline="0" fieldPosition="0">
        <references count="1">
          <reference field="4294967294" count="2">
            <x v="0"/>
            <x v="1"/>
          </reference>
        </references>
      </pivotArea>
    </format>
    <format dxfId="1799">
      <pivotArea type="all" dataOnly="0" outline="0" fieldPosition="0"/>
    </format>
    <format dxfId="1798">
      <pivotArea outline="0" collapsedLevelsAreSubtotals="1" fieldPosition="0"/>
    </format>
    <format dxfId="1797">
      <pivotArea field="24" type="button" dataOnly="0" labelOnly="1" outline="0" axis="axisRow" fieldPosition="0"/>
    </format>
    <format dxfId="1796">
      <pivotArea dataOnly="0" labelOnly="1" grandRow="1" outline="0" fieldPosition="0"/>
    </format>
    <format dxfId="1795">
      <pivotArea dataOnly="0" labelOnly="1" outline="0" fieldPosition="0">
        <references count="1">
          <reference field="4294967294" count="2">
            <x v="0"/>
            <x v="1"/>
          </reference>
        </references>
      </pivotArea>
    </format>
    <format dxfId="1794">
      <pivotArea type="all" dataOnly="0" outline="0" fieldPosition="0"/>
    </format>
    <format dxfId="1793">
      <pivotArea outline="0" collapsedLevelsAreSubtotals="1" fieldPosition="0"/>
    </format>
    <format dxfId="1792">
      <pivotArea field="24" type="button" dataOnly="0" labelOnly="1" outline="0" axis="axisRow" fieldPosition="0"/>
    </format>
    <format dxfId="1791">
      <pivotArea dataOnly="0" labelOnly="1" grandRow="1" outline="0" fieldPosition="0"/>
    </format>
    <format dxfId="1790">
      <pivotArea dataOnly="0" labelOnly="1" outline="0" fieldPosition="0">
        <references count="1">
          <reference field="4294967294" count="2">
            <x v="0"/>
            <x v="1"/>
          </reference>
        </references>
      </pivotArea>
    </format>
    <format dxfId="1789">
      <pivotArea type="all" dataOnly="0" outline="0" fieldPosition="0"/>
    </format>
    <format dxfId="1788">
      <pivotArea outline="0" collapsedLevelsAreSubtotals="1" fieldPosition="0"/>
    </format>
    <format dxfId="1787">
      <pivotArea field="24" type="button" dataOnly="0" labelOnly="1" outline="0" axis="axisRow" fieldPosition="0"/>
    </format>
    <format dxfId="1786">
      <pivotArea dataOnly="0" labelOnly="1" grandRow="1" outline="0" fieldPosition="0"/>
    </format>
    <format dxfId="1785">
      <pivotArea dataOnly="0" labelOnly="1" outline="0" fieldPosition="0">
        <references count="1">
          <reference field="4294967294" count="2">
            <x v="0"/>
            <x v="1"/>
          </reference>
        </references>
      </pivotArea>
    </format>
    <format dxfId="1784">
      <pivotArea type="all" dataOnly="0" outline="0" fieldPosition="0"/>
    </format>
    <format dxfId="1783">
      <pivotArea outline="0" collapsedLevelsAreSubtotals="1" fieldPosition="0"/>
    </format>
    <format dxfId="1782">
      <pivotArea field="24" type="button" dataOnly="0" labelOnly="1" outline="0" axis="axisRow" fieldPosition="0"/>
    </format>
    <format dxfId="1781">
      <pivotArea dataOnly="0" labelOnly="1" grandRow="1" outline="0" fieldPosition="0"/>
    </format>
    <format dxfId="1780">
      <pivotArea dataOnly="0" labelOnly="1" outline="0" fieldPosition="0">
        <references count="1">
          <reference field="4294967294" count="2">
            <x v="0"/>
            <x v="1"/>
          </reference>
        </references>
      </pivotArea>
    </format>
    <format dxfId="1779">
      <pivotArea grandRow="1" outline="0" collapsedLevelsAreSubtotals="1" fieldPosition="0"/>
    </format>
    <format dxfId="1778">
      <pivotArea dataOnly="0" labelOnly="1" grandRow="1" outline="0" fieldPosition="0"/>
    </format>
    <format dxfId="1777">
      <pivotArea type="all" dataOnly="0" outline="0" fieldPosition="0"/>
    </format>
    <format dxfId="1776">
      <pivotArea outline="0" collapsedLevelsAreSubtotals="1" fieldPosition="0"/>
    </format>
    <format dxfId="1775">
      <pivotArea field="24" type="button" dataOnly="0" labelOnly="1" outline="0" axis="axisRow" fieldPosition="0"/>
    </format>
    <format dxfId="1774">
      <pivotArea dataOnly="0" labelOnly="1" grandRow="1" outline="0" fieldPosition="0"/>
    </format>
    <format dxfId="1773">
      <pivotArea dataOnly="0" labelOnly="1" outline="0" fieldPosition="0">
        <references count="1">
          <reference field="4294967294" count="2">
            <x v="0"/>
            <x v="1"/>
          </reference>
        </references>
      </pivotArea>
    </format>
    <format dxfId="1772">
      <pivotArea grandRow="1" outline="0" collapsedLevelsAreSubtotals="1" fieldPosition="0"/>
    </format>
    <format dxfId="1771">
      <pivotArea dataOnly="0" labelOnly="1" grandRow="1" outline="0" fieldPosition="0"/>
    </format>
    <format dxfId="1770">
      <pivotArea type="all" dataOnly="0" outline="0" fieldPosition="0"/>
    </format>
    <format dxfId="1769">
      <pivotArea outline="0" collapsedLevelsAreSubtotals="1" fieldPosition="0"/>
    </format>
    <format dxfId="1768">
      <pivotArea field="24" type="button" dataOnly="0" labelOnly="1" outline="0" axis="axisRow" fieldPosition="0"/>
    </format>
    <format dxfId="1767">
      <pivotArea dataOnly="0" labelOnly="1" fieldPosition="0">
        <references count="1">
          <reference field="24" count="6">
            <x v="1"/>
            <x v="4"/>
            <x v="5"/>
            <x v="9"/>
            <x v="10"/>
            <x v="11"/>
          </reference>
        </references>
      </pivotArea>
    </format>
    <format dxfId="1766">
      <pivotArea dataOnly="0" labelOnly="1" grandRow="1" outline="0" fieldPosition="0"/>
    </format>
    <format dxfId="1765">
      <pivotArea dataOnly="0" labelOnly="1" outline="0" fieldPosition="0">
        <references count="1">
          <reference field="4294967294" count="2">
            <x v="0"/>
            <x v="1"/>
          </reference>
        </references>
      </pivotArea>
    </format>
    <format dxfId="1764">
      <pivotArea type="all" dataOnly="0" outline="0" fieldPosition="0"/>
    </format>
    <format dxfId="1763">
      <pivotArea outline="0" collapsedLevelsAreSubtotals="1" fieldPosition="0"/>
    </format>
    <format dxfId="1762">
      <pivotArea field="24" type="button" dataOnly="0" labelOnly="1" outline="0" axis="axisRow" fieldPosition="0"/>
    </format>
    <format dxfId="1761">
      <pivotArea dataOnly="0" labelOnly="1" fieldPosition="0">
        <references count="1">
          <reference field="24" count="8">
            <x v="0"/>
            <x v="1"/>
            <x v="3"/>
            <x v="4"/>
            <x v="5"/>
            <x v="9"/>
            <x v="10"/>
            <x v="11"/>
          </reference>
        </references>
      </pivotArea>
    </format>
    <format dxfId="1760">
      <pivotArea dataOnly="0" labelOnly="1" grandRow="1" outline="0" fieldPosition="0"/>
    </format>
    <format dxfId="175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6"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266:N275"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2474">
      <pivotArea type="all" dataOnly="0" outline="0" fieldPosition="0"/>
    </format>
    <format dxfId="2473">
      <pivotArea outline="0" collapsedLevelsAreSubtotals="1" fieldPosition="0"/>
    </format>
    <format dxfId="2472">
      <pivotArea dataOnly="0" labelOnly="1" grandRow="1" outline="0" fieldPosition="0"/>
    </format>
    <format dxfId="2471">
      <pivotArea type="all" dataOnly="0" outline="0" fieldPosition="0"/>
    </format>
    <format dxfId="2470">
      <pivotArea outline="0" collapsedLevelsAreSubtotals="1" fieldPosition="0"/>
    </format>
    <format dxfId="2469">
      <pivotArea dataOnly="0" labelOnly="1" grandRow="1" outline="0" fieldPosition="0"/>
    </format>
    <format dxfId="2468">
      <pivotArea type="all" dataOnly="0" outline="0" fieldPosition="0"/>
    </format>
    <format dxfId="2467">
      <pivotArea type="all" dataOnly="0" outline="0" fieldPosition="0"/>
    </format>
    <format dxfId="2466">
      <pivotArea outline="0" collapsedLevelsAreSubtotals="1" fieldPosition="0"/>
    </format>
    <format dxfId="2465">
      <pivotArea grandRow="1" outline="0" collapsedLevelsAreSubtotals="1" fieldPosition="0"/>
    </format>
    <format dxfId="2464">
      <pivotArea dataOnly="0" labelOnly="1" grandRow="1" outline="0" fieldPosition="0"/>
    </format>
    <format dxfId="2463">
      <pivotArea type="all" dataOnly="0" outline="0" fieldPosition="0"/>
    </format>
    <format dxfId="2462">
      <pivotArea outline="0" collapsedLevelsAreSubtotals="1" fieldPosition="0"/>
    </format>
    <format dxfId="2461">
      <pivotArea dataOnly="0" labelOnly="1" grandRow="1" outline="0" fieldPosition="0"/>
    </format>
    <format dxfId="2460">
      <pivotArea type="all" dataOnly="0" outline="0" fieldPosition="0"/>
    </format>
    <format dxfId="2459">
      <pivotArea outline="0" collapsedLevelsAreSubtotals="1" fieldPosition="0"/>
    </format>
    <format dxfId="2458">
      <pivotArea type="all" dataOnly="0" outline="0" fieldPosition="0"/>
    </format>
    <format dxfId="2457">
      <pivotArea outline="0" collapsedLevelsAreSubtotals="1" fieldPosition="0"/>
    </format>
    <format dxfId="2456">
      <pivotArea grandRow="1" outline="0" collapsedLevelsAreSubtotals="1" fieldPosition="0"/>
    </format>
    <format dxfId="2455">
      <pivotArea dataOnly="0" labelOnly="1" grandRow="1" outline="0" fieldPosition="0"/>
    </format>
    <format dxfId="2454">
      <pivotArea grandRow="1" outline="0" collapsedLevelsAreSubtotals="1" fieldPosition="0"/>
    </format>
    <format dxfId="2453">
      <pivotArea dataOnly="0" labelOnly="1" grandRow="1" outline="0" fieldPosition="0"/>
    </format>
    <format dxfId="2452">
      <pivotArea outline="0" collapsedLevelsAreSubtotals="1" fieldPosition="0"/>
    </format>
    <format dxfId="2451">
      <pivotArea dataOnly="0" labelOnly="1" grandRow="1" outline="0" fieldPosition="0"/>
    </format>
    <format dxfId="2450">
      <pivotArea type="all" dataOnly="0" outline="0" fieldPosition="0"/>
    </format>
    <format dxfId="2449">
      <pivotArea outline="0" collapsedLevelsAreSubtotals="1" fieldPosition="0"/>
    </format>
    <format dxfId="2448">
      <pivotArea dataOnly="0" labelOnly="1" grandRow="1" outline="0" fieldPosition="0"/>
    </format>
    <format dxfId="2447">
      <pivotArea type="all" dataOnly="0" outline="0" fieldPosition="0"/>
    </format>
    <format dxfId="2446">
      <pivotArea outline="0" collapsedLevelsAreSubtotals="1" fieldPosition="0"/>
    </format>
    <format dxfId="2445">
      <pivotArea dataOnly="0" labelOnly="1" grandRow="1" outline="0" fieldPosition="0"/>
    </format>
    <format dxfId="2444">
      <pivotArea grandRow="1" outline="0" collapsedLevelsAreSubtotals="1" fieldPosition="0"/>
    </format>
    <format dxfId="2443">
      <pivotArea dataOnly="0" labelOnly="1" grandRow="1" outline="0" fieldPosition="0"/>
    </format>
    <format dxfId="2442">
      <pivotArea type="all" dataOnly="0" outline="0" fieldPosition="0"/>
    </format>
    <format dxfId="2441">
      <pivotArea outline="0" collapsedLevelsAreSubtotals="1" fieldPosition="0"/>
    </format>
    <format dxfId="2440">
      <pivotArea dataOnly="0" labelOnly="1" grandRow="1" outline="0" fieldPosition="0"/>
    </format>
    <format dxfId="2439">
      <pivotArea type="all" dataOnly="0" outline="0" fieldPosition="0"/>
    </format>
    <format dxfId="2438">
      <pivotArea outline="0" collapsedLevelsAreSubtotals="1" fieldPosition="0"/>
    </format>
    <format dxfId="2437">
      <pivotArea dataOnly="0" labelOnly="1" grandRow="1" outline="0" fieldPosition="0"/>
    </format>
    <format dxfId="2436">
      <pivotArea grandRow="1" outline="0" collapsedLevelsAreSubtotals="1" fieldPosition="0"/>
    </format>
    <format dxfId="2435">
      <pivotArea dataOnly="0" labelOnly="1" grandRow="1" outline="0" fieldPosition="0"/>
    </format>
    <format dxfId="2434">
      <pivotArea grandRow="1" outline="0" collapsedLevelsAreSubtotals="1" fieldPosition="0"/>
    </format>
    <format dxfId="2433">
      <pivotArea dataOnly="0" labelOnly="1" grandRow="1" outline="0" fieldPosition="0"/>
    </format>
    <format dxfId="2432">
      <pivotArea type="all" dataOnly="0" outline="0" fieldPosition="0"/>
    </format>
    <format dxfId="2431">
      <pivotArea outline="0" collapsedLevelsAreSubtotals="1" fieldPosition="0"/>
    </format>
    <format dxfId="2430">
      <pivotArea dataOnly="0" labelOnly="1" grandRow="1" outline="0" fieldPosition="0"/>
    </format>
    <format dxfId="2429">
      <pivotArea type="all" dataOnly="0" outline="0" fieldPosition="0"/>
    </format>
    <format dxfId="2428">
      <pivotArea outline="0" collapsedLevelsAreSubtotals="1" fieldPosition="0"/>
    </format>
    <format dxfId="2427">
      <pivotArea dataOnly="0" labelOnly="1" grandRow="1" outline="0" fieldPosition="0"/>
    </format>
    <format dxfId="2426">
      <pivotArea grandRow="1" outline="0" collapsedLevelsAreSubtotals="1" fieldPosition="0"/>
    </format>
    <format dxfId="2425">
      <pivotArea dataOnly="0" labelOnly="1" grandRow="1" outline="0" fieldPosition="0"/>
    </format>
    <format dxfId="2424">
      <pivotArea type="all" dataOnly="0" outline="0" fieldPosition="0"/>
    </format>
    <format dxfId="2423">
      <pivotArea outline="0" collapsedLevelsAreSubtotals="1" fieldPosition="0"/>
    </format>
    <format dxfId="2422">
      <pivotArea dataOnly="0" labelOnly="1" grandRow="1" outline="0" fieldPosition="0"/>
    </format>
    <format dxfId="2421">
      <pivotArea type="all" dataOnly="0" outline="0" fieldPosition="0"/>
    </format>
    <format dxfId="2420">
      <pivotArea outline="0" collapsedLevelsAreSubtotals="1" fieldPosition="0"/>
    </format>
    <format dxfId="2419">
      <pivotArea dataOnly="0" labelOnly="1" grandRow="1" outline="0" fieldPosition="0"/>
    </format>
    <format dxfId="2418">
      <pivotArea type="all" dataOnly="0" outline="0" fieldPosition="0"/>
    </format>
    <format dxfId="2417">
      <pivotArea outline="0" collapsedLevelsAreSubtotals="1" fieldPosition="0"/>
    </format>
    <format dxfId="2416">
      <pivotArea dataOnly="0" labelOnly="1" grandRow="1" outline="0" fieldPosition="0"/>
    </format>
    <format dxfId="2415">
      <pivotArea grandRow="1" outline="0" collapsedLevelsAreSubtotals="1" fieldPosition="0"/>
    </format>
    <format dxfId="2414">
      <pivotArea dataOnly="0" labelOnly="1" grandRow="1" outline="0" fieldPosition="0"/>
    </format>
    <format dxfId="2413">
      <pivotArea type="all" dataOnly="0" outline="0" fieldPosition="0"/>
    </format>
    <format dxfId="2412">
      <pivotArea outline="0" collapsedLevelsAreSubtotals="1" fieldPosition="0"/>
    </format>
    <format dxfId="2411">
      <pivotArea dataOnly="0" labelOnly="1" grandRow="1" outline="0" fieldPosition="0"/>
    </format>
    <format dxfId="2410">
      <pivotArea grandRow="1" outline="0" collapsedLevelsAreSubtotals="1" fieldPosition="0"/>
    </format>
    <format dxfId="2409">
      <pivotArea dataOnly="0" labelOnly="1" grandRow="1" outline="0" fieldPosition="0"/>
    </format>
    <format dxfId="2408">
      <pivotArea type="all" dataOnly="0" outline="0" fieldPosition="0"/>
    </format>
    <format dxfId="2407">
      <pivotArea outline="0" collapsedLevelsAreSubtotals="1" fieldPosition="0"/>
    </format>
    <format dxfId="2406">
      <pivotArea dataOnly="0" labelOnly="1" grandRow="1" outline="0" fieldPosition="0"/>
    </format>
    <format dxfId="2405">
      <pivotArea grandRow="1" outline="0" collapsedLevelsAreSubtotals="1" fieldPosition="0"/>
    </format>
    <format dxfId="2404">
      <pivotArea dataOnly="0" labelOnly="1" grandRow="1" outline="0" fieldPosition="0"/>
    </format>
    <format dxfId="2403">
      <pivotArea type="all" dataOnly="0" outline="0" fieldPosition="0"/>
    </format>
    <format dxfId="2402">
      <pivotArea outline="0" collapsedLevelsAreSubtotals="1" fieldPosition="0"/>
    </format>
    <format dxfId="2401">
      <pivotArea dataOnly="0" labelOnly="1" grandRow="1" outline="0" fieldPosition="0"/>
    </format>
    <format dxfId="2400">
      <pivotArea type="all" dataOnly="0" outline="0" fieldPosition="0"/>
    </format>
    <format dxfId="2399">
      <pivotArea outline="0" collapsedLevelsAreSubtotals="1" fieldPosition="0"/>
    </format>
    <format dxfId="2398">
      <pivotArea dataOnly="0" labelOnly="1" grandRow="1" outline="0" fieldPosition="0"/>
    </format>
    <format dxfId="2397">
      <pivotArea type="all" dataOnly="0" outline="0" fieldPosition="0"/>
    </format>
    <format dxfId="2396">
      <pivotArea outline="0" collapsedLevelsAreSubtotals="1" fieldPosition="0"/>
    </format>
    <format dxfId="2395">
      <pivotArea dataOnly="0" labelOnly="1" grandRow="1" outline="0" fieldPosition="0"/>
    </format>
    <format dxfId="2394">
      <pivotArea type="all" dataOnly="0" outline="0" fieldPosition="0"/>
    </format>
    <format dxfId="2393">
      <pivotArea outline="0" collapsedLevelsAreSubtotals="1" fieldPosition="0"/>
    </format>
    <format dxfId="2392">
      <pivotArea dataOnly="0" labelOnly="1" grandRow="1" outline="0" fieldPosition="0"/>
    </format>
    <format dxfId="2391">
      <pivotArea type="all" dataOnly="0" outline="0" fieldPosition="0"/>
    </format>
    <format dxfId="2390">
      <pivotArea outline="0" collapsedLevelsAreSubtotals="1" fieldPosition="0"/>
    </format>
    <format dxfId="2389">
      <pivotArea dataOnly="0" labelOnly="1" grandRow="1" outline="0" fieldPosition="0"/>
    </format>
    <format dxfId="2388">
      <pivotArea type="all" dataOnly="0" outline="0" fieldPosition="0"/>
    </format>
    <format dxfId="2387">
      <pivotArea outline="0" collapsedLevelsAreSubtotals="1" fieldPosition="0"/>
    </format>
    <format dxfId="2386">
      <pivotArea dataOnly="0" labelOnly="1" grandRow="1" outline="0" fieldPosition="0"/>
    </format>
    <format dxfId="2385">
      <pivotArea type="all" dataOnly="0" outline="0" fieldPosition="0"/>
    </format>
    <format dxfId="2384">
      <pivotArea outline="0" collapsedLevelsAreSubtotals="1" fieldPosition="0"/>
    </format>
    <format dxfId="2383">
      <pivotArea dataOnly="0" labelOnly="1" grandRow="1" outline="0" fieldPosition="0"/>
    </format>
    <format dxfId="2382">
      <pivotArea type="all" dataOnly="0" outline="0" fieldPosition="0"/>
    </format>
    <format dxfId="2381">
      <pivotArea outline="0" collapsedLevelsAreSubtotals="1" fieldPosition="0"/>
    </format>
    <format dxfId="2380">
      <pivotArea dataOnly="0" labelOnly="1" grandRow="1" outline="0" fieldPosition="0"/>
    </format>
    <format dxfId="2379">
      <pivotArea type="all" dataOnly="0" outline="0" fieldPosition="0"/>
    </format>
    <format dxfId="2378">
      <pivotArea outline="0" collapsedLevelsAreSubtotals="1" fieldPosition="0"/>
    </format>
    <format dxfId="2377">
      <pivotArea dataOnly="0" labelOnly="1" grandRow="1" outline="0" fieldPosition="0"/>
    </format>
    <format dxfId="2376">
      <pivotArea grandRow="1" outline="0" collapsedLevelsAreSubtotals="1" fieldPosition="0"/>
    </format>
    <format dxfId="2375">
      <pivotArea dataOnly="0" labelOnly="1" grandRow="1" outline="0" fieldPosition="0"/>
    </format>
    <format dxfId="2374">
      <pivotArea type="all" dataOnly="0" outline="0" fieldPosition="0"/>
    </format>
    <format dxfId="2373">
      <pivotArea outline="0" collapsedLevelsAreSubtotals="1" fieldPosition="0"/>
    </format>
    <format dxfId="2372">
      <pivotArea dataOnly="0" labelOnly="1" grandRow="1" outline="0" fieldPosition="0"/>
    </format>
    <format dxfId="2371">
      <pivotArea type="all" dataOnly="0" outline="0" fieldPosition="0"/>
    </format>
    <format dxfId="2370">
      <pivotArea outline="0" collapsedLevelsAreSubtotals="1" fieldPosition="0"/>
    </format>
    <format dxfId="2369">
      <pivotArea dataOnly="0" labelOnly="1" grandRow="1" outline="0" fieldPosition="0"/>
    </format>
    <format dxfId="2368">
      <pivotArea type="all" dataOnly="0" outline="0" fieldPosition="0"/>
    </format>
    <format dxfId="2367">
      <pivotArea outline="0" collapsedLevelsAreSubtotals="1" fieldPosition="0"/>
    </format>
    <format dxfId="2366">
      <pivotArea dataOnly="0" labelOnly="1" grandRow="1" outline="0" fieldPosition="0"/>
    </format>
    <format dxfId="2365">
      <pivotArea type="all" dataOnly="0" outline="0" fieldPosition="0"/>
    </format>
    <format dxfId="2364">
      <pivotArea outline="0" collapsedLevelsAreSubtotals="1" fieldPosition="0"/>
    </format>
    <format dxfId="2363">
      <pivotArea dataOnly="0" labelOnly="1" grandRow="1" outline="0" fieldPosition="0"/>
    </format>
    <format dxfId="2362">
      <pivotArea type="all" dataOnly="0" outline="0" fieldPosition="0"/>
    </format>
    <format dxfId="2361">
      <pivotArea outline="0" collapsedLevelsAreSubtotals="1" fieldPosition="0"/>
    </format>
    <format dxfId="2360">
      <pivotArea dataOnly="0" labelOnly="1" grandRow="1" outline="0" fieldPosition="0"/>
    </format>
    <format dxfId="2359">
      <pivotArea outline="0" fieldPosition="0">
        <references count="1">
          <reference field="4294967294" count="1">
            <x v="1"/>
          </reference>
        </references>
      </pivotArea>
    </format>
    <format dxfId="2358">
      <pivotArea type="all" dataOnly="0" outline="0" fieldPosition="0"/>
    </format>
    <format dxfId="2357">
      <pivotArea outline="0" collapsedLevelsAreSubtotals="1" fieldPosition="0"/>
    </format>
    <format dxfId="2356">
      <pivotArea field="23" type="button" dataOnly="0" labelOnly="1" outline="0" axis="axisRow" fieldPosition="0"/>
    </format>
    <format dxfId="2355">
      <pivotArea dataOnly="0" labelOnly="1" grandRow="1" outline="0" fieldPosition="0"/>
    </format>
    <format dxfId="2354">
      <pivotArea dataOnly="0" labelOnly="1" outline="0" fieldPosition="0">
        <references count="1">
          <reference field="4294967294" count="2">
            <x v="0"/>
            <x v="1"/>
          </reference>
        </references>
      </pivotArea>
    </format>
    <format dxfId="2353">
      <pivotArea type="all" dataOnly="0" outline="0" fieldPosition="0"/>
    </format>
    <format dxfId="2352">
      <pivotArea outline="0" collapsedLevelsAreSubtotals="1" fieldPosition="0"/>
    </format>
    <format dxfId="2351">
      <pivotArea field="23" type="button" dataOnly="0" labelOnly="1" outline="0" axis="axisRow" fieldPosition="0"/>
    </format>
    <format dxfId="2350">
      <pivotArea dataOnly="0" labelOnly="1" grandRow="1" outline="0" fieldPosition="0"/>
    </format>
    <format dxfId="2349">
      <pivotArea dataOnly="0" labelOnly="1" outline="0" fieldPosition="0">
        <references count="1">
          <reference field="4294967294" count="2">
            <x v="0"/>
            <x v="1"/>
          </reference>
        </references>
      </pivotArea>
    </format>
    <format dxfId="2348">
      <pivotArea type="all" dataOnly="0" outline="0" fieldPosition="0"/>
    </format>
    <format dxfId="2347">
      <pivotArea outline="0" collapsedLevelsAreSubtotals="1" fieldPosition="0"/>
    </format>
    <format dxfId="2346">
      <pivotArea field="23" type="button" dataOnly="0" labelOnly="1" outline="0" axis="axisRow" fieldPosition="0"/>
    </format>
    <format dxfId="2345">
      <pivotArea dataOnly="0" labelOnly="1" grandRow="1" outline="0" fieldPosition="0"/>
    </format>
    <format dxfId="2344">
      <pivotArea dataOnly="0" labelOnly="1" outline="0" fieldPosition="0">
        <references count="1">
          <reference field="4294967294" count="2">
            <x v="0"/>
            <x v="1"/>
          </reference>
        </references>
      </pivotArea>
    </format>
    <format dxfId="2343">
      <pivotArea type="all" dataOnly="0" outline="0" fieldPosition="0"/>
    </format>
    <format dxfId="2342">
      <pivotArea outline="0" collapsedLevelsAreSubtotals="1" fieldPosition="0"/>
    </format>
    <format dxfId="2341">
      <pivotArea field="23" type="button" dataOnly="0" labelOnly="1" outline="0" axis="axisRow" fieldPosition="0"/>
    </format>
    <format dxfId="2340">
      <pivotArea dataOnly="0" labelOnly="1" grandRow="1" outline="0" fieldPosition="0"/>
    </format>
    <format dxfId="2339">
      <pivotArea dataOnly="0" labelOnly="1" outline="0" fieldPosition="0">
        <references count="1">
          <reference field="4294967294" count="2">
            <x v="0"/>
            <x v="1"/>
          </reference>
        </references>
      </pivotArea>
    </format>
    <format dxfId="2338">
      <pivotArea type="all" dataOnly="0" outline="0" fieldPosition="0"/>
    </format>
    <format dxfId="2337">
      <pivotArea outline="0" collapsedLevelsAreSubtotals="1" fieldPosition="0"/>
    </format>
    <format dxfId="2336">
      <pivotArea field="23" type="button" dataOnly="0" labelOnly="1" outline="0" axis="axisRow" fieldPosition="0"/>
    </format>
    <format dxfId="2335">
      <pivotArea dataOnly="0" labelOnly="1" grandRow="1" outline="0" fieldPosition="0"/>
    </format>
    <format dxfId="2334">
      <pivotArea dataOnly="0" labelOnly="1" outline="0" fieldPosition="0">
        <references count="1">
          <reference field="4294967294" count="2">
            <x v="0"/>
            <x v="1"/>
          </reference>
        </references>
      </pivotArea>
    </format>
    <format dxfId="2333">
      <pivotArea type="all" dataOnly="0" outline="0" fieldPosition="0"/>
    </format>
    <format dxfId="2332">
      <pivotArea outline="0" collapsedLevelsAreSubtotals="1" fieldPosition="0"/>
    </format>
    <format dxfId="2331">
      <pivotArea field="23" type="button" dataOnly="0" labelOnly="1" outline="0" axis="axisRow" fieldPosition="0"/>
    </format>
    <format dxfId="2330">
      <pivotArea dataOnly="0" labelOnly="1" grandRow="1" outline="0" fieldPosition="0"/>
    </format>
    <format dxfId="2329">
      <pivotArea dataOnly="0" labelOnly="1" outline="0" fieldPosition="0">
        <references count="1">
          <reference field="4294967294" count="2">
            <x v="0"/>
            <x v="1"/>
          </reference>
        </references>
      </pivotArea>
    </format>
    <format dxfId="2328">
      <pivotArea type="all" dataOnly="0" outline="0" fieldPosition="0"/>
    </format>
    <format dxfId="2327">
      <pivotArea outline="0" collapsedLevelsAreSubtotals="1" fieldPosition="0"/>
    </format>
    <format dxfId="2326">
      <pivotArea field="23" type="button" dataOnly="0" labelOnly="1" outline="0" axis="axisRow" fieldPosition="0"/>
    </format>
    <format dxfId="2325">
      <pivotArea dataOnly="0" labelOnly="1" grandRow="1" outline="0" fieldPosition="0"/>
    </format>
    <format dxfId="2324">
      <pivotArea dataOnly="0" labelOnly="1" outline="0" fieldPosition="0">
        <references count="1">
          <reference field="4294967294" count="2">
            <x v="0"/>
            <x v="1"/>
          </reference>
        </references>
      </pivotArea>
    </format>
    <format dxfId="2323">
      <pivotArea type="all" dataOnly="0" outline="0" fieldPosition="0"/>
    </format>
    <format dxfId="2322">
      <pivotArea outline="0" collapsedLevelsAreSubtotals="1" fieldPosition="0"/>
    </format>
    <format dxfId="2321">
      <pivotArea field="23" type="button" dataOnly="0" labelOnly="1" outline="0" axis="axisRow" fieldPosition="0"/>
    </format>
    <format dxfId="2320">
      <pivotArea dataOnly="0" labelOnly="1" grandRow="1" outline="0" fieldPosition="0"/>
    </format>
    <format dxfId="2319">
      <pivotArea dataOnly="0" labelOnly="1" outline="0" fieldPosition="0">
        <references count="1">
          <reference field="4294967294" count="2">
            <x v="0"/>
            <x v="1"/>
          </reference>
        </references>
      </pivotArea>
    </format>
    <format dxfId="2318">
      <pivotArea field="23" type="button" dataOnly="0" labelOnly="1" outline="0" axis="axisRow" fieldPosition="0"/>
    </format>
    <format dxfId="2317">
      <pivotArea dataOnly="0" labelOnly="1" outline="0" fieldPosition="0">
        <references count="1">
          <reference field="4294967294" count="2">
            <x v="0"/>
            <x v="1"/>
          </reference>
        </references>
      </pivotArea>
    </format>
    <format dxfId="2316">
      <pivotArea grandRow="1" outline="0" collapsedLevelsAreSubtotals="1" fieldPosition="0"/>
    </format>
    <format dxfId="2315">
      <pivotArea dataOnly="0" labelOnly="1" grandRow="1" outline="0" fieldPosition="0"/>
    </format>
    <format dxfId="2314">
      <pivotArea dataOnly="0" labelOnly="1" outline="0" fieldPosition="0">
        <references count="1">
          <reference field="4294967294" count="1">
            <x v="1"/>
          </reference>
        </references>
      </pivotArea>
    </format>
    <format dxfId="2313">
      <pivotArea type="all" dataOnly="0" outline="0" fieldPosition="0"/>
    </format>
    <format dxfId="2312">
      <pivotArea outline="0" collapsedLevelsAreSubtotals="1" fieldPosition="0"/>
    </format>
    <format dxfId="2311">
      <pivotArea field="23" type="button" dataOnly="0" labelOnly="1" outline="0" axis="axisRow" fieldPosition="0"/>
    </format>
    <format dxfId="2310">
      <pivotArea dataOnly="0" labelOnly="1" grandRow="1" outline="0" fieldPosition="0"/>
    </format>
    <format dxfId="2309">
      <pivotArea dataOnly="0" labelOnly="1" outline="0" fieldPosition="0">
        <references count="1">
          <reference field="4294967294" count="2">
            <x v="0"/>
            <x v="1"/>
          </reference>
        </references>
      </pivotArea>
    </format>
    <format dxfId="2308">
      <pivotArea type="all" dataOnly="0" outline="0" fieldPosition="0"/>
    </format>
    <format dxfId="2307">
      <pivotArea outline="0" collapsedLevelsAreSubtotals="1" fieldPosition="0"/>
    </format>
    <format dxfId="2306">
      <pivotArea field="23" type="button" dataOnly="0" labelOnly="1" outline="0" axis="axisRow" fieldPosition="0"/>
    </format>
    <format dxfId="2305">
      <pivotArea dataOnly="0" labelOnly="1" grandRow="1" outline="0" fieldPosition="0"/>
    </format>
    <format dxfId="2304">
      <pivotArea dataOnly="0" labelOnly="1" outline="0" fieldPosition="0">
        <references count="1">
          <reference field="4294967294" count="2">
            <x v="0"/>
            <x v="1"/>
          </reference>
        </references>
      </pivotArea>
    </format>
    <format dxfId="2303">
      <pivotArea type="all" dataOnly="0" outline="0" fieldPosition="0"/>
    </format>
    <format dxfId="2302">
      <pivotArea outline="0" collapsedLevelsAreSubtotals="1" fieldPosition="0"/>
    </format>
    <format dxfId="2301">
      <pivotArea field="23" type="button" dataOnly="0" labelOnly="1" outline="0" axis="axisRow" fieldPosition="0"/>
    </format>
    <format dxfId="2300">
      <pivotArea dataOnly="0" labelOnly="1" grandRow="1" outline="0" fieldPosition="0"/>
    </format>
    <format dxfId="2299">
      <pivotArea dataOnly="0" labelOnly="1" outline="0" fieldPosition="0">
        <references count="1">
          <reference field="4294967294" count="2">
            <x v="0"/>
            <x v="1"/>
          </reference>
        </references>
      </pivotArea>
    </format>
    <format dxfId="2298">
      <pivotArea type="all" dataOnly="0" outline="0" fieldPosition="0"/>
    </format>
    <format dxfId="2297">
      <pivotArea outline="0" collapsedLevelsAreSubtotals="1" fieldPosition="0"/>
    </format>
    <format dxfId="2296">
      <pivotArea field="23" type="button" dataOnly="0" labelOnly="1" outline="0" axis="axisRow" fieldPosition="0"/>
    </format>
    <format dxfId="2295">
      <pivotArea dataOnly="0" labelOnly="1" grandRow="1" outline="0" fieldPosition="0"/>
    </format>
    <format dxfId="2294">
      <pivotArea dataOnly="0" labelOnly="1" outline="0" fieldPosition="0">
        <references count="1">
          <reference field="4294967294" count="2">
            <x v="0"/>
            <x v="1"/>
          </reference>
        </references>
      </pivotArea>
    </format>
    <format dxfId="2293">
      <pivotArea type="all" dataOnly="0" outline="0" fieldPosition="0"/>
    </format>
    <format dxfId="2292">
      <pivotArea outline="0" collapsedLevelsAreSubtotals="1" fieldPosition="0"/>
    </format>
    <format dxfId="2291">
      <pivotArea field="23" type="button" dataOnly="0" labelOnly="1" outline="0" axis="axisRow" fieldPosition="0"/>
    </format>
    <format dxfId="2290">
      <pivotArea dataOnly="0" labelOnly="1" grandRow="1" outline="0" fieldPosition="0"/>
    </format>
    <format dxfId="2289">
      <pivotArea dataOnly="0" labelOnly="1" outline="0" fieldPosition="0">
        <references count="1">
          <reference field="4294967294" count="2">
            <x v="0"/>
            <x v="1"/>
          </reference>
        </references>
      </pivotArea>
    </format>
    <format dxfId="2288">
      <pivotArea type="all" dataOnly="0" outline="0" fieldPosition="0"/>
    </format>
    <format dxfId="2287">
      <pivotArea outline="0" collapsedLevelsAreSubtotals="1" fieldPosition="0"/>
    </format>
    <format dxfId="2286">
      <pivotArea field="23" type="button" dataOnly="0" labelOnly="1" outline="0" axis="axisRow" fieldPosition="0"/>
    </format>
    <format dxfId="2285">
      <pivotArea dataOnly="0" labelOnly="1" grandRow="1" outline="0" fieldPosition="0"/>
    </format>
    <format dxfId="2284">
      <pivotArea dataOnly="0" labelOnly="1" outline="0" fieldPosition="0">
        <references count="1">
          <reference field="4294967294" count="2">
            <x v="0"/>
            <x v="1"/>
          </reference>
        </references>
      </pivotArea>
    </format>
    <format dxfId="2283">
      <pivotArea type="all" dataOnly="0" outline="0" fieldPosition="0"/>
    </format>
    <format dxfId="2282">
      <pivotArea outline="0" collapsedLevelsAreSubtotals="1" fieldPosition="0"/>
    </format>
    <format dxfId="2281">
      <pivotArea field="23" type="button" dataOnly="0" labelOnly="1" outline="0" axis="axisRow" fieldPosition="0"/>
    </format>
    <format dxfId="2280">
      <pivotArea dataOnly="0" labelOnly="1" grandRow="1" outline="0" fieldPosition="0"/>
    </format>
    <format dxfId="2279">
      <pivotArea dataOnly="0" labelOnly="1" outline="0" fieldPosition="0">
        <references count="1">
          <reference field="4294967294" count="2">
            <x v="0"/>
            <x v="1"/>
          </reference>
        </references>
      </pivotArea>
    </format>
    <format dxfId="2278">
      <pivotArea type="all" dataOnly="0" outline="0" fieldPosition="0"/>
    </format>
    <format dxfId="2277">
      <pivotArea outline="0" collapsedLevelsAreSubtotals="1" fieldPosition="0"/>
    </format>
    <format dxfId="2276">
      <pivotArea field="23" type="button" dataOnly="0" labelOnly="1" outline="0" axis="axisRow" fieldPosition="0"/>
    </format>
    <format dxfId="2275">
      <pivotArea dataOnly="0" labelOnly="1" grandRow="1" outline="0" fieldPosition="0"/>
    </format>
    <format dxfId="2274">
      <pivotArea dataOnly="0" labelOnly="1" outline="0" fieldPosition="0">
        <references count="1">
          <reference field="4294967294" count="2">
            <x v="0"/>
            <x v="1"/>
          </reference>
        </references>
      </pivotArea>
    </format>
    <format dxfId="2273">
      <pivotArea field="23" type="button" dataOnly="0" labelOnly="1" outline="0" axis="axisRow" fieldPosition="0"/>
    </format>
    <format dxfId="2272">
      <pivotArea dataOnly="0" labelOnly="1" outline="0" fieldPosition="0">
        <references count="1">
          <reference field="4294967294" count="2">
            <x v="0"/>
            <x v="1"/>
          </reference>
        </references>
      </pivotArea>
    </format>
    <format dxfId="2271">
      <pivotArea type="all" dataOnly="0" outline="0" fieldPosition="0"/>
    </format>
    <format dxfId="2270">
      <pivotArea outline="0" collapsedLevelsAreSubtotals="1" fieldPosition="0"/>
    </format>
    <format dxfId="2269">
      <pivotArea field="23" type="button" dataOnly="0" labelOnly="1" outline="0" axis="axisRow" fieldPosition="0"/>
    </format>
    <format dxfId="2268">
      <pivotArea dataOnly="0" labelOnly="1" grandRow="1" outline="0" fieldPosition="0"/>
    </format>
    <format dxfId="2267">
      <pivotArea dataOnly="0" labelOnly="1" outline="0" fieldPosition="0">
        <references count="1">
          <reference field="4294967294" count="2">
            <x v="0"/>
            <x v="1"/>
          </reference>
        </references>
      </pivotArea>
    </format>
    <format dxfId="2266">
      <pivotArea type="all" dataOnly="0" outline="0" fieldPosition="0"/>
    </format>
    <format dxfId="2265">
      <pivotArea outline="0" collapsedLevelsAreSubtotals="1" fieldPosition="0"/>
    </format>
    <format dxfId="2264">
      <pivotArea field="23" type="button" dataOnly="0" labelOnly="1" outline="0" axis="axisRow" fieldPosition="0"/>
    </format>
    <format dxfId="2263">
      <pivotArea dataOnly="0" labelOnly="1" grandRow="1" outline="0" fieldPosition="0"/>
    </format>
    <format dxfId="2262">
      <pivotArea dataOnly="0" labelOnly="1" outline="0" fieldPosition="0">
        <references count="1">
          <reference field="4294967294" count="2">
            <x v="0"/>
            <x v="1"/>
          </reference>
        </references>
      </pivotArea>
    </format>
    <format dxfId="2261">
      <pivotArea type="all" dataOnly="0" outline="0" fieldPosition="0"/>
    </format>
    <format dxfId="2260">
      <pivotArea outline="0" collapsedLevelsAreSubtotals="1" fieldPosition="0"/>
    </format>
    <format dxfId="2259">
      <pivotArea field="23" type="button" dataOnly="0" labelOnly="1" outline="0" axis="axisRow" fieldPosition="0"/>
    </format>
    <format dxfId="2258">
      <pivotArea dataOnly="0" labelOnly="1" grandRow="1" outline="0" fieldPosition="0"/>
    </format>
    <format dxfId="2257">
      <pivotArea dataOnly="0" labelOnly="1" outline="0" fieldPosition="0">
        <references count="1">
          <reference field="4294967294" count="2">
            <x v="0"/>
            <x v="1"/>
          </reference>
        </references>
      </pivotArea>
    </format>
    <format dxfId="2256">
      <pivotArea grandRow="1" outline="0" collapsedLevelsAreSubtotals="1" fieldPosition="0"/>
    </format>
    <format dxfId="2255">
      <pivotArea dataOnly="0" labelOnly="1" grandRow="1" outline="0" fieldPosition="0"/>
    </format>
    <format dxfId="2254">
      <pivotArea grandRow="1" outline="0" collapsedLevelsAreSubtotals="1" fieldPosition="0"/>
    </format>
    <format dxfId="2253">
      <pivotArea dataOnly="0" labelOnly="1" grandRow="1" outline="0" fieldPosition="0"/>
    </format>
    <format dxfId="2252">
      <pivotArea type="all" dataOnly="0" outline="0" fieldPosition="0"/>
    </format>
    <format dxfId="2251">
      <pivotArea outline="0" collapsedLevelsAreSubtotals="1" fieldPosition="0"/>
    </format>
    <format dxfId="2250">
      <pivotArea field="23" type="button" dataOnly="0" labelOnly="1" outline="0" axis="axisRow" fieldPosition="0"/>
    </format>
    <format dxfId="2249">
      <pivotArea dataOnly="0" labelOnly="1" grandRow="1" outline="0" fieldPosition="0"/>
    </format>
    <format dxfId="2248">
      <pivotArea dataOnly="0" labelOnly="1" outline="0" fieldPosition="0">
        <references count="1">
          <reference field="4294967294" count="2">
            <x v="0"/>
            <x v="1"/>
          </reference>
        </references>
      </pivotArea>
    </format>
    <format dxfId="2247">
      <pivotArea type="all" dataOnly="0" outline="0" fieldPosition="0"/>
    </format>
    <format dxfId="2246">
      <pivotArea outline="0" collapsedLevelsAreSubtotals="1" fieldPosition="0"/>
    </format>
    <format dxfId="2245">
      <pivotArea field="23" type="button" dataOnly="0" labelOnly="1" outline="0" axis="axisRow" fieldPosition="0"/>
    </format>
    <format dxfId="2244">
      <pivotArea dataOnly="0" labelOnly="1" grandRow="1" outline="0" fieldPosition="0"/>
    </format>
    <format dxfId="2243">
      <pivotArea dataOnly="0" labelOnly="1" outline="0" fieldPosition="0">
        <references count="1">
          <reference field="4294967294" count="2">
            <x v="0"/>
            <x v="1"/>
          </reference>
        </references>
      </pivotArea>
    </format>
    <format dxfId="2242">
      <pivotArea type="all" dataOnly="0" outline="0" fieldPosition="0"/>
    </format>
    <format dxfId="2241">
      <pivotArea outline="0" collapsedLevelsAreSubtotals="1" fieldPosition="0"/>
    </format>
    <format dxfId="2240">
      <pivotArea field="23" type="button" dataOnly="0" labelOnly="1" outline="0" axis="axisRow" fieldPosition="0"/>
    </format>
    <format dxfId="2239">
      <pivotArea dataOnly="0" labelOnly="1" grandRow="1" outline="0" fieldPosition="0"/>
    </format>
    <format dxfId="2238">
      <pivotArea dataOnly="0" labelOnly="1" outline="0" fieldPosition="0">
        <references count="1">
          <reference field="4294967294" count="2">
            <x v="0"/>
            <x v="1"/>
          </reference>
        </references>
      </pivotArea>
    </format>
    <format dxfId="2237">
      <pivotArea type="all" dataOnly="0" outline="0" fieldPosition="0"/>
    </format>
    <format dxfId="2236">
      <pivotArea outline="0" collapsedLevelsAreSubtotals="1" fieldPosition="0"/>
    </format>
    <format dxfId="2235">
      <pivotArea field="23" type="button" dataOnly="0" labelOnly="1" outline="0" axis="axisRow" fieldPosition="0"/>
    </format>
    <format dxfId="2234">
      <pivotArea dataOnly="0" labelOnly="1" grandRow="1" outline="0" fieldPosition="0"/>
    </format>
    <format dxfId="2233">
      <pivotArea dataOnly="0" labelOnly="1" outline="0" fieldPosition="0">
        <references count="1">
          <reference field="4294967294" count="2">
            <x v="0"/>
            <x v="1"/>
          </reference>
        </references>
      </pivotArea>
    </format>
    <format dxfId="2232">
      <pivotArea type="all" dataOnly="0" outline="0" fieldPosition="0"/>
    </format>
    <format dxfId="2231">
      <pivotArea outline="0" collapsedLevelsAreSubtotals="1" fieldPosition="0"/>
    </format>
    <format dxfId="2230">
      <pivotArea field="23" type="button" dataOnly="0" labelOnly="1" outline="0" axis="axisRow" fieldPosition="0"/>
    </format>
    <format dxfId="2229">
      <pivotArea dataOnly="0" labelOnly="1" grandRow="1" outline="0" fieldPosition="0"/>
    </format>
    <format dxfId="2228">
      <pivotArea dataOnly="0" labelOnly="1" outline="0" fieldPosition="0">
        <references count="1">
          <reference field="4294967294" count="2">
            <x v="0"/>
            <x v="1"/>
          </reference>
        </references>
      </pivotArea>
    </format>
    <format dxfId="2227">
      <pivotArea type="all" dataOnly="0" outline="0" fieldPosition="0"/>
    </format>
    <format dxfId="2226">
      <pivotArea outline="0" collapsedLevelsAreSubtotals="1" fieldPosition="0"/>
    </format>
    <format dxfId="2225">
      <pivotArea field="23" type="button" dataOnly="0" labelOnly="1" outline="0" axis="axisRow" fieldPosition="0"/>
    </format>
    <format dxfId="2224">
      <pivotArea dataOnly="0" labelOnly="1" grandRow="1" outline="0" fieldPosition="0"/>
    </format>
    <format dxfId="2223">
      <pivotArea dataOnly="0" labelOnly="1" outline="0" fieldPosition="0">
        <references count="1">
          <reference field="4294967294" count="2">
            <x v="0"/>
            <x v="1"/>
          </reference>
        </references>
      </pivotArea>
    </format>
    <format dxfId="2222">
      <pivotArea type="all" dataOnly="0" outline="0" fieldPosition="0"/>
    </format>
    <format dxfId="2221">
      <pivotArea outline="0" collapsedLevelsAreSubtotals="1" fieldPosition="0"/>
    </format>
    <format dxfId="2220">
      <pivotArea field="23" type="button" dataOnly="0" labelOnly="1" outline="0" axis="axisRow" fieldPosition="0"/>
    </format>
    <format dxfId="2219">
      <pivotArea dataOnly="0" labelOnly="1" grandRow="1" outline="0" fieldPosition="0"/>
    </format>
    <format dxfId="2218">
      <pivotArea dataOnly="0" labelOnly="1" outline="0" fieldPosition="0">
        <references count="1">
          <reference field="4294967294" count="2">
            <x v="0"/>
            <x v="1"/>
          </reference>
        </references>
      </pivotArea>
    </format>
    <format dxfId="2217">
      <pivotArea type="all" dataOnly="0" outline="0" fieldPosition="0"/>
    </format>
    <format dxfId="2216">
      <pivotArea outline="0" collapsedLevelsAreSubtotals="1" fieldPosition="0"/>
    </format>
    <format dxfId="2215">
      <pivotArea field="23" type="button" dataOnly="0" labelOnly="1" outline="0" axis="axisRow" fieldPosition="0"/>
    </format>
    <format dxfId="2214">
      <pivotArea dataOnly="0" labelOnly="1" grandRow="1" outline="0" fieldPosition="0"/>
    </format>
    <format dxfId="2213">
      <pivotArea dataOnly="0" labelOnly="1" outline="0" fieldPosition="0">
        <references count="1">
          <reference field="4294967294" count="2">
            <x v="0"/>
            <x v="1"/>
          </reference>
        </references>
      </pivotArea>
    </format>
    <format dxfId="2212">
      <pivotArea type="all" dataOnly="0" outline="0" fieldPosition="0"/>
    </format>
    <format dxfId="2211">
      <pivotArea outline="0" collapsedLevelsAreSubtotals="1" fieldPosition="0"/>
    </format>
    <format dxfId="2210">
      <pivotArea field="23" type="button" dataOnly="0" labelOnly="1" outline="0" axis="axisRow" fieldPosition="0"/>
    </format>
    <format dxfId="2209">
      <pivotArea dataOnly="0" labelOnly="1" grandRow="1" outline="0" fieldPosition="0"/>
    </format>
    <format dxfId="2208">
      <pivotArea dataOnly="0" labelOnly="1" outline="0" fieldPosition="0">
        <references count="1">
          <reference field="4294967294" count="2">
            <x v="0"/>
            <x v="1"/>
          </reference>
        </references>
      </pivotArea>
    </format>
    <format dxfId="2207">
      <pivotArea type="all" dataOnly="0" outline="0" fieldPosition="0"/>
    </format>
    <format dxfId="2206">
      <pivotArea outline="0" collapsedLevelsAreSubtotals="1" fieldPosition="0"/>
    </format>
    <format dxfId="2205">
      <pivotArea field="23" type="button" dataOnly="0" labelOnly="1" outline="0" axis="axisRow" fieldPosition="0"/>
    </format>
    <format dxfId="2204">
      <pivotArea dataOnly="0" labelOnly="1" grandRow="1" outline="0" fieldPosition="0"/>
    </format>
    <format dxfId="2203">
      <pivotArea dataOnly="0" labelOnly="1" outline="0" fieldPosition="0">
        <references count="1">
          <reference field="4294967294" count="2">
            <x v="0"/>
            <x v="1"/>
          </reference>
        </references>
      </pivotArea>
    </format>
    <format dxfId="2202">
      <pivotArea type="all" dataOnly="0" outline="0" fieldPosition="0"/>
    </format>
    <format dxfId="2201">
      <pivotArea outline="0" collapsedLevelsAreSubtotals="1" fieldPosition="0"/>
    </format>
    <format dxfId="2200">
      <pivotArea field="23" type="button" dataOnly="0" labelOnly="1" outline="0" axis="axisRow" fieldPosition="0"/>
    </format>
    <format dxfId="2199">
      <pivotArea dataOnly="0" labelOnly="1" grandRow="1" outline="0" fieldPosition="0"/>
    </format>
    <format dxfId="2198">
      <pivotArea dataOnly="0" labelOnly="1" outline="0" fieldPosition="0">
        <references count="1">
          <reference field="4294967294" count="2">
            <x v="0"/>
            <x v="1"/>
          </reference>
        </references>
      </pivotArea>
    </format>
    <format dxfId="2197">
      <pivotArea type="all" dataOnly="0" outline="0" fieldPosition="0"/>
    </format>
    <format dxfId="2196">
      <pivotArea outline="0" collapsedLevelsAreSubtotals="1" fieldPosition="0"/>
    </format>
    <format dxfId="2195">
      <pivotArea field="23" type="button" dataOnly="0" labelOnly="1" outline="0" axis="axisRow" fieldPosition="0"/>
    </format>
    <format dxfId="2194">
      <pivotArea dataOnly="0" labelOnly="1" grandRow="1" outline="0" fieldPosition="0"/>
    </format>
    <format dxfId="2193">
      <pivotArea dataOnly="0" labelOnly="1" outline="0" fieldPosition="0">
        <references count="1">
          <reference field="4294967294" count="2">
            <x v="0"/>
            <x v="1"/>
          </reference>
        </references>
      </pivotArea>
    </format>
    <format dxfId="2192">
      <pivotArea type="all" dataOnly="0" outline="0" fieldPosition="0"/>
    </format>
    <format dxfId="2191">
      <pivotArea outline="0" collapsedLevelsAreSubtotals="1" fieldPosition="0"/>
    </format>
    <format dxfId="2190">
      <pivotArea field="23" type="button" dataOnly="0" labelOnly="1" outline="0" axis="axisRow" fieldPosition="0"/>
    </format>
    <format dxfId="2189">
      <pivotArea dataOnly="0" labelOnly="1" grandRow="1" outline="0" fieldPosition="0"/>
    </format>
    <format dxfId="2188">
      <pivotArea dataOnly="0" labelOnly="1" outline="0" fieldPosition="0">
        <references count="1">
          <reference field="4294967294" count="2">
            <x v="0"/>
            <x v="1"/>
          </reference>
        </references>
      </pivotArea>
    </format>
    <format dxfId="2187">
      <pivotArea type="all" dataOnly="0" outline="0" fieldPosition="0"/>
    </format>
    <format dxfId="2186">
      <pivotArea outline="0" collapsedLevelsAreSubtotals="1" fieldPosition="0"/>
    </format>
    <format dxfId="2185">
      <pivotArea field="23" type="button" dataOnly="0" labelOnly="1" outline="0" axis="axisRow" fieldPosition="0"/>
    </format>
    <format dxfId="2184">
      <pivotArea dataOnly="0" labelOnly="1" grandRow="1" outline="0" fieldPosition="0"/>
    </format>
    <format dxfId="2183">
      <pivotArea dataOnly="0" labelOnly="1" outline="0" fieldPosition="0">
        <references count="1">
          <reference field="4294967294" count="2">
            <x v="0"/>
            <x v="1"/>
          </reference>
        </references>
      </pivotArea>
    </format>
    <format dxfId="2182">
      <pivotArea type="all" dataOnly="0" outline="0" fieldPosition="0"/>
    </format>
    <format dxfId="2181">
      <pivotArea outline="0" collapsedLevelsAreSubtotals="1" fieldPosition="0"/>
    </format>
    <format dxfId="2180">
      <pivotArea field="23" type="button" dataOnly="0" labelOnly="1" outline="0" axis="axisRow" fieldPosition="0"/>
    </format>
    <format dxfId="2179">
      <pivotArea dataOnly="0" labelOnly="1" grandRow="1" outline="0" fieldPosition="0"/>
    </format>
    <format dxfId="2178">
      <pivotArea dataOnly="0" labelOnly="1" outline="0" fieldPosition="0">
        <references count="1">
          <reference field="4294967294" count="2">
            <x v="0"/>
            <x v="1"/>
          </reference>
        </references>
      </pivotArea>
    </format>
    <format dxfId="2177">
      <pivotArea type="all" dataOnly="0" outline="0" fieldPosition="0"/>
    </format>
    <format dxfId="2176">
      <pivotArea outline="0" collapsedLevelsAreSubtotals="1" fieldPosition="0"/>
    </format>
    <format dxfId="2175">
      <pivotArea field="23" type="button" dataOnly="0" labelOnly="1" outline="0" axis="axisRow" fieldPosition="0"/>
    </format>
    <format dxfId="2174">
      <pivotArea dataOnly="0" labelOnly="1" grandRow="1" outline="0" fieldPosition="0"/>
    </format>
    <format dxfId="2173">
      <pivotArea dataOnly="0" labelOnly="1" outline="0" fieldPosition="0">
        <references count="1">
          <reference field="4294967294" count="2">
            <x v="0"/>
            <x v="1"/>
          </reference>
        </references>
      </pivotArea>
    </format>
    <format dxfId="2172">
      <pivotArea type="all" dataOnly="0" outline="0" fieldPosition="0"/>
    </format>
    <format dxfId="2171">
      <pivotArea outline="0" collapsedLevelsAreSubtotals="1" fieldPosition="0"/>
    </format>
    <format dxfId="2170">
      <pivotArea field="23" type="button" dataOnly="0" labelOnly="1" outline="0" axis="axisRow" fieldPosition="0"/>
    </format>
    <format dxfId="2169">
      <pivotArea dataOnly="0" labelOnly="1" grandRow="1" outline="0" fieldPosition="0"/>
    </format>
    <format dxfId="2168">
      <pivotArea dataOnly="0" labelOnly="1" outline="0" fieldPosition="0">
        <references count="1">
          <reference field="4294967294" count="2">
            <x v="0"/>
            <x v="1"/>
          </reference>
        </references>
      </pivotArea>
    </format>
    <format dxfId="2167">
      <pivotArea type="all" dataOnly="0" outline="0" fieldPosition="0"/>
    </format>
    <format dxfId="2166">
      <pivotArea outline="0" collapsedLevelsAreSubtotals="1" fieldPosition="0"/>
    </format>
    <format dxfId="2165">
      <pivotArea field="23" type="button" dataOnly="0" labelOnly="1" outline="0" axis="axisRow" fieldPosition="0"/>
    </format>
    <format dxfId="2164">
      <pivotArea dataOnly="0" labelOnly="1" grandRow="1" outline="0" fieldPosition="0"/>
    </format>
    <format dxfId="2163">
      <pivotArea dataOnly="0" labelOnly="1" outline="0" fieldPosition="0">
        <references count="1">
          <reference field="4294967294" count="2">
            <x v="0"/>
            <x v="1"/>
          </reference>
        </references>
      </pivotArea>
    </format>
    <format dxfId="2162">
      <pivotArea type="all" dataOnly="0" outline="0" fieldPosition="0"/>
    </format>
    <format dxfId="2161">
      <pivotArea outline="0" collapsedLevelsAreSubtotals="1" fieldPosition="0"/>
    </format>
    <format dxfId="2160">
      <pivotArea field="23" type="button" dataOnly="0" labelOnly="1" outline="0" axis="axisRow" fieldPosition="0"/>
    </format>
    <format dxfId="2159">
      <pivotArea dataOnly="0" labelOnly="1" grandRow="1" outline="0" fieldPosition="0"/>
    </format>
    <format dxfId="2158">
      <pivotArea dataOnly="0" labelOnly="1" outline="0" fieldPosition="0">
        <references count="1">
          <reference field="4294967294" count="2">
            <x v="0"/>
            <x v="1"/>
          </reference>
        </references>
      </pivotArea>
    </format>
    <format dxfId="2157">
      <pivotArea type="all" dataOnly="0" outline="0" fieldPosition="0"/>
    </format>
    <format dxfId="2156">
      <pivotArea outline="0" collapsedLevelsAreSubtotals="1" fieldPosition="0"/>
    </format>
    <format dxfId="2155">
      <pivotArea field="23" type="button" dataOnly="0" labelOnly="1" outline="0" axis="axisRow" fieldPosition="0"/>
    </format>
    <format dxfId="2154">
      <pivotArea dataOnly="0" labelOnly="1" grandRow="1" outline="0" fieldPosition="0"/>
    </format>
    <format dxfId="2153">
      <pivotArea dataOnly="0" labelOnly="1" outline="0" fieldPosition="0">
        <references count="1">
          <reference field="4294967294" count="2">
            <x v="0"/>
            <x v="1"/>
          </reference>
        </references>
      </pivotArea>
    </format>
    <format dxfId="2152">
      <pivotArea type="all" dataOnly="0" outline="0" fieldPosition="0"/>
    </format>
    <format dxfId="2151">
      <pivotArea outline="0" collapsedLevelsAreSubtotals="1" fieldPosition="0"/>
    </format>
    <format dxfId="2150">
      <pivotArea field="23" type="button" dataOnly="0" labelOnly="1" outline="0" axis="axisRow" fieldPosition="0"/>
    </format>
    <format dxfId="2149">
      <pivotArea dataOnly="0" labelOnly="1" grandRow="1" outline="0" fieldPosition="0"/>
    </format>
    <format dxfId="2148">
      <pivotArea dataOnly="0" labelOnly="1" outline="0" fieldPosition="0">
        <references count="1">
          <reference field="4294967294" count="2">
            <x v="0"/>
            <x v="1"/>
          </reference>
        </references>
      </pivotArea>
    </format>
    <format dxfId="2147">
      <pivotArea type="all" dataOnly="0" outline="0" fieldPosition="0"/>
    </format>
    <format dxfId="2146">
      <pivotArea outline="0" collapsedLevelsAreSubtotals="1" fieldPosition="0"/>
    </format>
    <format dxfId="2145">
      <pivotArea field="23" type="button" dataOnly="0" labelOnly="1" outline="0" axis="axisRow" fieldPosition="0"/>
    </format>
    <format dxfId="2144">
      <pivotArea dataOnly="0" labelOnly="1" grandRow="1" outline="0" fieldPosition="0"/>
    </format>
    <format dxfId="2143">
      <pivotArea dataOnly="0" labelOnly="1" outline="0" fieldPosition="0">
        <references count="1">
          <reference field="4294967294" count="2">
            <x v="0"/>
            <x v="1"/>
          </reference>
        </references>
      </pivotArea>
    </format>
    <format dxfId="2142">
      <pivotArea type="all" dataOnly="0" outline="0" fieldPosition="0"/>
    </format>
    <format dxfId="2141">
      <pivotArea outline="0" collapsedLevelsAreSubtotals="1" fieldPosition="0"/>
    </format>
    <format dxfId="2140">
      <pivotArea field="23" type="button" dataOnly="0" labelOnly="1" outline="0" axis="axisRow" fieldPosition="0"/>
    </format>
    <format dxfId="2139">
      <pivotArea dataOnly="0" labelOnly="1" grandRow="1" outline="0" fieldPosition="0"/>
    </format>
    <format dxfId="2138">
      <pivotArea dataOnly="0" labelOnly="1" outline="0" fieldPosition="0">
        <references count="1">
          <reference field="4294967294" count="2">
            <x v="0"/>
            <x v="1"/>
          </reference>
        </references>
      </pivotArea>
    </format>
    <format dxfId="2137">
      <pivotArea grandRow="1" outline="0" collapsedLevelsAreSubtotals="1" fieldPosition="0"/>
    </format>
    <format dxfId="2136">
      <pivotArea dataOnly="0" labelOnly="1" grandRow="1" outline="0" fieldPosition="0"/>
    </format>
    <format dxfId="2135">
      <pivotArea type="all" dataOnly="0" outline="0" fieldPosition="0"/>
    </format>
    <format dxfId="2134">
      <pivotArea outline="0" collapsedLevelsAreSubtotals="1" fieldPosition="0"/>
    </format>
    <format dxfId="2133">
      <pivotArea field="23" type="button" dataOnly="0" labelOnly="1" outline="0" axis="axisRow" fieldPosition="0"/>
    </format>
    <format dxfId="2132">
      <pivotArea dataOnly="0" labelOnly="1" grandRow="1" outline="0" fieldPosition="0"/>
    </format>
    <format dxfId="2131">
      <pivotArea dataOnly="0" labelOnly="1" outline="0" fieldPosition="0">
        <references count="1">
          <reference field="4294967294" count="2">
            <x v="0"/>
            <x v="1"/>
          </reference>
        </references>
      </pivotArea>
    </format>
    <format dxfId="2130">
      <pivotArea grandRow="1" outline="0" collapsedLevelsAreSubtotals="1" fieldPosition="0"/>
    </format>
    <format dxfId="2129">
      <pivotArea dataOnly="0" labelOnly="1" grandRow="1" outline="0" fieldPosition="0"/>
    </format>
    <format dxfId="2128">
      <pivotArea type="all" dataOnly="0" outline="0" fieldPosition="0"/>
    </format>
    <format dxfId="2127">
      <pivotArea outline="0" collapsedLevelsAreSubtotals="1" fieldPosition="0"/>
    </format>
    <format dxfId="2126">
      <pivotArea field="23" type="button" dataOnly="0" labelOnly="1" outline="0" axis="axisRow" fieldPosition="0"/>
    </format>
    <format dxfId="2125">
      <pivotArea dataOnly="0" labelOnly="1" fieldPosition="0">
        <references count="1">
          <reference field="23" count="6">
            <x v="2"/>
            <x v="7"/>
            <x v="8"/>
            <x v="12"/>
            <x v="13"/>
            <x v="14"/>
          </reference>
        </references>
      </pivotArea>
    </format>
    <format dxfId="2124">
      <pivotArea dataOnly="0" labelOnly="1" grandRow="1" outline="0" fieldPosition="0"/>
    </format>
    <format dxfId="2123">
      <pivotArea dataOnly="0" labelOnly="1" outline="0" fieldPosition="0">
        <references count="1">
          <reference field="4294967294" count="2">
            <x v="0"/>
            <x v="1"/>
          </reference>
        </references>
      </pivotArea>
    </format>
    <format dxfId="2122">
      <pivotArea type="all" dataOnly="0" outline="0" fieldPosition="0"/>
    </format>
    <format dxfId="2121">
      <pivotArea outline="0" collapsedLevelsAreSubtotals="1" fieldPosition="0"/>
    </format>
    <format dxfId="2120">
      <pivotArea field="23" type="button" dataOnly="0" labelOnly="1" outline="0" axis="axisRow" fieldPosition="0"/>
    </format>
    <format dxfId="2119">
      <pivotArea dataOnly="0" labelOnly="1" fieldPosition="0">
        <references count="1">
          <reference field="23" count="9">
            <x v="0"/>
            <x v="2"/>
            <x v="6"/>
            <x v="7"/>
            <x v="8"/>
            <x v="9"/>
            <x v="12"/>
            <x v="13"/>
            <x v="14"/>
          </reference>
        </references>
      </pivotArea>
    </format>
    <format dxfId="2118">
      <pivotArea dataOnly="0" labelOnly="1" grandRow="1" outline="0" fieldPosition="0"/>
    </format>
    <format dxfId="21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PivotTable24" cacheId="2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3"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axis="axisCol" compact="0" outline="0" showAll="0">
      <items count="4">
        <item n="FLOW" x="1"/>
        <item x="2"/>
        <item x="0"/>
        <item t="default"/>
      </items>
    </pivotField>
    <pivotField dataField="1"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4">
        <item x="0"/>
        <item x="2"/>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07">
    <format dxfId="2770">
      <pivotArea outline="0" collapsedLevelsAreSubtotals="1" fieldPosition="0"/>
    </format>
    <format dxfId="2769">
      <pivotArea dataOnly="0" labelOnly="1" grandRow="1" outline="0" fieldPosition="0"/>
    </format>
    <format dxfId="2768">
      <pivotArea dataOnly="0" labelOnly="1" outline="0" fieldPosition="0">
        <references count="1">
          <reference field="13" count="0"/>
        </references>
      </pivotArea>
    </format>
    <format dxfId="2767">
      <pivotArea dataOnly="0" labelOnly="1" grandCol="1" outline="0" fieldPosition="0"/>
    </format>
    <format dxfId="2766">
      <pivotArea outline="0" collapsedLevelsAreSubtotals="1" fieldPosition="0"/>
    </format>
    <format dxfId="2765">
      <pivotArea dataOnly="0" labelOnly="1" grandRow="1" outline="0" fieldPosition="0"/>
    </format>
    <format dxfId="2764">
      <pivotArea dataOnly="0" labelOnly="1" outline="0" fieldPosition="0">
        <references count="1">
          <reference field="13" count="0"/>
        </references>
      </pivotArea>
    </format>
    <format dxfId="2763">
      <pivotArea dataOnly="0" labelOnly="1" grandCol="1" outline="0" fieldPosition="0"/>
    </format>
    <format dxfId="2762">
      <pivotArea type="all" dataOnly="0" outline="0" fieldPosition="0"/>
    </format>
    <format dxfId="2761">
      <pivotArea outline="0" collapsedLevelsAreSubtotals="1" fieldPosition="0"/>
    </format>
    <format dxfId="2760">
      <pivotArea outline="0" collapsedLevelsAreSubtotals="1" fieldPosition="0"/>
    </format>
    <format dxfId="2759">
      <pivotArea type="origin" dataOnly="0" labelOnly="1" outline="0" fieldPosition="0"/>
    </format>
    <format dxfId="2758">
      <pivotArea type="origin" dataOnly="0" labelOnly="1" outline="0" fieldPosition="0"/>
    </format>
    <format dxfId="2757">
      <pivotArea type="origin" dataOnly="0" labelOnly="1" outline="0" fieldPosition="0"/>
    </format>
    <format dxfId="2756">
      <pivotArea field="13" type="button" dataOnly="0" labelOnly="1" outline="0" axis="axisCol" fieldPosition="0"/>
    </format>
    <format dxfId="2755">
      <pivotArea type="topRight" dataOnly="0" labelOnly="1" outline="0" fieldPosition="0"/>
    </format>
    <format dxfId="2754">
      <pivotArea dataOnly="0" labelOnly="1" outline="0" fieldPosition="0">
        <references count="1">
          <reference field="13" count="0"/>
        </references>
      </pivotArea>
    </format>
    <format dxfId="2753">
      <pivotArea dataOnly="0" labelOnly="1" grandCol="1" outline="0" fieldPosition="0"/>
    </format>
    <format dxfId="2752">
      <pivotArea outline="0" collapsedLevelsAreSubtotals="1" fieldPosition="0"/>
    </format>
    <format dxfId="2751">
      <pivotArea dataOnly="0" labelOnly="1" outline="0" fieldPosition="0">
        <references count="1">
          <reference field="13" count="0"/>
        </references>
      </pivotArea>
    </format>
    <format dxfId="2750">
      <pivotArea dataOnly="0" labelOnly="1" grandCol="1" outline="0" fieldPosition="0"/>
    </format>
    <format dxfId="2749">
      <pivotArea outline="0" collapsedLevelsAreSubtotals="1" fieldPosition="0"/>
    </format>
    <format dxfId="2748">
      <pivotArea dataOnly="0" labelOnly="1" outline="0" fieldPosition="0">
        <references count="1">
          <reference field="13" count="0"/>
        </references>
      </pivotArea>
    </format>
    <format dxfId="2747">
      <pivotArea dataOnly="0" labelOnly="1" grandCol="1" outline="0" fieldPosition="0"/>
    </format>
    <format dxfId="2746">
      <pivotArea outline="0" collapsedLevelsAreSubtotals="1" fieldPosition="0"/>
    </format>
    <format dxfId="2745">
      <pivotArea dataOnly="0" labelOnly="1" grandRow="1" outline="0" fieldPosition="0"/>
    </format>
    <format dxfId="2744">
      <pivotArea dataOnly="0" labelOnly="1" outline="0" fieldPosition="0">
        <references count="1">
          <reference field="13" count="0"/>
        </references>
      </pivotArea>
    </format>
    <format dxfId="2743">
      <pivotArea dataOnly="0" labelOnly="1" grandCol="1" outline="0" fieldPosition="0"/>
    </format>
    <format dxfId="2742">
      <pivotArea dataOnly="0" labelOnly="1" outline="0" fieldPosition="0">
        <references count="1">
          <reference field="13" count="0"/>
        </references>
      </pivotArea>
    </format>
    <format dxfId="2741">
      <pivotArea dataOnly="0" labelOnly="1" grandCol="1" outline="0" fieldPosition="0"/>
    </format>
    <format dxfId="2740">
      <pivotArea dataOnly="0" labelOnly="1" outline="0" fieldPosition="0">
        <references count="1">
          <reference field="13" count="0"/>
        </references>
      </pivotArea>
    </format>
    <format dxfId="2739">
      <pivotArea dataOnly="0" labelOnly="1" grandCol="1" outline="0" fieldPosition="0"/>
    </format>
    <format dxfId="2738">
      <pivotArea outline="0" collapsedLevelsAreSubtotals="1" fieldPosition="0"/>
    </format>
    <format dxfId="2737">
      <pivotArea dataOnly="0" labelOnly="1" outline="0" fieldPosition="0">
        <references count="1">
          <reference field="13" count="0"/>
        </references>
      </pivotArea>
    </format>
    <format dxfId="2736">
      <pivotArea dataOnly="0" labelOnly="1" grandCol="1" outline="0" fieldPosition="0"/>
    </format>
    <format dxfId="2735">
      <pivotArea grandRow="1" outline="0" collapsedLevelsAreSubtotals="1" fieldPosition="0"/>
    </format>
    <format dxfId="2734">
      <pivotArea dataOnly="0" labelOnly="1" grandRow="1" outline="0" fieldPosition="0"/>
    </format>
    <format dxfId="2733">
      <pivotArea dataOnly="0" labelOnly="1" outline="0" fieldPosition="0">
        <references count="1">
          <reference field="13" count="0"/>
        </references>
      </pivotArea>
    </format>
    <format dxfId="2732">
      <pivotArea outline="0" collapsedLevelsAreSubtotals="1" fieldPosition="0"/>
    </format>
    <format dxfId="2731">
      <pivotArea dataOnly="0" labelOnly="1" grandRow="1" outline="0" fieldPosition="0"/>
    </format>
    <format dxfId="2730">
      <pivotArea dataOnly="0" labelOnly="1" outline="0" fieldPosition="0">
        <references count="1">
          <reference field="13" count="0"/>
        </references>
      </pivotArea>
    </format>
    <format dxfId="2729">
      <pivotArea dataOnly="0" labelOnly="1" grandCol="1" outline="0" fieldPosition="0"/>
    </format>
    <format dxfId="2728">
      <pivotArea outline="0" collapsedLevelsAreSubtotals="1" fieldPosition="0"/>
    </format>
    <format dxfId="2727">
      <pivotArea dataOnly="0" labelOnly="1" grandRow="1" outline="0" fieldPosition="0"/>
    </format>
    <format dxfId="2726">
      <pivotArea dataOnly="0" labelOnly="1" outline="0" fieldPosition="0">
        <references count="1">
          <reference field="13" count="0"/>
        </references>
      </pivotArea>
    </format>
    <format dxfId="2725">
      <pivotArea dataOnly="0" labelOnly="1" grandCol="1" outline="0" fieldPosition="0"/>
    </format>
    <format dxfId="2724">
      <pivotArea outline="0" collapsedLevelsAreSubtotals="1" fieldPosition="0"/>
    </format>
    <format dxfId="2723">
      <pivotArea dataOnly="0" labelOnly="1" grandRow="1" outline="0" fieldPosition="0"/>
    </format>
    <format dxfId="2722">
      <pivotArea dataOnly="0" labelOnly="1" outline="0" fieldPosition="0">
        <references count="1">
          <reference field="13" count="0"/>
        </references>
      </pivotArea>
    </format>
    <format dxfId="2721">
      <pivotArea dataOnly="0" labelOnly="1" grandCol="1" outline="0" fieldPosition="0"/>
    </format>
    <format dxfId="2720">
      <pivotArea dataOnly="0" labelOnly="1" outline="0" fieldPosition="0">
        <references count="1">
          <reference field="13" count="0"/>
        </references>
      </pivotArea>
    </format>
    <format dxfId="2719">
      <pivotArea dataOnly="0" labelOnly="1" grandCol="1" outline="0" fieldPosition="0"/>
    </format>
    <format dxfId="2718">
      <pivotArea grandRow="1" outline="0" collapsedLevelsAreSubtotals="1" fieldPosition="0"/>
    </format>
    <format dxfId="2717">
      <pivotArea dataOnly="0" labelOnly="1" grandRow="1" outline="0" fieldPosition="0"/>
    </format>
    <format dxfId="2716">
      <pivotArea outline="0" collapsedLevelsAreSubtotals="1" fieldPosition="0"/>
    </format>
    <format dxfId="2715">
      <pivotArea dataOnly="0" labelOnly="1" grandRow="1" outline="0" fieldPosition="0"/>
    </format>
    <format dxfId="2714">
      <pivotArea dataOnly="0" labelOnly="1" outline="0" fieldPosition="0">
        <references count="1">
          <reference field="13" count="0"/>
        </references>
      </pivotArea>
    </format>
    <format dxfId="2713">
      <pivotArea dataOnly="0" labelOnly="1" grandCol="1" outline="0" fieldPosition="0"/>
    </format>
    <format dxfId="2712">
      <pivotArea grandCol="1" outline="0" collapsedLevelsAreSubtotals="1" fieldPosition="0"/>
    </format>
    <format dxfId="2711">
      <pivotArea type="topRight" dataOnly="0" labelOnly="1" outline="0" fieldPosition="0"/>
    </format>
    <format dxfId="2710">
      <pivotArea dataOnly="0" labelOnly="1" grandCol="1" outline="0" fieldPosition="0"/>
    </format>
    <format dxfId="2709">
      <pivotArea grandCol="1" outline="0" collapsedLevelsAreSubtotals="1" fieldPosition="0"/>
    </format>
    <format dxfId="2708">
      <pivotArea type="topRight" dataOnly="0" labelOnly="1" outline="0" fieldPosition="0"/>
    </format>
    <format dxfId="2707">
      <pivotArea dataOnly="0" labelOnly="1" grandCol="1" outline="0" fieldPosition="0"/>
    </format>
    <format dxfId="2706">
      <pivotArea dataOnly="0" labelOnly="1" outline="0" fieldPosition="0">
        <references count="1">
          <reference field="13" count="0"/>
        </references>
      </pivotArea>
    </format>
    <format dxfId="2705">
      <pivotArea dataOnly="0" labelOnly="1" grandCol="1" outline="0" fieldPosition="0"/>
    </format>
    <format dxfId="2704">
      <pivotArea dataOnly="0" labelOnly="1" outline="0" fieldPosition="0">
        <references count="1">
          <reference field="13" count="0"/>
        </references>
      </pivotArea>
    </format>
    <format dxfId="2703">
      <pivotArea dataOnly="0" labelOnly="1" grandCol="1" outline="0" fieldPosition="0"/>
    </format>
    <format dxfId="2702">
      <pivotArea dataOnly="0" labelOnly="1" outline="0" fieldPosition="0">
        <references count="1">
          <reference field="13" count="0"/>
        </references>
      </pivotArea>
    </format>
    <format dxfId="2701">
      <pivotArea dataOnly="0" labelOnly="1" grandCol="1" outline="0" fieldPosition="0"/>
    </format>
    <format dxfId="2700">
      <pivotArea dataOnly="0" labelOnly="1" outline="0" fieldPosition="0">
        <references count="1">
          <reference field="13" count="0"/>
        </references>
      </pivotArea>
    </format>
    <format dxfId="2699">
      <pivotArea dataOnly="0" labelOnly="1" grandCol="1" outline="0" fieldPosition="0"/>
    </format>
    <format dxfId="2698">
      <pivotArea dataOnly="0" labelOnly="1" outline="0" fieldPosition="0">
        <references count="1">
          <reference field="13" count="0"/>
        </references>
      </pivotArea>
    </format>
    <format dxfId="2697">
      <pivotArea dataOnly="0" labelOnly="1" grandCol="1" outline="0" fieldPosition="0"/>
    </format>
    <format dxfId="2696">
      <pivotArea dataOnly="0" labelOnly="1" outline="0" fieldPosition="0">
        <references count="1">
          <reference field="13" count="0"/>
        </references>
      </pivotArea>
    </format>
    <format dxfId="2695">
      <pivotArea dataOnly="0" labelOnly="1" grandCol="1" outline="0" fieldPosition="0"/>
    </format>
    <format dxfId="2694">
      <pivotArea dataOnly="0" labelOnly="1" outline="0" fieldPosition="0">
        <references count="1">
          <reference field="13" count="0"/>
        </references>
      </pivotArea>
    </format>
    <format dxfId="2693">
      <pivotArea dataOnly="0" labelOnly="1" grandCol="1" outline="0" fieldPosition="0"/>
    </format>
    <format dxfId="2692">
      <pivotArea dataOnly="0" labelOnly="1" outline="0" fieldPosition="0">
        <references count="1">
          <reference field="13" count="0"/>
        </references>
      </pivotArea>
    </format>
    <format dxfId="2691">
      <pivotArea dataOnly="0" labelOnly="1" grandCol="1" outline="0" fieldPosition="0"/>
    </format>
    <format dxfId="2690">
      <pivotArea grandRow="1" outline="0" collapsedLevelsAreSubtotals="1" fieldPosition="0"/>
    </format>
    <format dxfId="2689">
      <pivotArea dataOnly="0" labelOnly="1" grandRow="1" outline="0" fieldPosition="0"/>
    </format>
    <format dxfId="2688">
      <pivotArea outline="0" collapsedLevelsAreSubtotals="1" fieldPosition="0"/>
    </format>
    <format dxfId="2687">
      <pivotArea dataOnly="0" labelOnly="1" grandRow="1" outline="0" fieldPosition="0"/>
    </format>
    <format dxfId="2686">
      <pivotArea dataOnly="0" labelOnly="1" outline="0" fieldPosition="0">
        <references count="1">
          <reference field="13" count="0"/>
        </references>
      </pivotArea>
    </format>
    <format dxfId="2685">
      <pivotArea dataOnly="0" labelOnly="1" grandCol="1" outline="0" fieldPosition="0"/>
    </format>
    <format dxfId="2684">
      <pivotArea outline="0" collapsedLevelsAreSubtotals="1" fieldPosition="0"/>
    </format>
    <format dxfId="2683">
      <pivotArea dataOnly="0" labelOnly="1" grandRow="1" outline="0" fieldPosition="0"/>
    </format>
    <format dxfId="2682">
      <pivotArea dataOnly="0" labelOnly="1" outline="0" fieldPosition="0">
        <references count="1">
          <reference field="13" count="0"/>
        </references>
      </pivotArea>
    </format>
    <format dxfId="2681">
      <pivotArea dataOnly="0" labelOnly="1" grandCol="1" outline="0" fieldPosition="0"/>
    </format>
    <format dxfId="2680">
      <pivotArea outline="0" collapsedLevelsAreSubtotals="1" fieldPosition="0"/>
    </format>
    <format dxfId="2679">
      <pivotArea dataOnly="0" labelOnly="1" grandRow="1" outline="0" fieldPosition="0"/>
    </format>
    <format dxfId="2678">
      <pivotArea dataOnly="0" labelOnly="1" outline="0" fieldPosition="0">
        <references count="1">
          <reference field="13" count="0"/>
        </references>
      </pivotArea>
    </format>
    <format dxfId="2677">
      <pivotArea dataOnly="0" labelOnly="1" grandCol="1" outline="0" fieldPosition="0"/>
    </format>
    <format dxfId="2676">
      <pivotArea dataOnly="0" labelOnly="1" outline="0" fieldPosition="0">
        <references count="1">
          <reference field="13" count="0"/>
        </references>
      </pivotArea>
    </format>
    <format dxfId="2675">
      <pivotArea dataOnly="0" labelOnly="1" grandCol="1" outline="0" fieldPosition="0"/>
    </format>
    <format dxfId="2674">
      <pivotArea dataOnly="0" labelOnly="1" outline="0" fieldPosition="0">
        <references count="1">
          <reference field="13" count="0"/>
        </references>
      </pivotArea>
    </format>
    <format dxfId="2673">
      <pivotArea dataOnly="0" labelOnly="1" grandCol="1" outline="0" fieldPosition="0"/>
    </format>
    <format dxfId="2672">
      <pivotArea outline="0" collapsedLevelsAreSubtotals="1" fieldPosition="0"/>
    </format>
    <format dxfId="2671">
      <pivotArea dataOnly="0" labelOnly="1" grandRow="1" outline="0" fieldPosition="0"/>
    </format>
    <format dxfId="2670">
      <pivotArea dataOnly="0" labelOnly="1" outline="0" fieldPosition="0">
        <references count="1">
          <reference field="13" count="0"/>
        </references>
      </pivotArea>
    </format>
    <format dxfId="2669">
      <pivotArea dataOnly="0" labelOnly="1" grandCol="1" outline="0" fieldPosition="0"/>
    </format>
    <format dxfId="2668">
      <pivotArea outline="0" collapsedLevelsAreSubtotals="1" fieldPosition="0"/>
    </format>
    <format dxfId="2667">
      <pivotArea dataOnly="0" labelOnly="1" grandRow="1" outline="0" fieldPosition="0"/>
    </format>
    <format dxfId="2666">
      <pivotArea dataOnly="0" labelOnly="1" outline="0" fieldPosition="0">
        <references count="1">
          <reference field="13" count="0"/>
        </references>
      </pivotArea>
    </format>
    <format dxfId="2665">
      <pivotArea dataOnly="0" labelOnly="1" grandCol="1" outline="0" fieldPosition="0"/>
    </format>
    <format dxfId="2664">
      <pivotArea outline="0" collapsedLevelsAreSubtotals="1" fieldPosition="0"/>
    </format>
    <format dxfId="2663">
      <pivotArea dataOnly="0" labelOnly="1" grandRow="1" outline="0" fieldPosition="0"/>
    </format>
    <format dxfId="2662">
      <pivotArea dataOnly="0" labelOnly="1" outline="0" fieldPosition="0">
        <references count="1">
          <reference field="13" count="0"/>
        </references>
      </pivotArea>
    </format>
    <format dxfId="2661">
      <pivotArea dataOnly="0" labelOnly="1" grandCol="1" outline="0" fieldPosition="0"/>
    </format>
    <format dxfId="2660">
      <pivotArea type="topRight" dataOnly="0" labelOnly="1" outline="0" fieldPosition="0"/>
    </format>
    <format dxfId="2659">
      <pivotArea type="topRight" dataOnly="0" labelOnly="1" outline="0" fieldPosition="0"/>
    </format>
    <format dxfId="2658">
      <pivotArea dataOnly="0" labelOnly="1" outline="0" fieldPosition="0">
        <references count="1">
          <reference field="13" count="0"/>
        </references>
      </pivotArea>
    </format>
    <format dxfId="2657">
      <pivotArea dataOnly="0" labelOnly="1" grandCol="1" outline="0" fieldPosition="0"/>
    </format>
    <format dxfId="2656">
      <pivotArea outline="0" collapsedLevelsAreSubtotals="1" fieldPosition="0"/>
    </format>
    <format dxfId="2655">
      <pivotArea dataOnly="0" labelOnly="1" grandRow="1" outline="0" fieldPosition="0"/>
    </format>
    <format dxfId="2654">
      <pivotArea dataOnly="0" labelOnly="1" outline="0" fieldPosition="0">
        <references count="1">
          <reference field="13" count="0"/>
        </references>
      </pivotArea>
    </format>
    <format dxfId="2653">
      <pivotArea dataOnly="0" labelOnly="1" grandCol="1" outline="0" fieldPosition="0"/>
    </format>
    <format dxfId="2652">
      <pivotArea outline="0" collapsedLevelsAreSubtotals="1" fieldPosition="0"/>
    </format>
    <format dxfId="2651">
      <pivotArea dataOnly="0" labelOnly="1" grandRow="1" outline="0" fieldPosition="0"/>
    </format>
    <format dxfId="2650">
      <pivotArea dataOnly="0" labelOnly="1" outline="0" fieldPosition="0">
        <references count="1">
          <reference field="13" count="0"/>
        </references>
      </pivotArea>
    </format>
    <format dxfId="2649">
      <pivotArea dataOnly="0" labelOnly="1" grandCol="1" outline="0" fieldPosition="0"/>
    </format>
    <format dxfId="2648">
      <pivotArea outline="0" collapsedLevelsAreSubtotals="1" fieldPosition="0"/>
    </format>
    <format dxfId="2647">
      <pivotArea dataOnly="0" labelOnly="1" grandRow="1" outline="0" fieldPosition="0"/>
    </format>
    <format dxfId="2646">
      <pivotArea dataOnly="0" labelOnly="1" outline="0" fieldPosition="0">
        <references count="1">
          <reference field="13" count="0"/>
        </references>
      </pivotArea>
    </format>
    <format dxfId="2645">
      <pivotArea dataOnly="0" labelOnly="1" grandCol="1" outline="0" fieldPosition="0"/>
    </format>
    <format dxfId="2644">
      <pivotArea dataOnly="0" labelOnly="1" outline="0" fieldPosition="0">
        <references count="1">
          <reference field="13" count="0"/>
        </references>
      </pivotArea>
    </format>
    <format dxfId="2643">
      <pivotArea dataOnly="0" labelOnly="1" grandCol="1" outline="0" fieldPosition="0"/>
    </format>
    <format dxfId="2642">
      <pivotArea grandRow="1" outline="0" collapsedLevelsAreSubtotals="1" fieldPosition="0"/>
    </format>
    <format dxfId="2641">
      <pivotArea dataOnly="0" labelOnly="1" grandRow="1" outline="0" fieldPosition="0"/>
    </format>
    <format dxfId="2640">
      <pivotArea outline="0" collapsedLevelsAreSubtotals="1" fieldPosition="0"/>
    </format>
    <format dxfId="2639">
      <pivotArea dataOnly="0" labelOnly="1" grandRow="1" outline="0" fieldPosition="0"/>
    </format>
    <format dxfId="2638">
      <pivotArea dataOnly="0" labelOnly="1" outline="0" fieldPosition="0">
        <references count="1">
          <reference field="13" count="0"/>
        </references>
      </pivotArea>
    </format>
    <format dxfId="2637">
      <pivotArea dataOnly="0" labelOnly="1" grandCol="1" outline="0" fieldPosition="0"/>
    </format>
    <format dxfId="2636">
      <pivotArea outline="0" collapsedLevelsAreSubtotals="1" fieldPosition="0"/>
    </format>
    <format dxfId="2635">
      <pivotArea dataOnly="0" labelOnly="1" grandRow="1" outline="0" fieldPosition="0"/>
    </format>
    <format dxfId="2634">
      <pivotArea dataOnly="0" labelOnly="1" outline="0" fieldPosition="0">
        <references count="1">
          <reference field="13" count="0"/>
        </references>
      </pivotArea>
    </format>
    <format dxfId="2633">
      <pivotArea dataOnly="0" labelOnly="1" grandCol="1" outline="0" fieldPosition="0"/>
    </format>
    <format dxfId="2632">
      <pivotArea dataOnly="0" labelOnly="1" outline="0" fieldPosition="0">
        <references count="1">
          <reference field="13" count="0"/>
        </references>
      </pivotArea>
    </format>
    <format dxfId="2631">
      <pivotArea dataOnly="0" labelOnly="1" grandCol="1" outline="0" fieldPosition="0"/>
    </format>
    <format dxfId="2630">
      <pivotArea grandRow="1" outline="0" collapsedLevelsAreSubtotals="1" fieldPosition="0"/>
    </format>
    <format dxfId="2629">
      <pivotArea dataOnly="0" labelOnly="1" grandRow="1" outline="0" fieldPosition="0"/>
    </format>
    <format dxfId="2628">
      <pivotArea outline="0" collapsedLevelsAreSubtotals="1" fieldPosition="0"/>
    </format>
    <format dxfId="2627">
      <pivotArea dataOnly="0" labelOnly="1" grandRow="1" outline="0" fieldPosition="0"/>
    </format>
    <format dxfId="2626">
      <pivotArea dataOnly="0" labelOnly="1" outline="0" fieldPosition="0">
        <references count="1">
          <reference field="13" count="0"/>
        </references>
      </pivotArea>
    </format>
    <format dxfId="2625">
      <pivotArea dataOnly="0" labelOnly="1" grandCol="1" outline="0" fieldPosition="0"/>
    </format>
    <format dxfId="2624">
      <pivotArea outline="0" collapsedLevelsAreSubtotals="1" fieldPosition="0"/>
    </format>
    <format dxfId="2623">
      <pivotArea dataOnly="0" labelOnly="1" grandRow="1" outline="0" fieldPosition="0"/>
    </format>
    <format dxfId="2622">
      <pivotArea dataOnly="0" labelOnly="1" outline="0" fieldPosition="0">
        <references count="1">
          <reference field="13" count="0"/>
        </references>
      </pivotArea>
    </format>
    <format dxfId="2621">
      <pivotArea dataOnly="0" labelOnly="1" grandCol="1" outline="0" fieldPosition="0"/>
    </format>
    <format dxfId="2620">
      <pivotArea dataOnly="0" labelOnly="1" outline="0" fieldPosition="0">
        <references count="1">
          <reference field="13" count="0"/>
        </references>
      </pivotArea>
    </format>
    <format dxfId="2619">
      <pivotArea dataOnly="0" labelOnly="1" grandCol="1" outline="0" fieldPosition="0"/>
    </format>
    <format dxfId="2618">
      <pivotArea outline="0" collapsedLevelsAreSubtotals="1" fieldPosition="0"/>
    </format>
    <format dxfId="2617">
      <pivotArea dataOnly="0" labelOnly="1" grandRow="1" outline="0" fieldPosition="0"/>
    </format>
    <format dxfId="2616">
      <pivotArea outline="0" collapsedLevelsAreSubtotals="1" fieldPosition="0"/>
    </format>
    <format dxfId="2615">
      <pivotArea dataOnly="0" labelOnly="1" grandRow="1" outline="0" fieldPosition="0"/>
    </format>
    <format dxfId="2614">
      <pivotArea grandRow="1" outline="0" collapsedLevelsAreSubtotals="1" fieldPosition="0"/>
    </format>
    <format dxfId="2613">
      <pivotArea dataOnly="0" labelOnly="1" grandRow="1" outline="0" fieldPosition="0"/>
    </format>
    <format dxfId="2612">
      <pivotArea outline="0" collapsedLevelsAreSubtotals="1" fieldPosition="0"/>
    </format>
    <format dxfId="2611">
      <pivotArea dataOnly="0" labelOnly="1" grandRow="1" outline="0" fieldPosition="0"/>
    </format>
    <format dxfId="2610">
      <pivotArea dataOnly="0" labelOnly="1" outline="0" fieldPosition="0">
        <references count="1">
          <reference field="13" count="0"/>
        </references>
      </pivotArea>
    </format>
    <format dxfId="2609">
      <pivotArea dataOnly="0" labelOnly="1" grandCol="1" outline="0" fieldPosition="0"/>
    </format>
    <format dxfId="2608">
      <pivotArea outline="0" collapsedLevelsAreSubtotals="1" fieldPosition="0"/>
    </format>
    <format dxfId="2607">
      <pivotArea dataOnly="0" labelOnly="1" grandRow="1" outline="0" fieldPosition="0"/>
    </format>
    <format dxfId="2606">
      <pivotArea dataOnly="0" labelOnly="1" outline="0" fieldPosition="0">
        <references count="1">
          <reference field="13" count="0"/>
        </references>
      </pivotArea>
    </format>
    <format dxfId="2605">
      <pivotArea dataOnly="0" labelOnly="1" grandCol="1" outline="0" fieldPosition="0"/>
    </format>
    <format dxfId="2604">
      <pivotArea grandRow="1" outline="0" collapsedLevelsAreSubtotals="1" fieldPosition="0"/>
    </format>
    <format dxfId="2603">
      <pivotArea dataOnly="0" labelOnly="1" grandRow="1" outline="0" fieldPosition="0"/>
    </format>
    <format dxfId="2602">
      <pivotArea outline="0" collapsedLevelsAreSubtotals="1" fieldPosition="0"/>
    </format>
    <format dxfId="2601">
      <pivotArea dataOnly="0" labelOnly="1" grandRow="1" outline="0" fieldPosition="0"/>
    </format>
    <format dxfId="2600">
      <pivotArea dataOnly="0" labelOnly="1" outline="0" fieldPosition="0">
        <references count="1">
          <reference field="13" count="0"/>
        </references>
      </pivotArea>
    </format>
    <format dxfId="2599">
      <pivotArea dataOnly="0" labelOnly="1" grandCol="1" outline="0" fieldPosition="0"/>
    </format>
    <format dxfId="2598">
      <pivotArea outline="0" collapsedLevelsAreSubtotals="1" fieldPosition="0"/>
    </format>
    <format dxfId="2597">
      <pivotArea dataOnly="0" labelOnly="1" grandRow="1" outline="0" fieldPosition="0"/>
    </format>
    <format dxfId="2596">
      <pivotArea dataOnly="0" labelOnly="1" outline="0" fieldPosition="0">
        <references count="1">
          <reference field="13" count="0"/>
        </references>
      </pivotArea>
    </format>
    <format dxfId="2595">
      <pivotArea dataOnly="0" labelOnly="1" grandCol="1" outline="0" fieldPosition="0"/>
    </format>
    <format dxfId="2594">
      <pivotArea grandRow="1" outline="0" collapsedLevelsAreSubtotals="1" fieldPosition="0"/>
    </format>
    <format dxfId="2593">
      <pivotArea dataOnly="0" labelOnly="1" grandRow="1" outline="0" fieldPosition="0"/>
    </format>
    <format dxfId="2592">
      <pivotArea dataOnly="0" labelOnly="1" grandRow="1" outline="0" fieldPosition="0"/>
    </format>
    <format dxfId="2591">
      <pivotArea dataOnly="0" labelOnly="1" outline="0" fieldPosition="0">
        <references count="1">
          <reference field="13" count="0"/>
        </references>
      </pivotArea>
    </format>
    <format dxfId="2590">
      <pivotArea dataOnly="0" labelOnly="1" grandCol="1" outline="0" fieldPosition="0"/>
    </format>
    <format dxfId="2589">
      <pivotArea dataOnly="0" labelOnly="1" outline="0" fieldPosition="0">
        <references count="1">
          <reference field="13" count="0"/>
        </references>
      </pivotArea>
    </format>
    <format dxfId="2588">
      <pivotArea dataOnly="0" labelOnly="1" grandCol="1" outline="0" fieldPosition="0"/>
    </format>
    <format dxfId="2587">
      <pivotArea grandRow="1" outline="0" collapsedLevelsAreSubtotals="1" fieldPosition="0"/>
    </format>
    <format dxfId="2586">
      <pivotArea dataOnly="0" labelOnly="1" grandRow="1" outline="0" fieldPosition="0"/>
    </format>
    <format dxfId="2585">
      <pivotArea outline="0" collapsedLevelsAreSubtotals="1" fieldPosition="0"/>
    </format>
    <format dxfId="2584">
      <pivotArea dataOnly="0" labelOnly="1" grandRow="1" outline="0" fieldPosition="0"/>
    </format>
    <format dxfId="2583">
      <pivotArea dataOnly="0" labelOnly="1" grandRow="1" outline="0" fieldPosition="0"/>
    </format>
    <format dxfId="2582">
      <pivotArea outline="0" collapsedLevelsAreSubtotals="1" fieldPosition="0"/>
    </format>
    <format dxfId="2581">
      <pivotArea dataOnly="0" labelOnly="1" grandRow="1" outline="0" fieldPosition="0"/>
    </format>
    <format dxfId="2580">
      <pivotArea dataOnly="0" labelOnly="1" outline="0" fieldPosition="0">
        <references count="1">
          <reference field="13" count="0"/>
        </references>
      </pivotArea>
    </format>
    <format dxfId="2579">
      <pivotArea dataOnly="0" labelOnly="1" grandCol="1" outline="0" fieldPosition="0"/>
    </format>
    <format dxfId="2578">
      <pivotArea outline="0" collapsedLevelsAreSubtotals="1" fieldPosition="0"/>
    </format>
    <format dxfId="2577">
      <pivotArea dataOnly="0" labelOnly="1" grandRow="1" outline="0" fieldPosition="0"/>
    </format>
    <format dxfId="2576">
      <pivotArea dataOnly="0" labelOnly="1" outline="0" fieldPosition="0">
        <references count="1">
          <reference field="13" count="0"/>
        </references>
      </pivotArea>
    </format>
    <format dxfId="2575">
      <pivotArea dataOnly="0" labelOnly="1" grandCol="1" outline="0" fieldPosition="0"/>
    </format>
    <format dxfId="2574">
      <pivotArea outline="0" collapsedLevelsAreSubtotals="1" fieldPosition="0"/>
    </format>
    <format dxfId="2573">
      <pivotArea dataOnly="0" labelOnly="1" grandRow="1" outline="0" fieldPosition="0"/>
    </format>
    <format dxfId="2572">
      <pivotArea dataOnly="0" labelOnly="1" outline="0" fieldPosition="0">
        <references count="1">
          <reference field="13" count="0"/>
        </references>
      </pivotArea>
    </format>
    <format dxfId="2571">
      <pivotArea dataOnly="0" labelOnly="1" grandCol="1" outline="0" fieldPosition="0"/>
    </format>
    <format dxfId="2570">
      <pivotArea dataOnly="0" labelOnly="1" outline="0" fieldPosition="0">
        <references count="1">
          <reference field="13" count="0"/>
        </references>
      </pivotArea>
    </format>
    <format dxfId="2569">
      <pivotArea dataOnly="0" labelOnly="1" grandCol="1" outline="0" fieldPosition="0"/>
    </format>
    <format dxfId="2568">
      <pivotArea dataOnly="0" labelOnly="1" outline="0" fieldPosition="0">
        <references count="1">
          <reference field="13" count="0"/>
        </references>
      </pivotArea>
    </format>
    <format dxfId="2567">
      <pivotArea dataOnly="0" labelOnly="1" grandCol="1" outline="0" fieldPosition="0"/>
    </format>
    <format dxfId="2566">
      <pivotArea dataOnly="0" labelOnly="1" outline="0" fieldPosition="0">
        <references count="1">
          <reference field="13" count="0"/>
        </references>
      </pivotArea>
    </format>
    <format dxfId="2565">
      <pivotArea dataOnly="0" labelOnly="1" grandCol="1" outline="0" fieldPosition="0"/>
    </format>
    <format dxfId="2564">
      <pivotArea outline="0" collapsedLevelsAreSubtotals="1" fieldPosition="0"/>
    </format>
    <format dxfId="2563">
      <pivotArea dataOnly="0" labelOnly="1" grandRow="1" outline="0" fieldPosition="0"/>
    </format>
    <format dxfId="2562">
      <pivotArea dataOnly="0" labelOnly="1" outline="0" fieldPosition="0">
        <references count="1">
          <reference field="13" count="0"/>
        </references>
      </pivotArea>
    </format>
    <format dxfId="2561">
      <pivotArea dataOnly="0" labelOnly="1" grandCol="1" outline="0" fieldPosition="0"/>
    </format>
    <format dxfId="2560">
      <pivotArea outline="0" collapsedLevelsAreSubtotals="1" fieldPosition="0"/>
    </format>
    <format dxfId="2559">
      <pivotArea dataOnly="0" labelOnly="1" grandRow="1" outline="0" fieldPosition="0"/>
    </format>
    <format dxfId="2558">
      <pivotArea dataOnly="0" labelOnly="1" outline="0" fieldPosition="0">
        <references count="1">
          <reference field="13" count="0"/>
        </references>
      </pivotArea>
    </format>
    <format dxfId="2557">
      <pivotArea dataOnly="0" labelOnly="1" grandCol="1" outline="0" fieldPosition="0"/>
    </format>
    <format dxfId="2556">
      <pivotArea dataOnly="0" labelOnly="1" outline="0" fieldPosition="0">
        <references count="1">
          <reference field="13" count="0"/>
        </references>
      </pivotArea>
    </format>
    <format dxfId="2555">
      <pivotArea dataOnly="0" labelOnly="1" grandCol="1" outline="0" fieldPosition="0"/>
    </format>
    <format dxfId="2554">
      <pivotArea dataOnly="0" labelOnly="1" grandRow="1" outline="0" fieldPosition="0"/>
    </format>
    <format dxfId="2553">
      <pivotArea outline="0" collapsedLevelsAreSubtotals="1" fieldPosition="0"/>
    </format>
    <format dxfId="2552">
      <pivotArea dataOnly="0" labelOnly="1" grandRow="1" outline="0" fieldPosition="0"/>
    </format>
    <format dxfId="2551">
      <pivotArea dataOnly="0" labelOnly="1" outline="0" fieldPosition="0">
        <references count="1">
          <reference field="13" count="0"/>
        </references>
      </pivotArea>
    </format>
    <format dxfId="2550">
      <pivotArea dataOnly="0" labelOnly="1" grandCol="1" outline="0" fieldPosition="0"/>
    </format>
    <format dxfId="2549">
      <pivotArea outline="0" collapsedLevelsAreSubtotals="1" fieldPosition="0"/>
    </format>
    <format dxfId="2548">
      <pivotArea field="13" type="button" dataOnly="0" labelOnly="1" outline="0" axis="axisCol" fieldPosition="0"/>
    </format>
    <format dxfId="2547">
      <pivotArea type="topRight" dataOnly="0" labelOnly="1" outline="0" fieldPosition="0"/>
    </format>
    <format dxfId="2546">
      <pivotArea dataOnly="0" labelOnly="1" outline="0" fieldPosition="0">
        <references count="1">
          <reference field="13" count="0"/>
        </references>
      </pivotArea>
    </format>
    <format dxfId="2545">
      <pivotArea dataOnly="0" labelOnly="1" grandCol="1" outline="0" fieldPosition="0"/>
    </format>
    <format dxfId="2544">
      <pivotArea outline="0" collapsedLevelsAreSubtotals="1" fieldPosition="0"/>
    </format>
    <format dxfId="2543">
      <pivotArea dataOnly="0" labelOnly="1" grandRow="1" outline="0" fieldPosition="0"/>
    </format>
    <format dxfId="2542">
      <pivotArea dataOnly="0" labelOnly="1" outline="0" fieldPosition="0">
        <references count="1">
          <reference field="13" count="0"/>
        </references>
      </pivotArea>
    </format>
    <format dxfId="2541">
      <pivotArea dataOnly="0" labelOnly="1" grandCol="1" outline="0" fieldPosition="0"/>
    </format>
    <format dxfId="2540">
      <pivotArea outline="0" collapsedLevelsAreSubtotals="1" fieldPosition="0"/>
    </format>
    <format dxfId="2539">
      <pivotArea dataOnly="0" labelOnly="1" grandRow="1" outline="0" fieldPosition="0"/>
    </format>
    <format dxfId="2538">
      <pivotArea dataOnly="0" labelOnly="1" outline="0" fieldPosition="0">
        <references count="1">
          <reference field="13" count="0"/>
        </references>
      </pivotArea>
    </format>
    <format dxfId="2537">
      <pivotArea dataOnly="0" labelOnly="1" grandCol="1" outline="0" fieldPosition="0"/>
    </format>
    <format dxfId="2536">
      <pivotArea dataOnly="0" labelOnly="1" outline="0" fieldPosition="0">
        <references count="1">
          <reference field="13" count="0"/>
        </references>
      </pivotArea>
    </format>
    <format dxfId="2535">
      <pivotArea dataOnly="0" labelOnly="1" grandCol="1" outline="0" fieldPosition="0"/>
    </format>
    <format dxfId="2534">
      <pivotArea dataOnly="0" labelOnly="1" grandRow="1" outline="0" fieldPosition="0"/>
    </format>
    <format dxfId="2533">
      <pivotArea outline="0" collapsedLevelsAreSubtotals="1" fieldPosition="0"/>
    </format>
    <format dxfId="2532">
      <pivotArea dataOnly="0" labelOnly="1" grandRow="1" outline="0" fieldPosition="0"/>
    </format>
    <format dxfId="2531">
      <pivotArea dataOnly="0" labelOnly="1" outline="0" fieldPosition="0">
        <references count="1">
          <reference field="13" count="0"/>
        </references>
      </pivotArea>
    </format>
    <format dxfId="2530">
      <pivotArea dataOnly="0" labelOnly="1" grandCol="1" outline="0" fieldPosition="0"/>
    </format>
    <format dxfId="2529">
      <pivotArea outline="0" collapsedLevelsAreSubtotals="1" fieldPosition="0"/>
    </format>
    <format dxfId="2528">
      <pivotArea dataOnly="0" labelOnly="1" grandRow="1" outline="0" fieldPosition="0"/>
    </format>
    <format dxfId="2527">
      <pivotArea dataOnly="0" labelOnly="1" outline="0" fieldPosition="0">
        <references count="1">
          <reference field="13" count="0"/>
        </references>
      </pivotArea>
    </format>
    <format dxfId="2526">
      <pivotArea dataOnly="0" labelOnly="1" grandCol="1" outline="0" fieldPosition="0"/>
    </format>
    <format dxfId="2525">
      <pivotArea outline="0" collapsedLevelsAreSubtotals="1" fieldPosition="0"/>
    </format>
    <format dxfId="2524">
      <pivotArea dataOnly="0" labelOnly="1" grandRow="1" outline="0" fieldPosition="0"/>
    </format>
    <format dxfId="2523">
      <pivotArea dataOnly="0" labelOnly="1" outline="0" fieldPosition="0">
        <references count="1">
          <reference field="13" count="0"/>
        </references>
      </pivotArea>
    </format>
    <format dxfId="2522">
      <pivotArea dataOnly="0" labelOnly="1" grandCol="1" outline="0" fieldPosition="0"/>
    </format>
    <format dxfId="2521">
      <pivotArea dataOnly="0" labelOnly="1" grandRow="1" outline="0" fieldPosition="0"/>
    </format>
    <format dxfId="2520">
      <pivotArea outline="0" collapsedLevelsAreSubtotals="1" fieldPosition="0"/>
    </format>
    <format dxfId="2519">
      <pivotArea field="15" type="button" dataOnly="0" labelOnly="1" outline="0" axis="axisRow" fieldPosition="0"/>
    </format>
    <format dxfId="2518">
      <pivotArea dataOnly="0" labelOnly="1" outline="0" fieldPosition="0">
        <references count="1">
          <reference field="15" count="0"/>
        </references>
      </pivotArea>
    </format>
    <format dxfId="2517">
      <pivotArea dataOnly="0" labelOnly="1" grandRow="1" outline="0" fieldPosition="0"/>
    </format>
    <format dxfId="2516">
      <pivotArea dataOnly="0" labelOnly="1" outline="0" fieldPosition="0">
        <references count="1">
          <reference field="13" count="0"/>
        </references>
      </pivotArea>
    </format>
    <format dxfId="2515">
      <pivotArea dataOnly="0" labelOnly="1" grandCol="1" outline="0" fieldPosition="0"/>
    </format>
    <format dxfId="2514">
      <pivotArea outline="0" collapsedLevelsAreSubtotals="1" fieldPosition="0"/>
    </format>
    <format dxfId="2513">
      <pivotArea field="15" type="button" dataOnly="0" labelOnly="1" outline="0" axis="axisRow" fieldPosition="0"/>
    </format>
    <format dxfId="2512">
      <pivotArea dataOnly="0" labelOnly="1" outline="0" fieldPosition="0">
        <references count="1">
          <reference field="15" count="0"/>
        </references>
      </pivotArea>
    </format>
    <format dxfId="2511">
      <pivotArea dataOnly="0" labelOnly="1" grandRow="1" outline="0" fieldPosition="0"/>
    </format>
    <format dxfId="2510">
      <pivotArea dataOnly="0" labelOnly="1" outline="0" fieldPosition="0">
        <references count="1">
          <reference field="13" count="0"/>
        </references>
      </pivotArea>
    </format>
    <format dxfId="2509">
      <pivotArea dataOnly="0" labelOnly="1" grandCol="1" outline="0" fieldPosition="0"/>
    </format>
    <format dxfId="2508">
      <pivotArea outline="0" collapsedLevelsAreSubtotals="1" fieldPosition="0"/>
    </format>
    <format dxfId="2507">
      <pivotArea field="15" type="button" dataOnly="0" labelOnly="1" outline="0" axis="axisRow" fieldPosition="0"/>
    </format>
    <format dxfId="2506">
      <pivotArea dataOnly="0" labelOnly="1" outline="0" fieldPosition="0">
        <references count="1">
          <reference field="15" count="0"/>
        </references>
      </pivotArea>
    </format>
    <format dxfId="2505">
      <pivotArea dataOnly="0" labelOnly="1" grandRow="1" outline="0" fieldPosition="0"/>
    </format>
    <format dxfId="2504">
      <pivotArea dataOnly="0" labelOnly="1" outline="0" fieldPosition="0">
        <references count="1">
          <reference field="13" count="0"/>
        </references>
      </pivotArea>
    </format>
    <format dxfId="2503">
      <pivotArea dataOnly="0" labelOnly="1" grandCol="1" outline="0" fieldPosition="0"/>
    </format>
    <format dxfId="2502">
      <pivotArea field="15" type="button" dataOnly="0" labelOnly="1" outline="0" axis="axisRow" fieldPosition="0"/>
    </format>
    <format dxfId="2501">
      <pivotArea dataOnly="0" labelOnly="1" outline="0" fieldPosition="0">
        <references count="1">
          <reference field="13" count="0"/>
        </references>
      </pivotArea>
    </format>
    <format dxfId="2500">
      <pivotArea dataOnly="0" labelOnly="1" grandCol="1" outline="0" fieldPosition="0"/>
    </format>
    <format dxfId="2499">
      <pivotArea dataOnly="0" labelOnly="1" grandRow="1" outline="0" fieldPosition="0"/>
    </format>
    <format dxfId="2498">
      <pivotArea type="all" dataOnly="0" outline="0" fieldPosition="0"/>
    </format>
    <format dxfId="2497">
      <pivotArea outline="0" collapsedLevelsAreSubtotals="1" fieldPosition="0"/>
    </format>
    <format dxfId="2496">
      <pivotArea field="15" type="button" dataOnly="0" labelOnly="1" outline="0" axis="axisRow" fieldPosition="0"/>
    </format>
    <format dxfId="2495">
      <pivotArea dataOnly="0" labelOnly="1" outline="0" fieldPosition="0">
        <references count="1">
          <reference field="15" count="0"/>
        </references>
      </pivotArea>
    </format>
    <format dxfId="2494">
      <pivotArea dataOnly="0" labelOnly="1" grandRow="1" outline="0" fieldPosition="0"/>
    </format>
    <format dxfId="2493">
      <pivotArea dataOnly="0" labelOnly="1" outline="0" fieldPosition="0">
        <references count="1">
          <reference field="13" count="0"/>
        </references>
      </pivotArea>
    </format>
    <format dxfId="2492">
      <pivotArea dataOnly="0" labelOnly="1" grandCol="1" outline="0" fieldPosition="0"/>
    </format>
    <format>
      <pivotArea type="all" dataOnly="0" outline="0" fieldPosition="0"/>
    </format>
    <format>
      <pivotArea outline="0" collapsedLevelsAreSubtotals="1"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2491">
      <pivotArea outline="0" collapsedLevelsAreSubtotals="1" fieldPosition="0"/>
    </format>
    <format dxfId="2490">
      <pivotArea field="15" type="button" dataOnly="0" labelOnly="1" outline="0" axis="axisRow" fieldPosition="0"/>
    </format>
    <format dxfId="2489">
      <pivotArea dataOnly="0" labelOnly="1" outline="0" fieldPosition="0">
        <references count="1">
          <reference field="15" count="0"/>
        </references>
      </pivotArea>
    </format>
    <format dxfId="2488">
      <pivotArea dataOnly="0" labelOnly="1" grandRow="1" outline="0" fieldPosition="0"/>
    </format>
    <format dxfId="2487">
      <pivotArea dataOnly="0" labelOnly="1" outline="0" fieldPosition="0">
        <references count="1">
          <reference field="13" count="0"/>
        </references>
      </pivotArea>
    </format>
    <format dxfId="2486">
      <pivotArea dataOnly="0" labelOnly="1" grandCol="1" outline="0" fieldPosition="0"/>
    </format>
    <format dxfId="2485">
      <pivotArea field="15" type="button" dataOnly="0" labelOnly="1" outline="0" axis="axisRow" fieldPosition="0"/>
    </format>
    <format dxfId="2484">
      <pivotArea dataOnly="0" labelOnly="1" outline="0" fieldPosition="0">
        <references count="1">
          <reference field="13" count="0"/>
        </references>
      </pivotArea>
    </format>
    <format dxfId="2483">
      <pivotArea dataOnly="0" labelOnly="1" grandCol="1" outline="0" fieldPosition="0"/>
    </format>
    <format dxfId="2482">
      <pivotArea grandRow="1" outline="0" collapsedLevelsAreSubtotals="1" fieldPosition="0"/>
    </format>
    <format dxfId="2481">
      <pivotArea dataOnly="0" labelOnly="1" grandRow="1" outline="0" fieldPosition="0"/>
    </format>
    <format>
      <pivotArea type="all" dataOnly="0" outline="0" fieldPosition="0"/>
    </format>
    <format>
      <pivotArea type="origin" dataOnly="0" labelOnly="1" outline="0" fieldPosition="0"/>
    </format>
    <format>
      <pivotArea field="13" type="button" dataOnly="0" labelOnly="1" outline="0" axis="axisCol" fieldPosition="0"/>
    </format>
    <format>
      <pivotArea type="topRight" dataOnly="0" labelOnly="1" outline="0" fieldPosition="0"/>
    </format>
    <format dxfId="2480">
      <pivotArea outline="0" collapsedLevelsAreSubtotals="1" fieldPosition="0"/>
    </format>
    <format dxfId="2479">
      <pivotArea field="15" type="button" dataOnly="0" labelOnly="1" outline="0" axis="axisRow" fieldPosition="0"/>
    </format>
    <format dxfId="2478">
      <pivotArea dataOnly="0" labelOnly="1" outline="0" fieldPosition="0">
        <references count="1">
          <reference field="15" count="0"/>
        </references>
      </pivotArea>
    </format>
    <format dxfId="2477">
      <pivotArea dataOnly="0" labelOnly="1" grandRow="1" outline="0" fieldPosition="0"/>
    </format>
    <format dxfId="2476">
      <pivotArea dataOnly="0" labelOnly="1" outline="0" fieldPosition="0">
        <references count="1">
          <reference field="13" count="0"/>
        </references>
      </pivotArea>
    </format>
    <format dxfId="2475">
      <pivotArea dataOnly="0" labelOnly="1" grandCol="1" outline="0" fieldPosition="0"/>
    </format>
  </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PivotTable13" cacheId="26"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5:D149" firstHeaderRow="1" firstDataRow="2" firstDataCol="1" rowPageCount="2" colPageCount="1"/>
  <pivotFields count="162">
    <pivotField showAll="0"/>
    <pivotField showAll="0"/>
    <pivotField showAll="0"/>
    <pivotField axis="axisPage" multipleItemSelectionAllowed="1" showAll="0">
      <items count="36">
        <item h="1" x="2"/>
        <item h="1" x="18"/>
        <item h="1" x="23"/>
        <item h="1" x="33"/>
        <item h="1" x="24"/>
        <item h="1" x="31"/>
        <item h="1" x="27"/>
        <item h="1" x="26"/>
        <item h="1" x="1"/>
        <item h="1" x="17"/>
        <item h="1" x="6"/>
        <item h="1" x="7"/>
        <item h="1" x="32"/>
        <item h="1" x="16"/>
        <item h="1" x="11"/>
        <item h="1" x="21"/>
        <item h="1" x="0"/>
        <item h="1" x="8"/>
        <item h="1" x="3"/>
        <item h="1" x="25"/>
        <item h="1" x="28"/>
        <item h="1" x="5"/>
        <item h="1" x="14"/>
        <item h="1" x="30"/>
        <item h="1" x="4"/>
        <item h="1" x="9"/>
        <item h="1" x="12"/>
        <item h="1" x="15"/>
        <item h="1" x="20"/>
        <item h="1" x="19"/>
        <item h="1" x="22"/>
        <item h="1" x="29"/>
        <item h="1" x="10"/>
        <item h="1" m="1" x="34"/>
        <item x="13"/>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1"/>
        <item n="BKT 3" x="3"/>
        <item n="BKT 4" x="2"/>
        <item n="BKT 5" x="4"/>
        <item n="BKT 6" x="5"/>
        <item t="default"/>
      </items>
    </pivotField>
    <pivotField showAll="0" defaultSubtotal="0"/>
    <pivotField showAll="0"/>
    <pivotField axis="axisRow" showAll="0" sortType="ascending" defaultSubtotal="0">
      <items count="19">
        <item x="4"/>
        <item x="5"/>
        <item x="9"/>
        <item x="2"/>
        <item x="10"/>
        <item x="11"/>
        <item x="16"/>
        <item x="17"/>
        <item x="0"/>
        <item x="14"/>
        <item x="8"/>
        <item x="15"/>
        <item x="1"/>
        <item x="18"/>
        <item x="3"/>
        <item x="13"/>
        <item x="12"/>
        <item x="7"/>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5">
        <item m="1" x="3"/>
        <item x="0"/>
        <item x="1"/>
        <item m="1" x="2"/>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3">
    <i>
      <x/>
    </i>
    <i>
      <x v="1"/>
    </i>
    <i>
      <x v="2"/>
    </i>
    <i>
      <x v="3"/>
    </i>
    <i>
      <x v="5"/>
    </i>
    <i>
      <x v="6"/>
    </i>
    <i>
      <x v="7"/>
    </i>
    <i>
      <x v="8"/>
    </i>
    <i>
      <x v="9"/>
    </i>
    <i>
      <x v="10"/>
    </i>
    <i>
      <x v="15"/>
    </i>
    <i>
      <x v="18"/>
    </i>
    <i t="grand">
      <x/>
    </i>
  </rowItems>
  <colFields count="1">
    <field x="12"/>
  </colFields>
  <colItems count="3">
    <i>
      <x/>
    </i>
    <i>
      <x v="1"/>
    </i>
    <i>
      <x v="2"/>
    </i>
  </colItems>
  <pageFields count="2">
    <pageField fld="3" hier="-1"/>
    <pageField fld="52" hier="-1"/>
  </pageFields>
  <dataFields count="1">
    <dataField name="Sum of POS" fld="38" baseField="0" baseItem="0" numFmtId="4"/>
  </dataFields>
  <formats count="102">
    <format dxfId="2872">
      <pivotArea grandRow="1" outline="0" collapsedLevelsAreSubtotals="1" fieldPosition="0"/>
    </format>
    <format dxfId="2871">
      <pivotArea outline="0" collapsedLevelsAreSubtotals="1" fieldPosition="0"/>
    </format>
    <format dxfId="2870">
      <pivotArea dataOnly="0" labelOnly="1" grandCol="1" outline="0" fieldPosition="0"/>
    </format>
    <format dxfId="2869">
      <pivotArea outline="0" collapsedLevelsAreSubtotals="1" fieldPosition="0"/>
    </format>
    <format dxfId="2868">
      <pivotArea dataOnly="0" labelOnly="1" grandRow="1" outline="0" fieldPosition="0"/>
    </format>
    <format dxfId="2867">
      <pivotArea dataOnly="0" labelOnly="1" grandCol="1" outline="0" fieldPosition="0"/>
    </format>
    <format dxfId="2866">
      <pivotArea outline="0" collapsedLevelsAreSubtotals="1" fieldPosition="0"/>
    </format>
    <format dxfId="2865">
      <pivotArea dataOnly="0" labelOnly="1" grandRow="1" outline="0" fieldPosition="0"/>
    </format>
    <format dxfId="2864">
      <pivotArea dataOnly="0" labelOnly="1" grandCol="1" outline="0" fieldPosition="0"/>
    </format>
    <format dxfId="2863">
      <pivotArea outline="0" collapsedLevelsAreSubtotals="1" fieldPosition="0"/>
    </format>
    <format dxfId="2862">
      <pivotArea dataOnly="0" labelOnly="1" grandRow="1" outline="0" fieldPosition="0"/>
    </format>
    <format dxfId="2861">
      <pivotArea dataOnly="0" labelOnly="1" grandCol="1" outline="0" fieldPosition="0"/>
    </format>
    <format dxfId="2860">
      <pivotArea outline="0" collapsedLevelsAreSubtotals="1" fieldPosition="0"/>
    </format>
    <format dxfId="2859">
      <pivotArea dataOnly="0" labelOnly="1" grandRow="1" outline="0" fieldPosition="0"/>
    </format>
    <format dxfId="2858">
      <pivotArea dataOnly="0" labelOnly="1" grandCol="1" outline="0" fieldPosition="0"/>
    </format>
    <format dxfId="2857">
      <pivotArea type="all" dataOnly="0" outline="0" fieldPosition="0"/>
    </format>
    <format dxfId="2856">
      <pivotArea outline="0" collapsedLevelsAreSubtotals="1" fieldPosition="0"/>
    </format>
    <format dxfId="2855">
      <pivotArea dataOnly="0" labelOnly="1" grandRow="1" outline="0" fieldPosition="0"/>
    </format>
    <format dxfId="2854">
      <pivotArea outline="0" collapsedLevelsAreSubtotals="1" fieldPosition="0"/>
    </format>
    <format dxfId="2853">
      <pivotArea dataOnly="0" labelOnly="1" grandRow="1" outline="0" fieldPosition="0"/>
    </format>
    <format dxfId="2852">
      <pivotArea outline="0" collapsedLevelsAreSubtotals="1" fieldPosition="0"/>
    </format>
    <format dxfId="2851">
      <pivotArea dataOnly="0" labelOnly="1" grandRow="1" outline="0" fieldPosition="0"/>
    </format>
    <format dxfId="2850">
      <pivotArea type="all" dataOnly="0" outline="0" fieldPosition="0"/>
    </format>
    <format dxfId="2849">
      <pivotArea outline="0" collapsedLevelsAreSubtotals="1" fieldPosition="0"/>
    </format>
    <format dxfId="2848">
      <pivotArea dataOnly="0" labelOnly="1" grandRow="1" outline="0" fieldPosition="0"/>
    </format>
    <format dxfId="2847">
      <pivotArea grandRow="1" outline="0" collapsedLevelsAreSubtotals="1" fieldPosition="0"/>
    </format>
    <format dxfId="2846">
      <pivotArea dataOnly="0" labelOnly="1" grandRow="1" outline="0" fieldPosition="0"/>
    </format>
    <format dxfId="2845">
      <pivotArea outline="0" collapsedLevelsAreSubtotals="1" fieldPosition="0"/>
    </format>
    <format dxfId="2844">
      <pivotArea dataOnly="0" labelOnly="1" grandRow="1" outline="0" fieldPosition="0"/>
    </format>
    <format dxfId="2843">
      <pivotArea outline="0" collapsedLevelsAreSubtotals="1" fieldPosition="0"/>
    </format>
    <format dxfId="2842">
      <pivotArea dataOnly="0" labelOnly="1" grandRow="1" outline="0" fieldPosition="0"/>
    </format>
    <format dxfId="2841">
      <pivotArea type="all" dataOnly="0" outline="0" fieldPosition="0"/>
    </format>
    <format dxfId="2840">
      <pivotArea outline="0" collapsedLevelsAreSubtotals="1" fieldPosition="0"/>
    </format>
    <format dxfId="2839">
      <pivotArea dataOnly="0" labelOnly="1" grandRow="1" outline="0" fieldPosition="0"/>
    </format>
    <format dxfId="2838">
      <pivotArea grandRow="1" outline="0" collapsedLevelsAreSubtotals="1" fieldPosition="0"/>
    </format>
    <format dxfId="2837">
      <pivotArea type="all" dataOnly="0" outline="0" fieldPosition="0"/>
    </format>
    <format dxfId="2836">
      <pivotArea outline="0" collapsedLevelsAreSubtotals="1" fieldPosition="0"/>
    </format>
    <format dxfId="2835">
      <pivotArea dataOnly="0" labelOnly="1" grandRow="1" outline="0" fieldPosition="0"/>
    </format>
    <format dxfId="2834">
      <pivotArea type="all" dataOnly="0" outline="0" fieldPosition="0"/>
    </format>
    <format dxfId="2833">
      <pivotArea outline="0" collapsedLevelsAreSubtotals="1" fieldPosition="0"/>
    </format>
    <format dxfId="2832">
      <pivotArea dataOnly="0" labelOnly="1" grandRow="1" outline="0" fieldPosition="0"/>
    </format>
    <format dxfId="2831">
      <pivotArea grandRow="1" outline="0" collapsedLevelsAreSubtotals="1" fieldPosition="0"/>
    </format>
    <format dxfId="2830">
      <pivotArea outline="0" collapsedLevelsAreSubtotals="1" fieldPosition="0"/>
    </format>
    <format dxfId="2829">
      <pivotArea dataOnly="0" labelOnly="1" fieldPosition="0">
        <references count="1">
          <reference field="12" count="1">
            <x v="0"/>
          </reference>
        </references>
      </pivotArea>
    </format>
    <format dxfId="2828">
      <pivotArea outline="0" collapsedLevelsAreSubtotals="1" fieldPosition="0"/>
    </format>
    <format dxfId="2827">
      <pivotArea grandRow="1" outline="0" collapsedLevelsAreSubtotals="1" fieldPosition="0"/>
    </format>
    <format dxfId="2826">
      <pivotArea outline="0" collapsedLevelsAreSubtotals="1" fieldPosition="0"/>
    </format>
    <format dxfId="2825">
      <pivotArea dataOnly="0" labelOnly="1" grandRow="1" outline="0" fieldPosition="0"/>
    </format>
    <format dxfId="2824">
      <pivotArea dataOnly="0" labelOnly="1" fieldPosition="0">
        <references count="1">
          <reference field="12" count="1">
            <x v="0"/>
          </reference>
        </references>
      </pivotArea>
    </format>
    <format dxfId="2823">
      <pivotArea dataOnly="0" labelOnly="1" fieldPosition="0">
        <references count="1">
          <reference field="12" count="0"/>
        </references>
      </pivotArea>
    </format>
    <format dxfId="2822">
      <pivotArea dataOnly="0" labelOnly="1" fieldPosition="0">
        <references count="1">
          <reference field="12" count="0"/>
        </references>
      </pivotArea>
    </format>
    <format dxfId="2821">
      <pivotArea grandRow="1" outline="0" collapsedLevelsAreSubtotals="1" fieldPosition="0"/>
    </format>
    <format dxfId="2820">
      <pivotArea dataOnly="0" labelOnly="1" grandRow="1" outline="0" fieldPosition="0"/>
    </format>
    <format dxfId="2819">
      <pivotArea dataOnly="0" labelOnly="1" fieldPosition="0">
        <references count="1">
          <reference field="12" count="0"/>
        </references>
      </pivotArea>
    </format>
    <format dxfId="2818">
      <pivotArea dataOnly="0" labelOnly="1" grandRow="1" outline="0" fieldPosition="0"/>
    </format>
    <format dxfId="2817">
      <pivotArea dataOnly="0" labelOnly="1" grandRow="1" outline="0" fieldPosition="0"/>
    </format>
    <format dxfId="2816">
      <pivotArea dataOnly="0" labelOnly="1" grandRow="1" outline="0" fieldPosition="0"/>
    </format>
    <format dxfId="2815">
      <pivotArea field="3" type="button" dataOnly="0" labelOnly="1" outline="0" axis="axisPage" fieldPosition="0"/>
    </format>
    <format dxfId="2814">
      <pivotArea type="origin" dataOnly="0" labelOnly="1" outline="0" fieldPosition="0"/>
    </format>
    <format dxfId="2813">
      <pivotArea dataOnly="0" labelOnly="1" grandRow="1" outline="0" fieldPosition="0"/>
    </format>
    <format dxfId="2812">
      <pivotArea field="3" type="button" dataOnly="0" labelOnly="1" outline="0" axis="axisPage" fieldPosition="0"/>
    </format>
    <format dxfId="2811">
      <pivotArea type="origin" dataOnly="0" labelOnly="1" outline="0" fieldPosition="0"/>
    </format>
    <format dxfId="2810">
      <pivotArea dataOnly="0" labelOnly="1" grandRow="1" outline="0" fieldPosition="0"/>
    </format>
    <format dxfId="2809">
      <pivotArea field="3" type="button" dataOnly="0" labelOnly="1" outline="0" axis="axisPage" fieldPosition="0"/>
    </format>
    <format dxfId="2808">
      <pivotArea type="origin" dataOnly="0" labelOnly="1" outline="0" fieldPosition="0"/>
    </format>
    <format dxfId="2807">
      <pivotArea dataOnly="0" labelOnly="1" grandRow="1" outline="0" fieldPosition="0"/>
    </format>
    <format dxfId="2806">
      <pivotArea field="3" type="button" dataOnly="0" labelOnly="1" outline="0" axis="axisPage" fieldPosition="0"/>
    </format>
    <format dxfId="2805">
      <pivotArea type="origin" dataOnly="0" labelOnly="1" outline="0" fieldPosition="0"/>
    </format>
    <format dxfId="2804">
      <pivotArea dataOnly="0" labelOnly="1" grandRow="1" outline="0" fieldPosition="0"/>
    </format>
    <format dxfId="2803">
      <pivotArea dataOnly="0" labelOnly="1" fieldPosition="0">
        <references count="1">
          <reference field="12" count="1">
            <x v="0"/>
          </reference>
        </references>
      </pivotArea>
    </format>
    <format dxfId="2802">
      <pivotArea dataOnly="0" labelOnly="1" fieldPosition="0">
        <references count="1">
          <reference field="12" count="1">
            <x v="1"/>
          </reference>
        </references>
      </pivotArea>
    </format>
    <format dxfId="2801">
      <pivotArea dataOnly="0" labelOnly="1" fieldPosition="0">
        <references count="1">
          <reference field="12" count="1">
            <x v="0"/>
          </reference>
        </references>
      </pivotArea>
    </format>
    <format dxfId="2800">
      <pivotArea dataOnly="0" labelOnly="1" fieldPosition="0">
        <references count="1">
          <reference field="12" count="1">
            <x v="1"/>
          </reference>
        </references>
      </pivotArea>
    </format>
    <format dxfId="2799">
      <pivotArea dataOnly="0" labelOnly="1" outline="0" fieldPosition="0">
        <references count="1">
          <reference field="3" count="0"/>
        </references>
      </pivotArea>
    </format>
    <format dxfId="2798">
      <pivotArea dataOnly="0" labelOnly="1" fieldPosition="0">
        <references count="1">
          <reference field="12" count="2">
            <x v="0"/>
            <x v="1"/>
          </reference>
        </references>
      </pivotArea>
    </format>
    <format dxfId="2797">
      <pivotArea collapsedLevelsAreSubtotals="1" fieldPosition="0">
        <references count="2">
          <reference field="12" count="1" selected="0">
            <x v="0"/>
          </reference>
          <reference field="15" count="1">
            <x v="0"/>
          </reference>
        </references>
      </pivotArea>
    </format>
    <format dxfId="2796">
      <pivotArea grandRow="1" outline="0" collapsedLevelsAreSubtotals="1" fieldPosition="0"/>
    </format>
    <format dxfId="2795">
      <pivotArea dataOnly="0" labelOnly="1" fieldPosition="0">
        <references count="1">
          <reference field="12" count="1">
            <x v="0"/>
          </reference>
        </references>
      </pivotArea>
    </format>
    <format dxfId="2794">
      <pivotArea type="all" dataOnly="0" outline="0" fieldPosition="0"/>
    </format>
    <format dxfId="2793">
      <pivotArea type="origin" dataOnly="0" labelOnly="1" outline="0" fieldPosition="0"/>
    </format>
    <format dxfId="2792">
      <pivotArea field="12" type="button" dataOnly="0" labelOnly="1" outline="0" axis="axisCol" fieldPosition="0"/>
    </format>
    <format dxfId="2791">
      <pivotArea type="topRight" dataOnly="0" labelOnly="1" outline="0" fieldPosition="0"/>
    </format>
    <format dxfId="2790">
      <pivotArea collapsedLevelsAreSubtotals="1" fieldPosition="0">
        <references count="1">
          <reference field="15" count="0"/>
        </references>
      </pivotArea>
    </format>
    <format dxfId="2789">
      <pivotArea outline="0" collapsedLevelsAreSubtotals="1" fieldPosition="0"/>
    </format>
    <format dxfId="2788">
      <pivotArea field="15" type="button" dataOnly="0" labelOnly="1" outline="0" axis="axisRow" fieldPosition="0"/>
    </format>
    <format dxfId="2787">
      <pivotArea dataOnly="0" labelOnly="1" fieldPosition="0">
        <references count="1">
          <reference field="15" count="0"/>
        </references>
      </pivotArea>
    </format>
    <format dxfId="2786">
      <pivotArea dataOnly="0" labelOnly="1" grandRow="1" outline="0" fieldPosition="0"/>
    </format>
    <format dxfId="2785">
      <pivotArea dataOnly="0" labelOnly="1" fieldPosition="0">
        <references count="1">
          <reference field="12" count="0"/>
        </references>
      </pivotArea>
    </format>
    <format dxfId="2784">
      <pivotArea field="15" type="button" dataOnly="0" labelOnly="1" outline="0" axis="axisRow" fieldPosition="0"/>
    </format>
    <format dxfId="2783">
      <pivotArea dataOnly="0" labelOnly="1" fieldPosition="0">
        <references count="1">
          <reference field="12" count="0"/>
        </references>
      </pivotArea>
    </format>
    <format dxfId="2782">
      <pivotArea grandRow="1" outline="0" collapsedLevelsAreSubtotals="1" fieldPosition="0"/>
    </format>
    <format dxfId="2781">
      <pivotArea field="12" grandRow="1" outline="0" collapsedLevelsAreSubtotals="1" axis="axisCol" fieldPosition="0">
        <references count="1">
          <reference field="12" count="2" selected="0">
            <x v="0"/>
            <x v="1"/>
          </reference>
        </references>
      </pivotArea>
    </format>
    <format dxfId="2780">
      <pivotArea field="12" grandRow="1" outline="0" collapsedLevelsAreSubtotals="1" axis="axisCol" fieldPosition="0">
        <references count="1">
          <reference field="12" count="2" selected="0">
            <x v="0"/>
            <x v="1"/>
          </reference>
        </references>
      </pivotArea>
    </format>
    <format dxfId="2779">
      <pivotArea type="all" dataOnly="0" outline="0" fieldPosition="0"/>
    </format>
    <format dxfId="2778">
      <pivotArea outline="0" collapsedLevelsAreSubtotals="1" fieldPosition="0"/>
    </format>
    <format dxfId="2777">
      <pivotArea type="origin" dataOnly="0" labelOnly="1" outline="0" fieldPosition="0"/>
    </format>
    <format dxfId="2776">
      <pivotArea field="12" type="button" dataOnly="0" labelOnly="1" outline="0" axis="axisCol" fieldPosition="0"/>
    </format>
    <format dxfId="2775">
      <pivotArea type="topRight" dataOnly="0" labelOnly="1" outline="0" fieldPosition="0"/>
    </format>
    <format dxfId="2774">
      <pivotArea field="15" type="button" dataOnly="0" labelOnly="1" outline="0" axis="axisRow" fieldPosition="0"/>
    </format>
    <format dxfId="2773">
      <pivotArea dataOnly="0" labelOnly="1" fieldPosition="0">
        <references count="1">
          <reference field="15" count="5">
            <x v="2"/>
            <x v="8"/>
            <x v="12"/>
            <x v="16"/>
            <x v="18"/>
          </reference>
        </references>
      </pivotArea>
    </format>
    <format dxfId="2772">
      <pivotArea dataOnly="0" labelOnly="1" grandRow="1" outline="0" fieldPosition="0"/>
    </format>
    <format dxfId="2771">
      <pivotArea dataOnly="0" labelOnly="1" fieldPosition="0">
        <references count="1">
          <reference field="12" count="4">
            <x v="0"/>
            <x v="1"/>
            <x v="2"/>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PivotTable12" cacheId="2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90"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1"/>
        <item h="1" x="3"/>
        <item h="1" x="2"/>
        <item h="1" x="4"/>
        <item h="1" x="5"/>
        <item t="default"/>
      </items>
    </pivotField>
    <pivotField axis="axisCol" compact="0" outline="0" showAll="0" sortType="ascending">
      <items count="4">
        <item x="1"/>
        <item x="2"/>
        <item x="0"/>
        <item t="default"/>
      </items>
    </pivotField>
    <pivotField dataField="1"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4">
        <item x="0"/>
        <item x="2"/>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94">
    <format dxfId="2966">
      <pivotArea outline="0" collapsedLevelsAreSubtotals="1" fieldPosition="0"/>
    </format>
    <format dxfId="2965">
      <pivotArea dataOnly="0" labelOnly="1" grandRow="1" outline="0" fieldPosition="0"/>
    </format>
    <format dxfId="2964">
      <pivotArea dataOnly="0" labelOnly="1" outline="0" fieldPosition="0">
        <references count="1">
          <reference field="13" count="0"/>
        </references>
      </pivotArea>
    </format>
    <format dxfId="2963">
      <pivotArea dataOnly="0" labelOnly="1" grandCol="1" outline="0" fieldPosition="0"/>
    </format>
    <format dxfId="2962">
      <pivotArea outline="0" collapsedLevelsAreSubtotals="1" fieldPosition="0"/>
    </format>
    <format dxfId="2961">
      <pivotArea dataOnly="0" labelOnly="1" grandRow="1" outline="0" fieldPosition="0"/>
    </format>
    <format dxfId="2960">
      <pivotArea dataOnly="0" labelOnly="1" outline="0" fieldPosition="0">
        <references count="1">
          <reference field="13" count="0"/>
        </references>
      </pivotArea>
    </format>
    <format dxfId="2959">
      <pivotArea dataOnly="0" labelOnly="1" grandCol="1" outline="0" fieldPosition="0"/>
    </format>
    <format dxfId="2958">
      <pivotArea type="all" dataOnly="0" outline="0" fieldPosition="0"/>
    </format>
    <format dxfId="2957">
      <pivotArea outline="0" collapsedLevelsAreSubtotals="1" fieldPosition="0"/>
    </format>
    <format dxfId="2956">
      <pivotArea outline="0" collapsedLevelsAreSubtotals="1" fieldPosition="0"/>
    </format>
    <format dxfId="2955">
      <pivotArea type="origin" dataOnly="0" labelOnly="1" outline="0" fieldPosition="0"/>
    </format>
    <format dxfId="2954">
      <pivotArea type="origin" dataOnly="0" labelOnly="1" outline="0" fieldPosition="0"/>
    </format>
    <format dxfId="2953">
      <pivotArea type="origin" dataOnly="0" labelOnly="1" outline="0" fieldPosition="0"/>
    </format>
    <format dxfId="2952">
      <pivotArea field="13" type="button" dataOnly="0" labelOnly="1" outline="0" axis="axisCol" fieldPosition="0"/>
    </format>
    <format dxfId="2951">
      <pivotArea type="topRight" dataOnly="0" labelOnly="1" outline="0" fieldPosition="0"/>
    </format>
    <format dxfId="2950">
      <pivotArea dataOnly="0" labelOnly="1" outline="0" fieldPosition="0">
        <references count="1">
          <reference field="13" count="0"/>
        </references>
      </pivotArea>
    </format>
    <format dxfId="2949">
      <pivotArea dataOnly="0" labelOnly="1" grandCol="1" outline="0" fieldPosition="0"/>
    </format>
    <format dxfId="2948">
      <pivotArea outline="0" collapsedLevelsAreSubtotals="1" fieldPosition="0"/>
    </format>
    <format dxfId="2947">
      <pivotArea dataOnly="0" labelOnly="1" outline="0" fieldPosition="0">
        <references count="1">
          <reference field="13" count="0"/>
        </references>
      </pivotArea>
    </format>
    <format dxfId="2946">
      <pivotArea dataOnly="0" labelOnly="1" grandCol="1" outline="0" fieldPosition="0"/>
    </format>
    <format dxfId="2945">
      <pivotArea outline="0" collapsedLevelsAreSubtotals="1" fieldPosition="0"/>
    </format>
    <format dxfId="2944">
      <pivotArea dataOnly="0" labelOnly="1" outline="0" fieldPosition="0">
        <references count="1">
          <reference field="13" count="0"/>
        </references>
      </pivotArea>
    </format>
    <format dxfId="2943">
      <pivotArea dataOnly="0" labelOnly="1" grandCol="1" outline="0" fieldPosition="0"/>
    </format>
    <format dxfId="2942">
      <pivotArea outline="0" collapsedLevelsAreSubtotals="1" fieldPosition="0"/>
    </format>
    <format dxfId="2941">
      <pivotArea dataOnly="0" labelOnly="1" grandRow="1" outline="0" fieldPosition="0"/>
    </format>
    <format dxfId="2940">
      <pivotArea dataOnly="0" labelOnly="1" outline="0" fieldPosition="0">
        <references count="1">
          <reference field="13" count="0"/>
        </references>
      </pivotArea>
    </format>
    <format dxfId="2939">
      <pivotArea dataOnly="0" labelOnly="1" grandCol="1" outline="0" fieldPosition="0"/>
    </format>
    <format dxfId="2938">
      <pivotArea dataOnly="0" labelOnly="1" outline="0" fieldPosition="0">
        <references count="1">
          <reference field="13" count="0"/>
        </references>
      </pivotArea>
    </format>
    <format dxfId="2937">
      <pivotArea dataOnly="0" labelOnly="1" grandCol="1" outline="0" fieldPosition="0"/>
    </format>
    <format dxfId="2936">
      <pivotArea dataOnly="0" labelOnly="1" outline="0" fieldPosition="0">
        <references count="1">
          <reference field="13" count="0"/>
        </references>
      </pivotArea>
    </format>
    <format dxfId="2935">
      <pivotArea dataOnly="0" labelOnly="1" grandCol="1" outline="0" fieldPosition="0"/>
    </format>
    <format dxfId="2934">
      <pivotArea outline="0" collapsedLevelsAreSubtotals="1" fieldPosition="0"/>
    </format>
    <format dxfId="2933">
      <pivotArea dataOnly="0" labelOnly="1" outline="0" fieldPosition="0">
        <references count="1">
          <reference field="13" count="0"/>
        </references>
      </pivotArea>
    </format>
    <format dxfId="2932">
      <pivotArea dataOnly="0" labelOnly="1" grandCol="1" outline="0" fieldPosition="0"/>
    </format>
    <format dxfId="2931">
      <pivotArea grandRow="1" outline="0" collapsedLevelsAreSubtotals="1" fieldPosition="0"/>
    </format>
    <format dxfId="2930">
      <pivotArea dataOnly="0" labelOnly="1" grandRow="1" outline="0" fieldPosition="0"/>
    </format>
    <format dxfId="2929">
      <pivotArea dataOnly="0" labelOnly="1" outline="0" fieldPosition="0">
        <references count="1">
          <reference field="13" count="0"/>
        </references>
      </pivotArea>
    </format>
    <format dxfId="2928">
      <pivotArea outline="0" collapsedLevelsAreSubtotals="1" fieldPosition="0"/>
    </format>
    <format dxfId="2927">
      <pivotArea dataOnly="0" labelOnly="1" grandRow="1" outline="0" fieldPosition="0"/>
    </format>
    <format dxfId="2926">
      <pivotArea dataOnly="0" labelOnly="1" outline="0" fieldPosition="0">
        <references count="1">
          <reference field="13" count="0"/>
        </references>
      </pivotArea>
    </format>
    <format dxfId="2925">
      <pivotArea dataOnly="0" labelOnly="1" grandCol="1" outline="0" fieldPosition="0"/>
    </format>
    <format dxfId="2924">
      <pivotArea outline="0" collapsedLevelsAreSubtotals="1" fieldPosition="0"/>
    </format>
    <format dxfId="2923">
      <pivotArea dataOnly="0" labelOnly="1" grandRow="1" outline="0" fieldPosition="0"/>
    </format>
    <format dxfId="2922">
      <pivotArea dataOnly="0" labelOnly="1" outline="0" fieldPosition="0">
        <references count="1">
          <reference field="13" count="0"/>
        </references>
      </pivotArea>
    </format>
    <format dxfId="2921">
      <pivotArea dataOnly="0" labelOnly="1" grandCol="1" outline="0" fieldPosition="0"/>
    </format>
    <format dxfId="2920">
      <pivotArea dataOnly="0" labelOnly="1" grandRow="1" outline="0" fieldPosition="0"/>
    </format>
    <format dxfId="2919">
      <pivotArea dataOnly="0" labelOnly="1" outline="0" fieldPosition="0">
        <references count="1">
          <reference field="13" count="0"/>
        </references>
      </pivotArea>
    </format>
    <format dxfId="2918">
      <pivotArea dataOnly="0" labelOnly="1" grandCol="1" outline="0" fieldPosition="0"/>
    </format>
    <format dxfId="2917">
      <pivotArea dataOnly="0" labelOnly="1" outline="0" fieldPosition="0">
        <references count="1">
          <reference field="13" count="0"/>
        </references>
      </pivotArea>
    </format>
    <format dxfId="2916">
      <pivotArea dataOnly="0" labelOnly="1" grandCol="1" outline="0" fieldPosition="0"/>
    </format>
    <format dxfId="2915">
      <pivotArea dataOnly="0" labelOnly="1" grandRow="1" outline="0" fieldPosition="0"/>
    </format>
    <format dxfId="2914">
      <pivotArea dataOnly="0" labelOnly="1" grandRow="1" outline="0" fieldPosition="0"/>
    </format>
    <format dxfId="2913">
      <pivotArea dataOnly="0" labelOnly="1" outline="0" fieldPosition="0">
        <references count="1">
          <reference field="13" count="0"/>
        </references>
      </pivotArea>
    </format>
    <format dxfId="2912">
      <pivotArea dataOnly="0" labelOnly="1" grandCol="1" outline="0" fieldPosition="0"/>
    </format>
    <format dxfId="2911">
      <pivotArea dataOnly="0" labelOnly="1" grandRow="1" outline="0" fieldPosition="0"/>
    </format>
    <format dxfId="2910">
      <pivotArea dataOnly="0" labelOnly="1" grandRow="1" outline="0" fieldPosition="0"/>
    </format>
    <format dxfId="2909">
      <pivotArea type="origin" dataOnly="0" labelOnly="1" outline="0" fieldPosition="0"/>
    </format>
    <format dxfId="2908">
      <pivotArea dataOnly="0" labelOnly="1" grandRow="1" outline="0" fieldPosition="0"/>
    </format>
    <format dxfId="2907">
      <pivotArea type="origin" dataOnly="0" labelOnly="1" outline="0" fieldPosition="0"/>
    </format>
    <format dxfId="2906">
      <pivotArea dataOnly="0" labelOnly="1" grandRow="1" outline="0" fieldPosition="0"/>
    </format>
    <format dxfId="2905">
      <pivotArea field="15" type="button" dataOnly="0" labelOnly="1" outline="0" axis="axisRow" fieldPosition="0"/>
    </format>
    <format dxfId="2904">
      <pivotArea dataOnly="0" labelOnly="1" outline="0" fieldPosition="0">
        <references count="1">
          <reference field="13" count="0"/>
        </references>
      </pivotArea>
    </format>
    <format dxfId="2903">
      <pivotArea dataOnly="0" labelOnly="1" grandCol="1" outline="0" fieldPosition="0"/>
    </format>
    <format dxfId="2902">
      <pivotArea field="15" type="button" dataOnly="0" labelOnly="1" outline="0" axis="axisRow" fieldPosition="0"/>
    </format>
    <format dxfId="2901">
      <pivotArea dataOnly="0" labelOnly="1" outline="0" fieldPosition="0">
        <references count="1">
          <reference field="13" count="0"/>
        </references>
      </pivotArea>
    </format>
    <format dxfId="2900">
      <pivotArea dataOnly="0" labelOnly="1" grandCol="1" outline="0" fieldPosition="0"/>
    </format>
    <format dxfId="2899">
      <pivotArea field="15" type="button" dataOnly="0" labelOnly="1" outline="0" axis="axisRow" fieldPosition="0"/>
    </format>
    <format dxfId="2898">
      <pivotArea dataOnly="0" labelOnly="1" outline="0" fieldPosition="0">
        <references count="1">
          <reference field="13" count="0"/>
        </references>
      </pivotArea>
    </format>
    <format dxfId="2897">
      <pivotArea dataOnly="0" labelOnly="1" grandCol="1" outline="0" fieldPosition="0"/>
    </format>
    <format dxfId="2896">
      <pivotArea field="15" type="button" dataOnly="0" labelOnly="1" outline="0" axis="axisRow" fieldPosition="0"/>
    </format>
    <format dxfId="2895">
      <pivotArea dataOnly="0" labelOnly="1" outline="0" fieldPosition="0">
        <references count="1">
          <reference field="13" count="0"/>
        </references>
      </pivotArea>
    </format>
    <format dxfId="2894">
      <pivotArea dataOnly="0" labelOnly="1" grandCol="1" outline="0" fieldPosition="0"/>
    </format>
    <format dxfId="2893">
      <pivotArea field="15" type="button" dataOnly="0" labelOnly="1" outline="0" axis="axisRow" fieldPosition="0"/>
    </format>
    <format dxfId="2892">
      <pivotArea dataOnly="0" labelOnly="1" outline="0" fieldPosition="0">
        <references count="1">
          <reference field="13" count="0"/>
        </references>
      </pivotArea>
    </format>
    <format dxfId="2891">
      <pivotArea dataOnly="0" labelOnly="1" grandCol="1" outline="0" fieldPosition="0"/>
    </format>
    <format dxfId="2890">
      <pivotArea field="15" type="button" dataOnly="0" labelOnly="1" outline="0" axis="axisRow" fieldPosition="0"/>
    </format>
    <format dxfId="2889">
      <pivotArea dataOnly="0" labelOnly="1" outline="0" fieldPosition="0">
        <references count="1">
          <reference field="13" count="0"/>
        </references>
      </pivotArea>
    </format>
    <format dxfId="2888">
      <pivotArea dataOnly="0" labelOnly="1" grandCol="1" outline="0" fieldPosition="0"/>
    </format>
    <format dxfId="2887">
      <pivotArea grandCol="1" outline="0" collapsedLevelsAreSubtotals="1" fieldPosition="0"/>
    </format>
    <format dxfId="2886">
      <pivotArea outline="0" fieldPosition="0">
        <references count="1">
          <reference field="13" count="1" selected="0">
            <x v="0"/>
          </reference>
        </references>
      </pivotArea>
    </format>
    <format dxfId="2885">
      <pivotArea type="origin" dataOnly="0" labelOnly="1" outline="0" fieldPosition="0"/>
    </format>
    <format dxfId="2884">
      <pivotArea field="13" type="button" dataOnly="0" labelOnly="1" outline="0" axis="axisCol" fieldPosition="0"/>
    </format>
    <format dxfId="2883">
      <pivotArea outline="0" collapsedLevelsAreSubtotals="1" fieldPosition="0"/>
    </format>
    <format dxfId="2882">
      <pivotArea field="15" type="button" dataOnly="0" labelOnly="1" outline="0" axis="axisRow" fieldPosition="0"/>
    </format>
    <format dxfId="2881">
      <pivotArea dataOnly="0" labelOnly="1" outline="0" fieldPosition="0">
        <references count="1">
          <reference field="15" count="0"/>
        </references>
      </pivotArea>
    </format>
    <format dxfId="2880">
      <pivotArea dataOnly="0" labelOnly="1" grandRow="1" outline="0" fieldPosition="0"/>
    </format>
    <format dxfId="2879">
      <pivotArea dataOnly="0" labelOnly="1" outline="0" fieldPosition="0">
        <references count="1">
          <reference field="13" count="0"/>
        </references>
      </pivotArea>
    </format>
    <format dxfId="2878">
      <pivotArea dataOnly="0" labelOnly="1" grandCol="1" outline="0" fieldPosition="0"/>
    </format>
    <format dxfId="2877">
      <pivotArea field="15" type="button" dataOnly="0" labelOnly="1" outline="0" axis="axisRow" fieldPosition="0"/>
    </format>
    <format dxfId="2876">
      <pivotArea dataOnly="0" labelOnly="1" outline="0" fieldPosition="0">
        <references count="1">
          <reference field="13" count="0"/>
        </references>
      </pivotArea>
    </format>
    <format dxfId="2875">
      <pivotArea dataOnly="0" labelOnly="1" grandCol="1" outline="0" fieldPosition="0"/>
    </format>
    <format dxfId="2874">
      <pivotArea grandRow="1" outline="0" collapsedLevelsAreSubtotals="1" fieldPosition="0"/>
    </format>
    <format dxfId="2873">
      <pivotArea dataOnly="0" labelOnly="1" grandRow="1" outline="0" fieldPosition="0"/>
    </format>
  </formats>
  <conditionalFormats count="1">
    <conditionalFormat priority="38">
      <pivotAreas count="3">
        <pivotArea type="data" outline="0" collapsedLevelsAreSubtotals="1" fieldPosition="0">
          <references count="3">
            <reference field="4294967294" count="1" selected="0">
              <x v="0"/>
            </reference>
            <reference field="13" count="1" selected="0">
              <x v="0"/>
            </reference>
            <reference field="15" count="2" selected="0">
              <x v="0"/>
              <x v="1"/>
            </reference>
          </references>
        </pivotArea>
        <pivotArea type="data" outline="0" collapsedLevelsAreSubtotals="1" fieldPosition="0">
          <references count="3">
            <reference field="4294967294" count="1" selected="0">
              <x v="0"/>
            </reference>
            <reference field="13" count="1" selected="0">
              <x v="0"/>
            </reference>
            <reference field="15" count="4" selected="0">
              <x v="3"/>
              <x v="4"/>
              <x v="5"/>
              <x v="6"/>
            </reference>
          </references>
        </pivotArea>
        <pivotArea type="data" outline="0" collapsedLevelsAreSubtotals="1" fieldPosition="0">
          <references count="3">
            <reference field="4294967294" count="1" selected="0">
              <x v="0"/>
            </reference>
            <reference field="13" count="1" selected="0">
              <x v="0"/>
            </reference>
            <reference field="15" count="10" selected="0">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15" cacheId="2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E123"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36">
        <item h="1" x="2"/>
        <item h="1" x="18"/>
        <item h="1" x="23"/>
        <item h="1" x="33"/>
        <item h="1" x="24"/>
        <item h="1" x="31"/>
        <item h="1" x="27"/>
        <item h="1" x="26"/>
        <item h="1" x="1"/>
        <item h="1" x="17"/>
        <item h="1" x="6"/>
        <item h="1" x="7"/>
        <item h="1" x="32"/>
        <item h="1" x="16"/>
        <item h="1" x="11"/>
        <item h="1" x="21"/>
        <item h="1" x="0"/>
        <item h="1" x="8"/>
        <item h="1" x="3"/>
        <item h="1" x="25"/>
        <item h="1" x="28"/>
        <item h="1" x="5"/>
        <item h="1" x="14"/>
        <item h="1" x="30"/>
        <item h="1" x="4"/>
        <item h="1" x="9"/>
        <item h="1" x="12"/>
        <item h="1" x="15"/>
        <item h="1" x="20"/>
        <item h="1" x="19"/>
        <item h="1" x="22"/>
        <item h="1" x="29"/>
        <item h="1" x="10"/>
        <item h="1" m="1" x="34"/>
        <item x="13"/>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1"/>
        <item n="BUCKET 3" x="3"/>
        <item n="BUCKET 4" x="2"/>
        <item n="BUCKET 5" x="4"/>
        <item n="BUCKET 6" x="5"/>
        <item t="default"/>
      </items>
    </pivotField>
    <pivotField compact="0" outline="0" showAll="0" defaultSubtotal="0"/>
    <pivotField axis="axisPage" dataField="1" compact="0" outline="0" multipleItemSelectionAllowed="1" showAll="0">
      <items count="4">
        <item x="0"/>
        <item h="1" x="1"/>
        <item h="1" m="1" x="2"/>
        <item t="default"/>
      </items>
    </pivotField>
    <pivotField axis="axisRow" compact="0" outline="0" showAll="0" defaultSubtotal="0">
      <items count="19">
        <item x="4"/>
        <item x="5"/>
        <item x="9"/>
        <item x="2"/>
        <item x="10"/>
        <item x="16"/>
        <item x="14"/>
        <item x="8"/>
        <item x="15"/>
        <item x="1"/>
        <item x="18"/>
        <item x="3"/>
        <item x="13"/>
        <item x="12"/>
        <item x="7"/>
        <item x="6"/>
        <item x="11"/>
        <item x="0"/>
        <item x="17"/>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3">
    <i>
      <x/>
    </i>
    <i>
      <x v="1"/>
    </i>
    <i>
      <x v="2"/>
    </i>
    <i>
      <x v="3"/>
    </i>
    <i>
      <x v="5"/>
    </i>
    <i>
      <x v="6"/>
    </i>
    <i>
      <x v="7"/>
    </i>
    <i>
      <x v="12"/>
    </i>
    <i>
      <x v="15"/>
    </i>
    <i>
      <x v="16"/>
    </i>
    <i>
      <x v="17"/>
    </i>
    <i>
      <x v="18"/>
    </i>
    <i t="grand">
      <x/>
    </i>
  </rowItems>
  <colFields count="1">
    <field x="12"/>
  </colFields>
  <colItems count="4">
    <i>
      <x/>
    </i>
    <i>
      <x v="1"/>
    </i>
    <i>
      <x v="2"/>
    </i>
    <i t="grand">
      <x/>
    </i>
  </colItems>
  <pageFields count="2">
    <pageField fld="3" hier="-1"/>
    <pageField fld="14" hier="-1"/>
  </pageFields>
  <dataFields count="1">
    <dataField name="Count of RECEIPT CUT" fld="14" subtotal="count" baseField="0" baseItem="0"/>
  </dataFields>
  <formats count="688">
    <format dxfId="3604">
      <pivotArea type="all" dataOnly="0" outline="0" fieldPosition="0"/>
    </format>
    <format dxfId="3603">
      <pivotArea outline="0" collapsedLevelsAreSubtotals="1" fieldPosition="0"/>
    </format>
    <format dxfId="3602">
      <pivotArea dataOnly="0" labelOnly="1" grandRow="1" outline="0" fieldPosition="0"/>
    </format>
    <format dxfId="3601">
      <pivotArea dataOnly="0" labelOnly="1" outline="0" fieldPosition="0">
        <references count="1">
          <reference field="12" count="4">
            <x v="0"/>
            <x v="1"/>
            <x v="2"/>
            <x v="4"/>
          </reference>
        </references>
      </pivotArea>
    </format>
    <format dxfId="3600">
      <pivotArea dataOnly="0" labelOnly="1" grandCol="1" outline="0" fieldPosition="0"/>
    </format>
    <format dxfId="3599">
      <pivotArea type="all" dataOnly="0" outline="0" fieldPosition="0"/>
    </format>
    <format dxfId="3598">
      <pivotArea outline="0" collapsedLevelsAreSubtotals="1" fieldPosition="0"/>
    </format>
    <format dxfId="3597">
      <pivotArea dataOnly="0" labelOnly="1" grandRow="1" outline="0" fieldPosition="0"/>
    </format>
    <format dxfId="3596">
      <pivotArea dataOnly="0" labelOnly="1" outline="0" fieldPosition="0">
        <references count="1">
          <reference field="12" count="4">
            <x v="0"/>
            <x v="1"/>
            <x v="2"/>
            <x v="4"/>
          </reference>
        </references>
      </pivotArea>
    </format>
    <format dxfId="3595">
      <pivotArea dataOnly="0" labelOnly="1" grandCol="1" outline="0" fieldPosition="0"/>
    </format>
    <format dxfId="3594">
      <pivotArea type="all" dataOnly="0" outline="0" fieldPosition="0"/>
    </format>
    <format dxfId="3593">
      <pivotArea type="origin" dataOnly="0" labelOnly="1" outline="0" fieldPosition="0"/>
    </format>
    <format dxfId="3592">
      <pivotArea type="origin" dataOnly="0" labelOnly="1" outline="0" fieldPosition="0"/>
    </format>
    <format dxfId="3591">
      <pivotArea type="all" dataOnly="0" outline="0" fieldPosition="0"/>
    </format>
    <format dxfId="3590">
      <pivotArea outline="0" collapsedLevelsAreSubtotals="1" fieldPosition="0">
        <references count="1">
          <reference field="12" count="2" selected="0">
            <x v="1"/>
            <x v="2"/>
          </reference>
        </references>
      </pivotArea>
    </format>
    <format dxfId="3589">
      <pivotArea grandCol="1" outline="0" collapsedLevelsAreSubtotals="1" fieldPosition="0"/>
    </format>
    <format dxfId="3588">
      <pivotArea type="topRight" dataOnly="0" labelOnly="1" outline="0" offset="D1" fieldPosition="0"/>
    </format>
    <format dxfId="3587">
      <pivotArea dataOnly="0" labelOnly="1" outline="0" fieldPosition="0">
        <references count="1">
          <reference field="12" count="0"/>
        </references>
      </pivotArea>
    </format>
    <format dxfId="3586">
      <pivotArea dataOnly="0" labelOnly="1" outline="0" fieldPosition="0">
        <references count="1">
          <reference field="12" count="0"/>
        </references>
      </pivotArea>
    </format>
    <format dxfId="3585">
      <pivotArea dataOnly="0" labelOnly="1" outline="0" fieldPosition="0">
        <references count="1">
          <reference field="12" count="4">
            <x v="0"/>
            <x v="1"/>
            <x v="2"/>
            <x v="3"/>
          </reference>
        </references>
      </pivotArea>
    </format>
    <format dxfId="3584">
      <pivotArea outline="0" collapsedLevelsAreSubtotals="1" fieldPosition="0"/>
    </format>
    <format dxfId="3583">
      <pivotArea dataOnly="0" labelOnly="1" outline="0" fieldPosition="0">
        <references count="1">
          <reference field="12" count="2">
            <x v="0"/>
            <x v="4"/>
          </reference>
        </references>
      </pivotArea>
    </format>
    <format dxfId="3582">
      <pivotArea dataOnly="0" labelOnly="1" grandCol="1" outline="0" fieldPosition="0"/>
    </format>
    <format dxfId="3581">
      <pivotArea dataOnly="0" labelOnly="1" grandRow="1" outline="0" fieldPosition="0"/>
    </format>
    <format dxfId="3580">
      <pivotArea dataOnly="0" grandCol="1" outline="0" axis="axisCol"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2">
            <x v="0"/>
            <x v="4"/>
          </reference>
        </references>
      </pivotArea>
    </format>
    <format>
      <pivotArea dataOnly="0" labelOnly="1" grandCol="1" outline="0" fieldPosition="0"/>
    </format>
    <format dxfId="3579">
      <pivotArea outline="0" collapsedLevelsAreSubtotals="1" fieldPosition="0"/>
    </format>
    <format dxfId="3578">
      <pivotArea dataOnly="0" labelOnly="1" grandRow="1" outline="0" fieldPosition="0"/>
    </format>
    <format dxfId="3577">
      <pivotArea dataOnly="0" labelOnly="1" outline="0" fieldPosition="0">
        <references count="1">
          <reference field="12" count="5">
            <x v="0"/>
            <x v="1"/>
            <x v="2"/>
            <x v="3"/>
            <x v="4"/>
          </reference>
        </references>
      </pivotArea>
    </format>
    <format dxfId="3576">
      <pivotArea dataOnly="0" labelOnly="1" grandCol="1" outline="0" fieldPosition="0"/>
    </format>
    <format dxfId="3575">
      <pivotArea outline="0" collapsedLevelsAreSubtotals="1" fieldPosition="0"/>
    </format>
    <format dxfId="3574">
      <pivotArea dataOnly="0" labelOnly="1" grandRow="1" outline="0" fieldPosition="0"/>
    </format>
    <format dxfId="3573">
      <pivotArea dataOnly="0" labelOnly="1" outline="0" fieldPosition="0">
        <references count="1">
          <reference field="12" count="0"/>
        </references>
      </pivotArea>
    </format>
    <format dxfId="3572">
      <pivotArea dataOnly="0" labelOnly="1" grandCol="1" outline="0" fieldPosition="0"/>
    </format>
    <format dxfId="3571">
      <pivotArea dataOnly="0" labelOnly="1" outline="0" fieldPosition="0">
        <references count="1">
          <reference field="12" count="5">
            <x v="0"/>
            <x v="1"/>
            <x v="2"/>
            <x v="3"/>
            <x v="4"/>
          </reference>
        </references>
      </pivotArea>
    </format>
    <format dxfId="3570">
      <pivotArea dataOnly="0" labelOnly="1" outline="0" fieldPosition="0">
        <references count="1">
          <reference field="12" count="4">
            <x v="0"/>
            <x v="1"/>
            <x v="3"/>
            <x v="4"/>
          </reference>
        </references>
      </pivotArea>
    </format>
    <format dxfId="3569">
      <pivotArea dataOnly="0" labelOnly="1" grandRow="1" outline="0" fieldPosition="0"/>
    </format>
    <format dxfId="3568">
      <pivotArea dataOnly="0" labelOnly="1" grandRow="1" outline="0" fieldPosition="0"/>
    </format>
    <format dxfId="3567">
      <pivotArea outline="0" collapsedLevelsAreSubtotals="1" fieldPosition="0"/>
    </format>
    <format dxfId="3566">
      <pivotArea dataOnly="0" labelOnly="1" outline="0" fieldPosition="0">
        <references count="1">
          <reference field="12" count="4">
            <x v="0"/>
            <x v="1"/>
            <x v="2"/>
            <x v="5"/>
          </reference>
        </references>
      </pivotArea>
    </format>
    <format dxfId="3565">
      <pivotArea dataOnly="0" labelOnly="1" grandCol="1" outline="0" fieldPosition="0"/>
    </format>
    <format dxfId="3564">
      <pivotArea dataOnly="0" labelOnly="1" outline="0" fieldPosition="0">
        <references count="1">
          <reference field="12" count="4">
            <x v="0"/>
            <x v="1"/>
            <x v="3"/>
            <x v="5"/>
          </reference>
        </references>
      </pivotArea>
    </format>
    <format dxfId="3563">
      <pivotArea type="all" dataOnly="0" outline="0" fieldPosition="0"/>
    </format>
    <format dxfId="3562">
      <pivotArea outline="0" collapsedLevelsAreSubtotals="1" fieldPosition="0"/>
    </format>
    <format dxfId="3561">
      <pivotArea dataOnly="0" labelOnly="1" grandRow="1" outline="0" fieldPosition="0"/>
    </format>
    <format dxfId="3560">
      <pivotArea dataOnly="0" labelOnly="1" outline="0" fieldPosition="0">
        <references count="1">
          <reference field="12" count="4">
            <x v="0"/>
            <x v="1"/>
            <x v="2"/>
            <x v="4"/>
          </reference>
        </references>
      </pivotArea>
    </format>
    <format dxfId="3559">
      <pivotArea dataOnly="0" labelOnly="1" grandCol="1" outline="0" fieldPosition="0"/>
    </format>
    <format dxfId="3558">
      <pivotArea outline="0" collapsedLevelsAreSubtotals="1" fieldPosition="0"/>
    </format>
    <format dxfId="3557">
      <pivotArea dataOnly="0" labelOnly="1" grandRow="1" outline="0" fieldPosition="0"/>
    </format>
    <format dxfId="3556">
      <pivotArea dataOnly="0" labelOnly="1" outline="0" fieldPosition="0">
        <references count="1">
          <reference field="12" count="4">
            <x v="0"/>
            <x v="1"/>
            <x v="2"/>
            <x v="4"/>
          </reference>
        </references>
      </pivotArea>
    </format>
    <format dxfId="3555">
      <pivotArea dataOnly="0" labelOnly="1" grandCol="1" outline="0" fieldPosition="0"/>
    </format>
    <format dxfId="3554">
      <pivotArea outline="0" collapsedLevelsAreSubtotals="1" fieldPosition="0"/>
    </format>
    <format dxfId="3553">
      <pivotArea dataOnly="0" labelOnly="1" grandRow="1" outline="0" fieldPosition="0"/>
    </format>
    <format dxfId="3552">
      <pivotArea dataOnly="0" labelOnly="1" outline="0" fieldPosition="0">
        <references count="1">
          <reference field="12" count="4">
            <x v="0"/>
            <x v="1"/>
            <x v="2"/>
            <x v="4"/>
          </reference>
        </references>
      </pivotArea>
    </format>
    <format dxfId="3551">
      <pivotArea dataOnly="0" labelOnly="1" grandCol="1" outline="0" fieldPosition="0"/>
    </format>
    <format dxfId="3550">
      <pivotArea dataOnly="0" grandCol="1" outline="0" axis="axisCol" fieldPosition="0"/>
    </format>
    <format dxfId="3549">
      <pivotArea dataOnly="0" labelOnly="1" outline="0" fieldPosition="0">
        <references count="1">
          <reference field="12" count="0"/>
        </references>
      </pivotArea>
    </format>
    <format dxfId="3548">
      <pivotArea dataOnly="0" grandCol="1" outline="0" axis="axisCol" fieldPosition="0"/>
    </format>
    <format dxfId="3547">
      <pivotArea dataOnly="0" labelOnly="1" outline="0" fieldPosition="0">
        <references count="1">
          <reference field="12" count="5">
            <x v="0"/>
            <x v="2"/>
            <x v="3"/>
            <x v="4"/>
            <x v="5"/>
          </reference>
        </references>
      </pivotArea>
    </format>
    <format dxfId="3546">
      <pivotArea dataOnly="0" labelOnly="1" grandCol="1" outline="0" fieldPosition="0"/>
    </format>
    <format dxfId="3545">
      <pivotArea dataOnly="0" labelOnly="1" grandCol="1" outline="0" fieldPosition="0"/>
    </format>
    <format dxfId="3544">
      <pivotArea dataOnly="0" labelOnly="1" outline="0" fieldPosition="0">
        <references count="1">
          <reference field="12" count="4">
            <x v="0"/>
            <x v="1"/>
            <x v="2"/>
            <x v="3"/>
          </reference>
        </references>
      </pivotArea>
    </format>
    <format dxfId="3543">
      <pivotArea dataOnly="0" labelOnly="1" grandCol="1" outline="0" fieldPosition="0"/>
    </format>
    <format dxfId="3542">
      <pivotArea dataOnly="0" labelOnly="1" grandCol="1" outline="0" fieldPosition="0"/>
    </format>
    <format dxfId="3541">
      <pivotArea dataOnly="0" labelOnly="1" outline="0" fieldPosition="0">
        <references count="1">
          <reference field="12" count="4">
            <x v="0"/>
            <x v="1"/>
            <x v="2"/>
            <x v="3"/>
          </reference>
        </references>
      </pivotArea>
    </format>
    <format dxfId="3540">
      <pivotArea dataOnly="0" labelOnly="1" grandCol="1" outline="0" fieldPosition="0"/>
    </format>
    <format dxfId="3539">
      <pivotArea outline="0" collapsedLevelsAreSubtotals="1" fieldPosition="0"/>
    </format>
    <format dxfId="3538">
      <pivotArea dataOnly="0" labelOnly="1" outline="0" fieldPosition="0">
        <references count="1">
          <reference field="12" count="4">
            <x v="0"/>
            <x v="1"/>
            <x v="3"/>
            <x v="4"/>
          </reference>
        </references>
      </pivotArea>
    </format>
    <format dxfId="3537">
      <pivotArea dataOnly="0" labelOnly="1" grandCol="1" outline="0" fieldPosition="0"/>
    </format>
    <format dxfId="3536">
      <pivotArea dataOnly="0" labelOnly="1" grandRow="1" outline="0" fieldPosition="0"/>
    </format>
    <format dxfId="3535">
      <pivotArea grandCol="1" outline="0" collapsedLevelsAreSubtotals="1" fieldPosition="0"/>
    </format>
    <format dxfId="3534">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4"/>
          </reference>
        </references>
      </pivotArea>
    </format>
    <format>
      <pivotArea dataOnly="0" labelOnly="1" grandCol="1" outline="0" fieldPosition="0"/>
    </format>
    <format dxfId="3533">
      <pivotArea dataOnly="0" labelOnly="1" outline="0" fieldPosition="0">
        <references count="1">
          <reference field="12" count="1">
            <x v="2"/>
          </reference>
        </references>
      </pivotArea>
    </format>
    <format dxfId="3532">
      <pivotArea outline="0" collapsedLevelsAreSubtotals="1" fieldPosition="0"/>
    </format>
    <format dxfId="3531">
      <pivotArea dataOnly="0" labelOnly="1" outline="0" fieldPosition="0">
        <references count="1">
          <reference field="12" count="5">
            <x v="0"/>
            <x v="1"/>
            <x v="2"/>
            <x v="4"/>
            <x v="5"/>
          </reference>
        </references>
      </pivotArea>
    </format>
    <format dxfId="3530">
      <pivotArea dataOnly="0" labelOnly="1" grandCol="1" outline="0" fieldPosition="0"/>
    </format>
    <format dxfId="3529">
      <pivotArea grandRow="1" outline="0" collapsedLevelsAreSubtotals="1" fieldPosition="0"/>
    </format>
    <format dxfId="3528">
      <pivotArea dataOnly="0" labelOnly="1" grandRow="1" outline="0" fieldPosition="0"/>
    </format>
    <format dxfId="3527">
      <pivotArea outline="0" collapsedLevelsAreSubtotals="1" fieldPosition="0"/>
    </format>
    <format dxfId="3526">
      <pivotArea dataOnly="0" labelOnly="1" grandRow="1" outline="0" fieldPosition="0"/>
    </format>
    <format dxfId="3525">
      <pivotArea dataOnly="0" labelOnly="1" outline="0" fieldPosition="0">
        <references count="1">
          <reference field="12" count="6">
            <x v="0"/>
            <x v="1"/>
            <x v="2"/>
            <x v="3"/>
            <x v="4"/>
            <x v="5"/>
          </reference>
        </references>
      </pivotArea>
    </format>
    <format dxfId="3524">
      <pivotArea dataOnly="0" labelOnly="1" grandCol="1" outline="0" fieldPosition="0"/>
    </format>
    <format dxfId="3523">
      <pivotArea dataOnly="0" labelOnly="1" outline="0" fieldPosition="0">
        <references count="1">
          <reference field="12" count="4">
            <x v="0"/>
            <x v="1"/>
            <x v="2"/>
            <x v="3"/>
          </reference>
        </references>
      </pivotArea>
    </format>
    <format dxfId="3522">
      <pivotArea dataOnly="0" labelOnly="1" grandCol="1" outline="0" fieldPosition="0"/>
    </format>
    <format dxfId="3521">
      <pivotArea type="all" dataOnly="0" outline="0" fieldPosition="0"/>
    </format>
    <format dxfId="3520">
      <pivotArea outline="0" collapsedLevelsAreSubtotals="1" fieldPosition="0"/>
    </format>
    <format dxfId="3519">
      <pivotArea type="origin" dataOnly="0" labelOnly="1" outline="0" fieldPosition="0"/>
    </format>
    <format dxfId="3518">
      <pivotArea field="12" type="button" dataOnly="0" labelOnly="1" outline="0" axis="axisCol" fieldPosition="0"/>
    </format>
    <format dxfId="3517">
      <pivotArea type="topRight" dataOnly="0" labelOnly="1" outline="0" fieldPosition="0"/>
    </format>
    <format dxfId="3516">
      <pivotArea dataOnly="0" labelOnly="1" grandRow="1" outline="0" fieldPosition="0"/>
    </format>
    <format dxfId="3515">
      <pivotArea dataOnly="0" labelOnly="1" outline="0" fieldPosition="0">
        <references count="1">
          <reference field="12" count="5">
            <x v="0"/>
            <x v="1"/>
            <x v="2"/>
            <x v="3"/>
            <x v="4"/>
          </reference>
        </references>
      </pivotArea>
    </format>
    <format dxfId="3514">
      <pivotArea dataOnly="0" labelOnly="1" grandCol="1" outline="0" fieldPosition="0"/>
    </format>
    <format dxfId="3513">
      <pivotArea dataOnly="0" labelOnly="1" outline="0" fieldPosition="0">
        <references count="1">
          <reference field="12" count="4">
            <x v="0"/>
            <x v="1"/>
            <x v="2"/>
            <x v="3"/>
          </reference>
        </references>
      </pivotArea>
    </format>
    <format dxfId="3512">
      <pivotArea dataOnly="0" labelOnly="1" grandCol="1" outline="0" fieldPosition="0"/>
    </format>
    <format dxfId="3511">
      <pivotArea dataOnly="0" labelOnly="1" outline="0" fieldPosition="0">
        <references count="1">
          <reference field="12" count="5">
            <x v="0"/>
            <x v="1"/>
            <x v="2"/>
            <x v="3"/>
            <x v="5"/>
          </reference>
        </references>
      </pivotArea>
    </format>
    <format dxfId="3510">
      <pivotArea dataOnly="0" labelOnly="1" grandCol="1" outline="0" fieldPosition="0"/>
    </format>
    <format dxfId="3509">
      <pivotArea dataOnly="0" labelOnly="1" outline="0" fieldPosition="0">
        <references count="1">
          <reference field="12" count="5">
            <x v="0"/>
            <x v="1"/>
            <x v="2"/>
            <x v="3"/>
            <x v="5"/>
          </reference>
        </references>
      </pivotArea>
    </format>
    <format dxfId="3508">
      <pivotArea dataOnly="0" labelOnly="1" grandCol="1" outline="0" fieldPosition="0"/>
    </format>
    <format dxfId="3507">
      <pivotArea dataOnly="0" labelOnly="1" outline="0" fieldPosition="0">
        <references count="1">
          <reference field="12" count="5">
            <x v="0"/>
            <x v="1"/>
            <x v="2"/>
            <x v="3"/>
            <x v="5"/>
          </reference>
        </references>
      </pivotArea>
    </format>
    <format dxfId="3506">
      <pivotArea dataOnly="0" labelOnly="1" grandCol="1" outline="0" fieldPosition="0"/>
    </format>
    <format dxfId="3505">
      <pivotArea grandRow="1" outline="0" collapsedLevelsAreSubtotals="1" fieldPosition="0"/>
    </format>
    <format dxfId="3504">
      <pivotArea dataOnly="0" labelOnly="1" grandRow="1" outline="0" fieldPosition="0"/>
    </format>
    <format dxfId="3503">
      <pivotArea outline="0" collapsedLevelsAreSubtotals="1" fieldPosition="0"/>
    </format>
    <format dxfId="3502">
      <pivotArea dataOnly="0" labelOnly="1" grandRow="1" outline="0" fieldPosition="0"/>
    </format>
    <format dxfId="3501">
      <pivotArea dataOnly="0" labelOnly="1" outline="0" fieldPosition="0">
        <references count="1">
          <reference field="12" count="5">
            <x v="0"/>
            <x v="1"/>
            <x v="2"/>
            <x v="3"/>
            <x v="5"/>
          </reference>
        </references>
      </pivotArea>
    </format>
    <format dxfId="3500">
      <pivotArea dataOnly="0" labelOnly="1" grandCol="1" outline="0" fieldPosition="0"/>
    </format>
    <format dxfId="3499">
      <pivotArea outline="0" collapsedLevelsAreSubtotals="1" fieldPosition="0"/>
    </format>
    <format dxfId="3498">
      <pivotArea dataOnly="0" labelOnly="1" grandRow="1" outline="0" fieldPosition="0"/>
    </format>
    <format dxfId="3497">
      <pivotArea dataOnly="0" labelOnly="1" outline="0" fieldPosition="0">
        <references count="1">
          <reference field="12" count="4">
            <x v="0"/>
            <x v="1"/>
            <x v="2"/>
            <x v="3"/>
          </reference>
        </references>
      </pivotArea>
    </format>
    <format dxfId="3496">
      <pivotArea dataOnly="0" labelOnly="1" grandCol="1" outline="0" fieldPosition="0"/>
    </format>
    <format dxfId="3495">
      <pivotArea outline="0" collapsedLevelsAreSubtotals="1" fieldPosition="0"/>
    </format>
    <format dxfId="3494">
      <pivotArea dataOnly="0" labelOnly="1" grandRow="1" outline="0" fieldPosition="0"/>
    </format>
    <format dxfId="3493">
      <pivotArea dataOnly="0" labelOnly="1" outline="0" fieldPosition="0">
        <references count="1">
          <reference field="12" count="4">
            <x v="0"/>
            <x v="1"/>
            <x v="2"/>
            <x v="3"/>
          </reference>
        </references>
      </pivotArea>
    </format>
    <format dxfId="3492">
      <pivotArea dataOnly="0" labelOnly="1" grandCol="1" outline="0" fieldPosition="0"/>
    </format>
    <format dxfId="3491">
      <pivotArea dataOnly="0" labelOnly="1" outline="0" fieldPosition="0">
        <references count="1">
          <reference field="12" count="4">
            <x v="0"/>
            <x v="1"/>
            <x v="2"/>
            <x v="3"/>
          </reference>
        </references>
      </pivotArea>
    </format>
    <format dxfId="3490">
      <pivotArea dataOnly="0" labelOnly="1" grandCol="1" outline="0" fieldPosition="0"/>
    </format>
    <format dxfId="3489">
      <pivotArea grandRow="1" outline="0" collapsedLevelsAreSubtotals="1" fieldPosition="0"/>
    </format>
    <format dxfId="3488">
      <pivotArea dataOnly="0" labelOnly="1" grandRow="1" outline="0" fieldPosition="0"/>
    </format>
    <format dxfId="3487">
      <pivotArea grandCol="1" outline="0" collapsedLevelsAreSubtotals="1" fieldPosition="0"/>
    </format>
    <format dxfId="3486">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3485">
      <pivotArea outline="0" collapsedLevelsAreSubtotals="1" fieldPosition="0"/>
    </format>
    <format dxfId="3484">
      <pivotArea dataOnly="0" labelOnly="1" grandRow="1" outline="0" fieldPosition="0"/>
    </format>
    <format dxfId="3483">
      <pivotArea dataOnly="0" labelOnly="1" outline="0" fieldPosition="0">
        <references count="1">
          <reference field="12" count="5">
            <x v="0"/>
            <x v="1"/>
            <x v="2"/>
            <x v="3"/>
            <x v="4"/>
          </reference>
        </references>
      </pivotArea>
    </format>
    <format dxfId="3482">
      <pivotArea dataOnly="0" labelOnly="1" grandCol="1" outline="0" fieldPosition="0"/>
    </format>
    <format dxfId="3481">
      <pivotArea dataOnly="0" labelOnly="1" outline="0" fieldPosition="0">
        <references count="1">
          <reference field="12" count="5">
            <x v="0"/>
            <x v="1"/>
            <x v="2"/>
            <x v="3"/>
            <x v="4"/>
          </reference>
        </references>
      </pivotArea>
    </format>
    <format dxfId="3480">
      <pivotArea dataOnly="0" labelOnly="1" grandCol="1" outline="0" fieldPosition="0"/>
    </format>
    <format dxfId="3479">
      <pivotArea outline="0" collapsedLevelsAreSubtotals="1" fieldPosition="0"/>
    </format>
    <format dxfId="3478">
      <pivotArea dataOnly="0" labelOnly="1" grandRow="1" outline="0" fieldPosition="0"/>
    </format>
    <format dxfId="3477">
      <pivotArea dataOnly="0" labelOnly="1" outline="0" fieldPosition="0">
        <references count="1">
          <reference field="12" count="5">
            <x v="0"/>
            <x v="1"/>
            <x v="2"/>
            <x v="3"/>
            <x v="4"/>
          </reference>
        </references>
      </pivotArea>
    </format>
    <format dxfId="3476">
      <pivotArea dataOnly="0" labelOnly="1" grandCol="1" outline="0" fieldPosition="0"/>
    </format>
    <format dxfId="3475">
      <pivotArea grandRow="1" outline="0" collapsedLevelsAreSubtotals="1" fieldPosition="0"/>
    </format>
    <format dxfId="3474">
      <pivotArea dataOnly="0" labelOnly="1" grandRow="1" outline="0" fieldPosition="0"/>
    </format>
    <format dxfId="3473">
      <pivotArea outline="0" collapsedLevelsAreSubtotals="1" fieldPosition="0"/>
    </format>
    <format dxfId="3472">
      <pivotArea dataOnly="0" labelOnly="1" grandRow="1" outline="0" fieldPosition="0"/>
    </format>
    <format dxfId="3471">
      <pivotArea dataOnly="0" labelOnly="1" outline="0" fieldPosition="0">
        <references count="1">
          <reference field="12" count="4">
            <x v="0"/>
            <x v="1"/>
            <x v="2"/>
            <x v="5"/>
          </reference>
        </references>
      </pivotArea>
    </format>
    <format dxfId="3470">
      <pivotArea dataOnly="0" labelOnly="1" grandCol="1" outline="0" fieldPosition="0"/>
    </format>
    <format dxfId="3469">
      <pivotArea outline="0" collapsedLevelsAreSubtotals="1" fieldPosition="0"/>
    </format>
    <format dxfId="3468">
      <pivotArea dataOnly="0" labelOnly="1" grandRow="1" outline="0" fieldPosition="0"/>
    </format>
    <format dxfId="3467">
      <pivotArea dataOnly="0" labelOnly="1" outline="0" fieldPosition="0">
        <references count="1">
          <reference field="12" count="4">
            <x v="0"/>
            <x v="1"/>
            <x v="2"/>
            <x v="5"/>
          </reference>
        </references>
      </pivotArea>
    </format>
    <format dxfId="3466">
      <pivotArea dataOnly="0" labelOnly="1" grandCol="1" outline="0" fieldPosition="0"/>
    </format>
    <format dxfId="3465">
      <pivotArea dataOnly="0" labelOnly="1" outline="0" fieldPosition="0">
        <references count="1">
          <reference field="12" count="4">
            <x v="0"/>
            <x v="1"/>
            <x v="2"/>
            <x v="5"/>
          </reference>
        </references>
      </pivotArea>
    </format>
    <format dxfId="3464">
      <pivotArea dataOnly="0" labelOnly="1" grandCol="1" outline="0" fieldPosition="0"/>
    </format>
    <format dxfId="3463">
      <pivotArea dataOnly="0" labelOnly="1" outline="0" fieldPosition="0">
        <references count="1">
          <reference field="12" count="4">
            <x v="0"/>
            <x v="1"/>
            <x v="3"/>
            <x v="5"/>
          </reference>
        </references>
      </pivotArea>
    </format>
    <format dxfId="3462">
      <pivotArea dataOnly="0" labelOnly="1" grandCol="1" outline="0" fieldPosition="0"/>
    </format>
    <format dxfId="3461">
      <pivotArea dataOnly="0" labelOnly="1" outline="0" fieldPosition="0">
        <references count="1">
          <reference field="12" count="4">
            <x v="0"/>
            <x v="1"/>
            <x v="3"/>
            <x v="5"/>
          </reference>
        </references>
      </pivotArea>
    </format>
    <format dxfId="3460">
      <pivotArea dataOnly="0" labelOnly="1" grandCol="1" outline="0" fieldPosition="0"/>
    </format>
    <format dxfId="3459">
      <pivotArea grandRow="1" outline="0" collapsedLevelsAreSubtotals="1" fieldPosition="0"/>
    </format>
    <format dxfId="3458">
      <pivotArea dataOnly="0" labelOnly="1" grandRow="1" outline="0" fieldPosition="0"/>
    </format>
    <format dxfId="3457">
      <pivotArea dataOnly="0" labelOnly="1" grandCol="1" outline="0" fieldPosition="0"/>
    </format>
    <format dxfId="3456">
      <pivotArea dataOnly="0" labelOnly="1" outline="0" fieldPosition="0">
        <references count="1">
          <reference field="12" count="3">
            <x v="0"/>
            <x v="1"/>
            <x v="3"/>
          </reference>
        </references>
      </pivotArea>
    </format>
    <format dxfId="3455">
      <pivotArea dataOnly="0" labelOnly="1" grandCol="1" outline="0" fieldPosition="0"/>
    </format>
    <format dxfId="3454">
      <pivotArea dataOnly="0" labelOnly="1" outline="0" fieldPosition="0">
        <references count="1">
          <reference field="12" count="3">
            <x v="0"/>
            <x v="1"/>
            <x v="3"/>
          </reference>
        </references>
      </pivotArea>
    </format>
    <format dxfId="3453">
      <pivotArea dataOnly="0" labelOnly="1" grandCol="1" outline="0" fieldPosition="0"/>
    </format>
    <format dxfId="3452">
      <pivotArea dataOnly="0" labelOnly="1" outline="0" fieldPosition="0">
        <references count="1">
          <reference field="12" count="3">
            <x v="0"/>
            <x v="1"/>
            <x v="3"/>
          </reference>
        </references>
      </pivotArea>
    </format>
    <format dxfId="3451">
      <pivotArea dataOnly="0" labelOnly="1" grandCol="1" outline="0" fieldPosition="0"/>
    </format>
    <format dxfId="3450">
      <pivotArea outline="0" collapsedLevelsAreSubtotals="1" fieldPosition="0"/>
    </format>
    <format dxfId="3449">
      <pivotArea dataOnly="0" labelOnly="1" grandRow="1" outline="0" fieldPosition="0"/>
    </format>
    <format dxfId="3448">
      <pivotArea dataOnly="0" labelOnly="1" outline="0" fieldPosition="0">
        <references count="1">
          <reference field="12" count="3">
            <x v="0"/>
            <x v="1"/>
            <x v="3"/>
          </reference>
        </references>
      </pivotArea>
    </format>
    <format dxfId="3447">
      <pivotArea dataOnly="0" labelOnly="1" grandCol="1" outline="0" fieldPosition="0"/>
    </format>
    <format dxfId="3446">
      <pivotArea dataOnly="0" labelOnly="1" outline="0" fieldPosition="0">
        <references count="1">
          <reference field="12" count="3">
            <x v="0"/>
            <x v="1"/>
            <x v="3"/>
          </reference>
        </references>
      </pivotArea>
    </format>
    <format dxfId="3445">
      <pivotArea dataOnly="0" labelOnly="1" grandCol="1" outline="0" fieldPosition="0"/>
    </format>
    <format dxfId="3444">
      <pivotArea dataOnly="0" labelOnly="1" outline="0" fieldPosition="0">
        <references count="1">
          <reference field="12" count="3">
            <x v="0"/>
            <x v="1"/>
            <x v="3"/>
          </reference>
        </references>
      </pivotArea>
    </format>
    <format dxfId="3443">
      <pivotArea dataOnly="0" labelOnly="1" grandCol="1" outline="0" fieldPosition="0"/>
    </format>
    <format dxfId="3442">
      <pivotArea grandRow="1" outline="0" collapsedLevelsAreSubtotals="1" fieldPosition="0"/>
    </format>
    <format dxfId="3441">
      <pivotArea dataOnly="0" labelOnly="1" grandRow="1" outline="0" fieldPosition="0"/>
    </format>
    <format dxfId="3440">
      <pivotArea dataOnly="0" labelOnly="1" outline="0" fieldPosition="0">
        <references count="1">
          <reference field="12" count="3">
            <x v="0"/>
            <x v="1"/>
            <x v="3"/>
          </reference>
        </references>
      </pivotArea>
    </format>
    <format dxfId="3439">
      <pivotArea dataOnly="0" labelOnly="1" grandCol="1" outline="0" fieldPosition="0"/>
    </format>
    <format dxfId="3438">
      <pivotArea dataOnly="0" labelOnly="1" grandRow="1" outline="0" fieldPosition="0"/>
    </format>
    <format dxfId="3437">
      <pivotArea dataOnly="0" labelOnly="1" grandRow="1" outline="0" fieldPosition="0"/>
    </format>
    <format dxfId="3436">
      <pivotArea dataOnly="0" labelOnly="1" grandRow="1" outline="0" fieldPosition="0"/>
    </format>
    <format dxfId="3435">
      <pivotArea outline="0" collapsedLevelsAreSubtotals="1" fieldPosition="0"/>
    </format>
    <format dxfId="3434">
      <pivotArea dataOnly="0" labelOnly="1" grandRow="1" outline="0" fieldPosition="0"/>
    </format>
    <format dxfId="3433">
      <pivotArea dataOnly="0" labelOnly="1" outline="0" fieldPosition="0">
        <references count="1">
          <reference field="12" count="0"/>
        </references>
      </pivotArea>
    </format>
    <format dxfId="3432">
      <pivotArea dataOnly="0" labelOnly="1" grandCol="1" outline="0" fieldPosition="0"/>
    </format>
    <format dxfId="3431">
      <pivotArea dataOnly="0" labelOnly="1" outline="0" fieldPosition="0">
        <references count="1">
          <reference field="12" count="0"/>
        </references>
      </pivotArea>
    </format>
    <format dxfId="3430">
      <pivotArea dataOnly="0" labelOnly="1" grandCol="1" outline="0" fieldPosition="0"/>
    </format>
    <format dxfId="3429">
      <pivotArea grandRow="1" outline="0" collapsedLevelsAreSubtotals="1" fieldPosition="0"/>
    </format>
    <format dxfId="3428">
      <pivotArea dataOnly="0" labelOnly="1" grandRow="1" outline="0" fieldPosition="0"/>
    </format>
    <format dxfId="3427">
      <pivotArea grandRow="1" outline="0" collapsedLevelsAreSubtotals="1" fieldPosition="0"/>
    </format>
    <format dxfId="3426">
      <pivotArea dataOnly="0" labelOnly="1" grandRow="1" outline="0" fieldPosition="0"/>
    </format>
    <format dxfId="3425">
      <pivotArea grandRow="1" outline="0" collapsedLevelsAreSubtotals="1" fieldPosition="0"/>
    </format>
    <format dxfId="3424">
      <pivotArea dataOnly="0" labelOnly="1" grandRow="1" outline="0" fieldPosition="0"/>
    </format>
    <format dxfId="3423">
      <pivotArea grandRow="1" outline="0" collapsedLevelsAreSubtotals="1" fieldPosition="0"/>
    </format>
    <format dxfId="3422">
      <pivotArea dataOnly="0" labelOnly="1" grandRow="1" outline="0" fieldPosition="0"/>
    </format>
    <format dxfId="3421">
      <pivotArea grandRow="1" outline="0" collapsedLevelsAreSubtotals="1" fieldPosition="0"/>
    </format>
    <format dxfId="3420">
      <pivotArea dataOnly="0" labelOnly="1" grandRow="1" outline="0" fieldPosition="0"/>
    </format>
    <format dxfId="3419">
      <pivotArea grandRow="1" outline="0" collapsedLevelsAreSubtotals="1" fieldPosition="0"/>
    </format>
    <format dxfId="3418">
      <pivotArea dataOnly="0" labelOnly="1" grandRow="1" outline="0" fieldPosition="0"/>
    </format>
    <format dxfId="3417">
      <pivotArea type="origin" dataOnly="0" labelOnly="1" outline="0" fieldPosition="0"/>
    </format>
    <format dxfId="3416">
      <pivotArea dataOnly="0" labelOnly="1" grandRow="1" outline="0" fieldPosition="0"/>
    </format>
    <format dxfId="3415">
      <pivotArea type="origin" dataOnly="0" labelOnly="1" outline="0" fieldPosition="0"/>
    </format>
    <format dxfId="3414">
      <pivotArea dataOnly="0" labelOnly="1" grandRow="1" outline="0" fieldPosition="0"/>
    </format>
    <format dxfId="3413">
      <pivotArea type="origin" dataOnly="0" labelOnly="1" outline="0" fieldPosition="0"/>
    </format>
    <format dxfId="3412">
      <pivotArea dataOnly="0" labelOnly="1" grandRow="1" outline="0" fieldPosition="0"/>
    </format>
    <format dxfId="3411">
      <pivotArea type="origin" dataOnly="0" labelOnly="1" outline="0" fieldPosition="0"/>
    </format>
    <format dxfId="3410">
      <pivotArea dataOnly="0" labelOnly="1" grandRow="1" outline="0" fieldPosition="0"/>
    </format>
    <format dxfId="3409">
      <pivotArea type="all" dataOnly="0" outline="0" fieldPosition="0"/>
    </format>
    <format dxfId="3408">
      <pivotArea outline="0" collapsedLevelsAreSubtotals="1" fieldPosition="0"/>
    </format>
    <format dxfId="3407">
      <pivotArea type="origin" dataOnly="0" labelOnly="1" outline="0" fieldPosition="0"/>
    </format>
    <format dxfId="3406">
      <pivotArea field="12" type="button" dataOnly="0" labelOnly="1" outline="0" axis="axisCol" fieldPosition="0"/>
    </format>
    <format dxfId="3405">
      <pivotArea type="topRight" dataOnly="0" labelOnly="1" outline="0" fieldPosition="0"/>
    </format>
    <format dxfId="3404">
      <pivotArea dataOnly="0" labelOnly="1" grandRow="1" outline="0" fieldPosition="0"/>
    </format>
    <format dxfId="3403">
      <pivotArea dataOnly="0" labelOnly="1" outline="0" fieldPosition="0">
        <references count="1">
          <reference field="12" count="0"/>
        </references>
      </pivotArea>
    </format>
    <format dxfId="3402">
      <pivotArea dataOnly="0" labelOnly="1" grandCol="1" outline="0" fieldPosition="0"/>
    </format>
    <format>
      <pivotArea grandRow="1" outline="0" collapsedLevelsAreSubtotals="1" fieldPosition="0"/>
    </format>
    <format>
      <pivotArea dataOnly="0" labelOnly="1" grandRow="1" outline="0" fieldPosition="0"/>
    </format>
    <format>
      <pivotArea dataOnly="0" labelOnly="1" outline="0" fieldPosition="0">
        <references count="1">
          <reference field="12" count="3">
            <x v="0"/>
            <x v="1"/>
            <x v="3"/>
          </reference>
        </references>
      </pivotArea>
    </format>
    <format>
      <pivotArea dataOnly="0" labelOnly="1" grandCol="1" outline="0" fieldPosition="0"/>
    </format>
    <format dxfId="3401">
      <pivotArea dataOnly="0" labelOnly="1" grandRow="1" outline="0" fieldPosition="0"/>
    </format>
    <format dxfId="3400">
      <pivotArea outline="0" collapsedLevelsAreSubtotals="1" fieldPosition="0"/>
    </format>
    <format dxfId="3399">
      <pivotArea dataOnly="0" labelOnly="1" grandRow="1" outline="0" fieldPosition="0"/>
    </format>
    <format dxfId="3398">
      <pivotArea dataOnly="0" labelOnly="1" outline="0" fieldPosition="0">
        <references count="1">
          <reference field="12" count="3">
            <x v="0"/>
            <x v="1"/>
            <x v="2"/>
          </reference>
        </references>
      </pivotArea>
    </format>
    <format dxfId="3397">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3">
            <x v="0"/>
            <x v="1"/>
            <x v="2"/>
          </reference>
        </references>
      </pivotArea>
    </format>
    <format>
      <pivotArea dataOnly="0" labelOnly="1" grandCol="1" outline="0" fieldPosition="0"/>
    </format>
    <format dxfId="3396">
      <pivotArea outline="0" collapsedLevelsAreSubtotals="1" fieldPosition="0"/>
    </format>
    <format dxfId="3395">
      <pivotArea dataOnly="0" labelOnly="1" grandRow="1" outline="0" fieldPosition="0"/>
    </format>
    <format dxfId="3394">
      <pivotArea dataOnly="0" labelOnly="1" outline="0" fieldPosition="0">
        <references count="1">
          <reference field="12" count="5">
            <x v="0"/>
            <x v="1"/>
            <x v="2"/>
            <x v="3"/>
            <x v="5"/>
          </reference>
        </references>
      </pivotArea>
    </format>
    <format dxfId="3393">
      <pivotArea dataOnly="0" labelOnly="1" grandCol="1" outline="0" fieldPosition="0"/>
    </format>
    <format dxfId="3392">
      <pivotArea outline="0" collapsedLevelsAreSubtotals="1" fieldPosition="0"/>
    </format>
    <format dxfId="3391">
      <pivotArea dataOnly="0" labelOnly="1" grandRow="1" outline="0" fieldPosition="0"/>
    </format>
    <format dxfId="3390">
      <pivotArea dataOnly="0" labelOnly="1" outline="0" fieldPosition="0">
        <references count="1">
          <reference field="12" count="5">
            <x v="0"/>
            <x v="1"/>
            <x v="2"/>
            <x v="3"/>
            <x v="5"/>
          </reference>
        </references>
      </pivotArea>
    </format>
    <format dxfId="3389">
      <pivotArea dataOnly="0" labelOnly="1" grandCol="1" outline="0" fieldPosition="0"/>
    </format>
    <format dxfId="3388">
      <pivotArea dataOnly="0" labelOnly="1" outline="0" fieldPosition="0">
        <references count="1">
          <reference field="12" count="5">
            <x v="0"/>
            <x v="1"/>
            <x v="2"/>
            <x v="3"/>
            <x v="5"/>
          </reference>
        </references>
      </pivotArea>
    </format>
    <format dxfId="3387">
      <pivotArea dataOnly="0" labelOnly="1" grandCol="1" outline="0" fieldPosition="0"/>
    </format>
    <format dxfId="3386">
      <pivotArea outline="0" collapsedLevelsAreSubtotals="1" fieldPosition="0"/>
    </format>
    <format dxfId="3385">
      <pivotArea dataOnly="0" labelOnly="1" grandRow="1" outline="0" fieldPosition="0"/>
    </format>
    <format dxfId="3384">
      <pivotArea dataOnly="0" labelOnly="1" outline="0" fieldPosition="0">
        <references count="1">
          <reference field="12" count="4">
            <x v="0"/>
            <x v="1"/>
            <x v="2"/>
            <x v="3"/>
          </reference>
        </references>
      </pivotArea>
    </format>
    <format dxfId="3383">
      <pivotArea dataOnly="0" labelOnly="1" grandCol="1" outline="0" fieldPosition="0"/>
    </format>
    <format dxfId="3382">
      <pivotArea outline="0" collapsedLevelsAreSubtotals="1" fieldPosition="0"/>
    </format>
    <format dxfId="3381">
      <pivotArea dataOnly="0" labelOnly="1" grandRow="1" outline="0" fieldPosition="0"/>
    </format>
    <format dxfId="3380">
      <pivotArea dataOnly="0" labelOnly="1" outline="0" fieldPosition="0">
        <references count="1">
          <reference field="12" count="4">
            <x v="0"/>
            <x v="1"/>
            <x v="2"/>
            <x v="3"/>
          </reference>
        </references>
      </pivotArea>
    </format>
    <format dxfId="3379">
      <pivotArea dataOnly="0" labelOnly="1" grandCol="1" outline="0" fieldPosition="0"/>
    </format>
    <format dxfId="3378">
      <pivotArea dataOnly="0" labelOnly="1" outline="0" fieldPosition="0">
        <references count="1">
          <reference field="12" count="4">
            <x v="0"/>
            <x v="1"/>
            <x v="2"/>
            <x v="3"/>
          </reference>
        </references>
      </pivotArea>
    </format>
    <format dxfId="3377">
      <pivotArea dataOnly="0" labelOnly="1" grandCol="1" outline="0" fieldPosition="0"/>
    </format>
    <format dxfId="3376">
      <pivotArea grandRow="1" outline="0" collapsedLevelsAreSubtotals="1" fieldPosition="0"/>
    </format>
    <format dxfId="3375">
      <pivotArea dataOnly="0" labelOnly="1" grandRow="1" outline="0" fieldPosition="0"/>
    </format>
    <format dxfId="3374">
      <pivotArea outline="0" collapsedLevelsAreSubtotals="1" fieldPosition="0"/>
    </format>
    <format dxfId="3373">
      <pivotArea dataOnly="0" labelOnly="1" grandRow="1" outline="0" fieldPosition="0"/>
    </format>
    <format dxfId="3372">
      <pivotArea dataOnly="0" labelOnly="1" outline="0" fieldPosition="0">
        <references count="1">
          <reference field="12" count="5">
            <x v="0"/>
            <x v="1"/>
            <x v="2"/>
            <x v="3"/>
            <x v="4"/>
          </reference>
        </references>
      </pivotArea>
    </format>
    <format dxfId="3371">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3370">
      <pivotArea type="all" dataOnly="0" outline="0" fieldPosition="0"/>
    </format>
    <format dxfId="3369">
      <pivotArea outline="0" collapsedLevelsAreSubtotals="1" fieldPosition="0"/>
    </format>
    <format dxfId="3368">
      <pivotArea type="origin" dataOnly="0" labelOnly="1" outline="0" fieldPosition="0"/>
    </format>
    <format dxfId="3367">
      <pivotArea field="12" type="button" dataOnly="0" labelOnly="1" outline="0" axis="axisCol" fieldPosition="0"/>
    </format>
    <format dxfId="3366">
      <pivotArea type="topRight" dataOnly="0" labelOnly="1" outline="0" fieldPosition="0"/>
    </format>
    <format dxfId="3365">
      <pivotArea dataOnly="0" labelOnly="1" grandRow="1" outline="0" fieldPosition="0"/>
    </format>
    <format dxfId="3364">
      <pivotArea dataOnly="0" labelOnly="1" outline="0" fieldPosition="0">
        <references count="1">
          <reference field="12" count="5">
            <x v="0"/>
            <x v="1"/>
            <x v="2"/>
            <x v="3"/>
            <x v="4"/>
          </reference>
        </references>
      </pivotArea>
    </format>
    <format dxfId="3363">
      <pivotArea dataOnly="0" labelOnly="1" grandCol="1" outline="0" fieldPosition="0"/>
    </format>
    <format dxfId="3362">
      <pivotArea type="all" dataOnly="0" outline="0" fieldPosition="0"/>
    </format>
    <format dxfId="3361">
      <pivotArea outline="0" collapsedLevelsAreSubtotals="1" fieldPosition="0"/>
    </format>
    <format dxfId="3360">
      <pivotArea type="origin" dataOnly="0" labelOnly="1" outline="0" fieldPosition="0"/>
    </format>
    <format dxfId="3359">
      <pivotArea field="12" type="button" dataOnly="0" labelOnly="1" outline="0" axis="axisCol" fieldPosition="0"/>
    </format>
    <format dxfId="3358">
      <pivotArea type="topRight" dataOnly="0" labelOnly="1" outline="0" fieldPosition="0"/>
    </format>
    <format dxfId="3357">
      <pivotArea dataOnly="0" labelOnly="1" grandRow="1" outline="0" fieldPosition="0"/>
    </format>
    <format dxfId="3356">
      <pivotArea dataOnly="0" labelOnly="1" outline="0" fieldPosition="0">
        <references count="1">
          <reference field="12" count="5">
            <x v="0"/>
            <x v="1"/>
            <x v="2"/>
            <x v="3"/>
            <x v="4"/>
          </reference>
        </references>
      </pivotArea>
    </format>
    <format dxfId="3355">
      <pivotArea dataOnly="0" labelOnly="1" grandCol="1" outline="0" fieldPosition="0"/>
    </format>
    <format dxfId="3354">
      <pivotArea dataOnly="0" labelOnly="1" outline="0" fieldPosition="0">
        <references count="1">
          <reference field="12" count="5">
            <x v="0"/>
            <x v="1"/>
            <x v="2"/>
            <x v="3"/>
            <x v="4"/>
          </reference>
        </references>
      </pivotArea>
    </format>
    <format dxfId="3353">
      <pivotArea dataOnly="0" labelOnly="1" grandCol="1" outline="0" fieldPosition="0"/>
    </format>
    <format dxfId="3352">
      <pivotArea grandRow="1" outline="0" collapsedLevelsAreSubtotals="1" fieldPosition="0"/>
    </format>
    <format dxfId="3351">
      <pivotArea dataOnly="0" labelOnly="1" grandRow="1" outline="0" fieldPosition="0"/>
    </format>
    <format dxfId="3350">
      <pivotArea dataOnly="0" grandCol="1" outline="0" fieldPosition="0"/>
    </format>
    <format dxfId="3349">
      <pivotArea dataOnly="0" labelOnly="1" outline="0" fieldPosition="0">
        <references count="1">
          <reference field="12" count="5">
            <x v="0"/>
            <x v="1"/>
            <x v="2"/>
            <x v="4"/>
            <x v="5"/>
          </reference>
        </references>
      </pivotArea>
    </format>
    <format dxfId="3348">
      <pivotArea dataOnly="0" labelOnly="1" grandCol="1" outline="0" fieldPosition="0"/>
    </format>
    <format dxfId="3347">
      <pivotArea outline="0" collapsedLevelsAreSubtotals="1" fieldPosition="0"/>
    </format>
    <format dxfId="3346">
      <pivotArea dataOnly="0" labelOnly="1" grandRow="1" outline="0" fieldPosition="0"/>
    </format>
    <format dxfId="3345">
      <pivotArea dataOnly="0" labelOnly="1" outline="0" fieldPosition="0">
        <references count="1">
          <reference field="12" count="4">
            <x v="0"/>
            <x v="1"/>
            <x v="2"/>
            <x v="4"/>
          </reference>
        </references>
      </pivotArea>
    </format>
    <format dxfId="3344">
      <pivotArea dataOnly="0" labelOnly="1" grandCol="1" outline="0" fieldPosition="0"/>
    </format>
    <format dxfId="3343">
      <pivotArea outline="0" collapsedLevelsAreSubtotals="1" fieldPosition="0"/>
    </format>
    <format dxfId="3342">
      <pivotArea dataOnly="0" labelOnly="1" grandRow="1" outline="0" fieldPosition="0"/>
    </format>
    <format dxfId="3341">
      <pivotArea dataOnly="0" labelOnly="1" outline="0" fieldPosition="0">
        <references count="1">
          <reference field="12" count="4">
            <x v="0"/>
            <x v="1"/>
            <x v="2"/>
            <x v="3"/>
          </reference>
        </references>
      </pivotArea>
    </format>
    <format dxfId="3340">
      <pivotArea dataOnly="0" labelOnly="1" grandCol="1" outline="0" fieldPosition="0"/>
    </format>
    <format dxfId="3339">
      <pivotArea grandRow="1" outline="0" collapsedLevelsAreSubtotals="1" fieldPosition="0"/>
    </format>
    <format dxfId="3338">
      <pivotArea dataOnly="0" labelOnly="1" grandRow="1" outline="0" fieldPosition="0"/>
    </format>
    <format dxfId="3337">
      <pivotArea type="origin" dataOnly="0" labelOnly="1" outline="0" fieldPosition="0"/>
    </format>
    <format dxfId="3336">
      <pivotArea field="12" type="button" dataOnly="0" labelOnly="1" outline="0" axis="axisCol" fieldPosition="0"/>
    </format>
    <format dxfId="3335">
      <pivotArea type="topRight" dataOnly="0" labelOnly="1" outline="0" fieldPosition="0"/>
    </format>
    <format dxfId="3334">
      <pivotArea dataOnly="0" labelOnly="1" outline="0" fieldPosition="0">
        <references count="1">
          <reference field="12" count="4">
            <x v="0"/>
            <x v="1"/>
            <x v="2"/>
            <x v="3"/>
          </reference>
        </references>
      </pivotArea>
    </format>
    <format dxfId="3333">
      <pivotArea dataOnly="0" labelOnly="1" grandCol="1" outline="0" fieldPosition="0"/>
    </format>
    <format dxfId="3332">
      <pivotArea dataOnly="0" grandCol="1" outline="0" axis="axisCol" fieldPosition="0"/>
    </format>
    <format dxfId="3331">
      <pivotArea dataOnly="0" labelOnly="1" grandRow="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3"/>
          </reference>
        </references>
      </pivotArea>
    </format>
    <format>
      <pivotArea dataOnly="0" labelOnly="1" grandCol="1" outline="0" fieldPosition="0"/>
    </format>
    <format dxfId="3330">
      <pivotArea outline="0" collapsedLevelsAreSubtotals="1" fieldPosition="0"/>
    </format>
    <format dxfId="3329">
      <pivotArea dataOnly="0" labelOnly="1" grandRow="1" outline="0" fieldPosition="0"/>
    </format>
    <format dxfId="3328">
      <pivotArea dataOnly="0" labelOnly="1" outline="0" fieldPosition="0">
        <references count="1">
          <reference field="12" count="3">
            <x v="0"/>
            <x v="1"/>
            <x v="2"/>
          </reference>
        </references>
      </pivotArea>
    </format>
    <format dxfId="3327">
      <pivotArea dataOnly="0" labelOnly="1" grandCol="1" outline="0" fieldPosition="0"/>
    </format>
    <format dxfId="3326">
      <pivotArea outline="0" collapsedLevelsAreSubtotals="1" fieldPosition="0"/>
    </format>
    <format dxfId="3325">
      <pivotArea field="12" type="button" dataOnly="0" labelOnly="1" outline="0" axis="axisCol" fieldPosition="0"/>
    </format>
    <format dxfId="3324">
      <pivotArea type="topRight" dataOnly="0" labelOnly="1" outline="0" fieldPosition="0"/>
    </format>
    <format dxfId="3323">
      <pivotArea dataOnly="0" labelOnly="1" outline="0" fieldPosition="0">
        <references count="1">
          <reference field="12" count="2">
            <x v="0"/>
            <x v="1"/>
          </reference>
        </references>
      </pivotArea>
    </format>
    <format dxfId="3322">
      <pivotArea dataOnly="0" labelOnly="1" grandCol="1" outline="0" fieldPosition="0"/>
    </format>
    <format dxfId="3321">
      <pivotArea grandRow="1" outline="0" collapsedLevelsAreSubtotals="1" fieldPosition="0"/>
    </format>
    <format dxfId="3320">
      <pivotArea dataOnly="0" labelOnly="1" grandRow="1" outline="0" fieldPosition="0"/>
    </format>
    <format dxfId="3319">
      <pivotArea outline="0" collapsedLevelsAreSubtotals="1" fieldPosition="0"/>
    </format>
    <format dxfId="3318">
      <pivotArea dataOnly="0" labelOnly="1" grandRow="1" outline="0" fieldPosition="0"/>
    </format>
    <format dxfId="3317">
      <pivotArea dataOnly="0" labelOnly="1" outline="0" fieldPosition="0">
        <references count="1">
          <reference field="12" count="4">
            <x v="0"/>
            <x v="1"/>
            <x v="4"/>
            <x v="5"/>
          </reference>
        </references>
      </pivotArea>
    </format>
    <format dxfId="3316">
      <pivotArea dataOnly="0" labelOnly="1" grandCol="1" outline="0" fieldPosition="0"/>
    </format>
    <format dxfId="3315">
      <pivotArea outline="0" collapsedLevelsAreSubtotals="1" fieldPosition="0"/>
    </format>
    <format dxfId="3314">
      <pivotArea dataOnly="0" labelOnly="1" grandRow="1" outline="0" fieldPosition="0"/>
    </format>
    <format dxfId="3313">
      <pivotArea dataOnly="0" labelOnly="1" outline="0" fieldPosition="0">
        <references count="1">
          <reference field="12" count="4">
            <x v="0"/>
            <x v="1"/>
            <x v="4"/>
            <x v="5"/>
          </reference>
        </references>
      </pivotArea>
    </format>
    <format dxfId="3312">
      <pivotArea dataOnly="0" labelOnly="1" grandCol="1" outline="0" fieldPosition="0"/>
    </format>
    <format dxfId="3311">
      <pivotArea dataOnly="0" labelOnly="1" outline="0" fieldPosition="0">
        <references count="1">
          <reference field="12" count="4">
            <x v="0"/>
            <x v="1"/>
            <x v="4"/>
            <x v="5"/>
          </reference>
        </references>
      </pivotArea>
    </format>
    <format dxfId="3310">
      <pivotArea dataOnly="0" labelOnly="1" grandCol="1" outline="0" fieldPosition="0"/>
    </format>
    <format dxfId="3309">
      <pivotArea outline="0" collapsedLevelsAreSubtotals="1" fieldPosition="0"/>
    </format>
    <format dxfId="3308">
      <pivotArea dataOnly="0" labelOnly="1" grandRow="1" outline="0" fieldPosition="0"/>
    </format>
    <format dxfId="3307">
      <pivotArea dataOnly="0" labelOnly="1" outline="0" fieldPosition="0">
        <references count="1">
          <reference field="12" count="4">
            <x v="0"/>
            <x v="1"/>
            <x v="3"/>
            <x v="4"/>
          </reference>
        </references>
      </pivotArea>
    </format>
    <format dxfId="3306">
      <pivotArea dataOnly="0" labelOnly="1" grandCol="1" outline="0" fieldPosition="0"/>
    </format>
    <format dxfId="3305">
      <pivotArea outline="0" collapsedLevelsAreSubtotals="1" fieldPosition="0"/>
    </format>
    <format dxfId="3304">
      <pivotArea dataOnly="0" labelOnly="1" grandRow="1" outline="0" fieldPosition="0"/>
    </format>
    <format dxfId="3303">
      <pivotArea dataOnly="0" labelOnly="1" outline="0" fieldPosition="0">
        <references count="1">
          <reference field="12" count="4">
            <x v="0"/>
            <x v="1"/>
            <x v="3"/>
            <x v="4"/>
          </reference>
        </references>
      </pivotArea>
    </format>
    <format dxfId="3302">
      <pivotArea dataOnly="0" labelOnly="1" grandCol="1" outline="0" fieldPosition="0"/>
    </format>
    <format dxfId="3301">
      <pivotArea dataOnly="0" labelOnly="1" outline="0" fieldPosition="0">
        <references count="1">
          <reference field="12" count="4">
            <x v="0"/>
            <x v="1"/>
            <x v="3"/>
            <x v="4"/>
          </reference>
        </references>
      </pivotArea>
    </format>
    <format dxfId="3300">
      <pivotArea dataOnly="0" labelOnly="1" grandCol="1" outline="0" fieldPosition="0"/>
    </format>
    <format dxfId="3299">
      <pivotArea grandRow="1" outline="0" collapsedLevelsAreSubtotals="1" fieldPosition="0"/>
    </format>
    <format dxfId="3298">
      <pivotArea dataOnly="0" labelOnly="1" grandRow="1" outline="0" fieldPosition="0"/>
    </format>
    <format dxfId="3297">
      <pivotArea outline="0" collapsedLevelsAreSubtotals="1" fieldPosition="0"/>
    </format>
    <format dxfId="3296">
      <pivotArea dataOnly="0" labelOnly="1" grandRow="1" outline="0" fieldPosition="0"/>
    </format>
    <format dxfId="3295">
      <pivotArea dataOnly="0" labelOnly="1" outline="0" fieldPosition="0">
        <references count="1">
          <reference field="12" count="3">
            <x v="0"/>
            <x v="1"/>
            <x v="2"/>
          </reference>
        </references>
      </pivotArea>
    </format>
    <format dxfId="3294">
      <pivotArea dataOnly="0" labelOnly="1" grandCol="1" outline="0" fieldPosition="0"/>
    </format>
    <format dxfId="3293">
      <pivotArea outline="0" collapsedLevelsAreSubtotals="1" fieldPosition="0"/>
    </format>
    <format dxfId="3292">
      <pivotArea dataOnly="0" labelOnly="1" grandRow="1" outline="0" fieldPosition="0"/>
    </format>
    <format dxfId="3291">
      <pivotArea dataOnly="0" labelOnly="1" outline="0" fieldPosition="0">
        <references count="1">
          <reference field="12" count="3">
            <x v="0"/>
            <x v="1"/>
            <x v="2"/>
          </reference>
        </references>
      </pivotArea>
    </format>
    <format dxfId="3290">
      <pivotArea dataOnly="0" labelOnly="1" grandCol="1" outline="0" fieldPosition="0"/>
    </format>
    <format dxfId="3289">
      <pivotArea dataOnly="0" labelOnly="1" outline="0" fieldPosition="0">
        <references count="1">
          <reference field="12" count="3">
            <x v="0"/>
            <x v="1"/>
            <x v="2"/>
          </reference>
        </references>
      </pivotArea>
    </format>
    <format dxfId="3288">
      <pivotArea dataOnly="0" labelOnly="1" grandCol="1" outline="0" fieldPosition="0"/>
    </format>
    <format dxfId="3287">
      <pivotArea outline="0" collapsedLevelsAreSubtotals="1" fieldPosition="0"/>
    </format>
    <format dxfId="3286">
      <pivotArea dataOnly="0" labelOnly="1" grandRow="1" outline="0" fieldPosition="0"/>
    </format>
    <format dxfId="3285">
      <pivotArea dataOnly="0" labelOnly="1" outline="0" fieldPosition="0">
        <references count="1">
          <reference field="12" count="3">
            <x v="0"/>
            <x v="1"/>
            <x v="2"/>
          </reference>
        </references>
      </pivotArea>
    </format>
    <format dxfId="3284">
      <pivotArea dataOnly="0" labelOnly="1" grandCol="1" outline="0" fieldPosition="0"/>
    </format>
    <format dxfId="3283">
      <pivotArea outline="0" collapsedLevelsAreSubtotals="1" fieldPosition="0"/>
    </format>
    <format dxfId="3282">
      <pivotArea dataOnly="0" labelOnly="1" grandRow="1" outline="0" fieldPosition="0"/>
    </format>
    <format dxfId="3281">
      <pivotArea dataOnly="0" labelOnly="1" outline="0" fieldPosition="0">
        <references count="1">
          <reference field="12" count="3">
            <x v="0"/>
            <x v="1"/>
            <x v="2"/>
          </reference>
        </references>
      </pivotArea>
    </format>
    <format dxfId="3280">
      <pivotArea dataOnly="0" labelOnly="1" grandCol="1" outline="0" fieldPosition="0"/>
    </format>
    <format dxfId="3279">
      <pivotArea dataOnly="0" labelOnly="1" outline="0" fieldPosition="0">
        <references count="1">
          <reference field="12" count="3">
            <x v="0"/>
            <x v="1"/>
            <x v="2"/>
          </reference>
        </references>
      </pivotArea>
    </format>
    <format dxfId="3278">
      <pivotArea dataOnly="0" labelOnly="1" grandCol="1" outline="0" fieldPosition="0"/>
    </format>
    <format dxfId="3277">
      <pivotArea grandRow="1" outline="0" collapsedLevelsAreSubtotals="1" fieldPosition="0"/>
    </format>
    <format dxfId="3276">
      <pivotArea dataOnly="0" labelOnly="1" grandRow="1" outline="0" fieldPosition="0"/>
    </format>
    <format dxfId="3275">
      <pivotArea outline="0" collapsedLevelsAreSubtotals="1" fieldPosition="0"/>
    </format>
    <format dxfId="3274">
      <pivotArea dataOnly="0" labelOnly="1" grandRow="1" outline="0" fieldPosition="0"/>
    </format>
    <format dxfId="3273">
      <pivotArea dataOnly="0" labelOnly="1" outline="0" fieldPosition="0">
        <references count="1">
          <reference field="12" count="3">
            <x v="0"/>
            <x v="1"/>
            <x v="3"/>
          </reference>
        </references>
      </pivotArea>
    </format>
    <format dxfId="3272">
      <pivotArea dataOnly="0" labelOnly="1" grandCol="1" outline="0" fieldPosition="0"/>
    </format>
    <format dxfId="3271">
      <pivotArea outline="0" collapsedLevelsAreSubtotals="1" fieldPosition="0"/>
    </format>
    <format dxfId="3270">
      <pivotArea dataOnly="0" labelOnly="1" grandRow="1" outline="0" fieldPosition="0"/>
    </format>
    <format dxfId="3269">
      <pivotArea dataOnly="0" labelOnly="1" outline="0" fieldPosition="0">
        <references count="1">
          <reference field="12" count="3">
            <x v="0"/>
            <x v="1"/>
            <x v="3"/>
          </reference>
        </references>
      </pivotArea>
    </format>
    <format dxfId="3268">
      <pivotArea dataOnly="0" labelOnly="1" grandCol="1" outline="0" fieldPosition="0"/>
    </format>
    <format dxfId="3267">
      <pivotArea dataOnly="0" labelOnly="1" outline="0" fieldPosition="0">
        <references count="1">
          <reference field="12" count="3">
            <x v="0"/>
            <x v="1"/>
            <x v="3"/>
          </reference>
        </references>
      </pivotArea>
    </format>
    <format dxfId="3266">
      <pivotArea dataOnly="0" labelOnly="1" grandCol="1" outline="0" fieldPosition="0"/>
    </format>
    <format dxfId="3265">
      <pivotArea grandRow="1" outline="0" collapsedLevelsAreSubtotals="1" fieldPosition="0"/>
    </format>
    <format dxfId="3264">
      <pivotArea dataOnly="0" labelOnly="1" grandRow="1" outline="0" fieldPosition="0"/>
    </format>
    <format dxfId="3263">
      <pivotArea grandCol="1" outline="0" collapsedLevelsAreSubtotals="1" fieldPosition="0"/>
    </format>
    <format dxfId="3262">
      <pivotArea dataOnly="0" labelOnly="1" grandCol="1" outline="0" fieldPosition="0"/>
    </format>
    <format dxfId="3261">
      <pivotArea outline="0" collapsedLevelsAreSubtotals="1" fieldPosition="0"/>
    </format>
    <format dxfId="3260">
      <pivotArea dataOnly="0" labelOnly="1" grandRow="1" outline="0" fieldPosition="0"/>
    </format>
    <format dxfId="3259">
      <pivotArea dataOnly="0" labelOnly="1" outline="0" fieldPosition="0">
        <references count="1">
          <reference field="12" count="3">
            <x v="0"/>
            <x v="2"/>
            <x v="4"/>
          </reference>
        </references>
      </pivotArea>
    </format>
    <format dxfId="3258">
      <pivotArea dataOnly="0" labelOnly="1" grandCol="1" outline="0" fieldPosition="0"/>
    </format>
    <format dxfId="3257">
      <pivotArea outline="0" collapsedLevelsAreSubtotals="1" fieldPosition="0"/>
    </format>
    <format dxfId="3256">
      <pivotArea dataOnly="0" labelOnly="1" grandRow="1" outline="0" fieldPosition="0"/>
    </format>
    <format dxfId="3255">
      <pivotArea dataOnly="0" labelOnly="1" outline="0" fieldPosition="0">
        <references count="1">
          <reference field="12" count="3">
            <x v="0"/>
            <x v="2"/>
            <x v="4"/>
          </reference>
        </references>
      </pivotArea>
    </format>
    <format dxfId="3254">
      <pivotArea dataOnly="0" labelOnly="1" grandCol="1" outline="0" fieldPosition="0"/>
    </format>
    <format dxfId="3253">
      <pivotArea outline="0" collapsedLevelsAreSubtotals="1" fieldPosition="0"/>
    </format>
    <format dxfId="3252">
      <pivotArea dataOnly="0" labelOnly="1" grandRow="1" outline="0" fieldPosition="0"/>
    </format>
    <format dxfId="3251">
      <pivotArea dataOnly="0" labelOnly="1" outline="0" fieldPosition="0">
        <references count="1">
          <reference field="12" count="4">
            <x v="0"/>
            <x v="1"/>
            <x v="3"/>
            <x v="5"/>
          </reference>
        </references>
      </pivotArea>
    </format>
    <format dxfId="3250">
      <pivotArea dataOnly="0" labelOnly="1" grandCol="1" outline="0" fieldPosition="0"/>
    </format>
    <format dxfId="3249">
      <pivotArea outline="0" collapsedLevelsAreSubtotals="1" fieldPosition="0"/>
    </format>
    <format dxfId="3248">
      <pivotArea dataOnly="0" labelOnly="1" grandRow="1" outline="0" fieldPosition="0"/>
    </format>
    <format dxfId="3247">
      <pivotArea dataOnly="0" labelOnly="1" outline="0" fieldPosition="0">
        <references count="1">
          <reference field="12" count="4">
            <x v="0"/>
            <x v="1"/>
            <x v="3"/>
            <x v="5"/>
          </reference>
        </references>
      </pivotArea>
    </format>
    <format dxfId="3246">
      <pivotArea dataOnly="0" labelOnly="1" grandCol="1" outline="0" fieldPosition="0"/>
    </format>
    <format dxfId="3245">
      <pivotArea outline="0" collapsedLevelsAreSubtotals="1" fieldPosition="0"/>
    </format>
    <format dxfId="3244">
      <pivotArea dataOnly="0" labelOnly="1" grandRow="1" outline="0" fieldPosition="0"/>
    </format>
    <format dxfId="3243">
      <pivotArea dataOnly="0" labelOnly="1" outline="0" fieldPosition="0">
        <references count="1">
          <reference field="12" count="3">
            <x v="0"/>
            <x v="1"/>
            <x v="4"/>
          </reference>
        </references>
      </pivotArea>
    </format>
    <format dxfId="3242">
      <pivotArea dataOnly="0" labelOnly="1" grandCol="1" outline="0" fieldPosition="0"/>
    </format>
    <format dxfId="3241">
      <pivotArea outline="0" collapsedLevelsAreSubtotals="1" fieldPosition="0"/>
    </format>
    <format dxfId="3240">
      <pivotArea dataOnly="0" labelOnly="1" grandRow="1" outline="0" fieldPosition="0"/>
    </format>
    <format dxfId="3239">
      <pivotArea dataOnly="0" labelOnly="1" outline="0" fieldPosition="0">
        <references count="1">
          <reference field="12" count="3">
            <x v="0"/>
            <x v="1"/>
            <x v="4"/>
          </reference>
        </references>
      </pivotArea>
    </format>
    <format dxfId="3238">
      <pivotArea dataOnly="0" labelOnly="1" grandCol="1" outline="0" fieldPosition="0"/>
    </format>
    <format dxfId="3237">
      <pivotArea grandRow="1" outline="0" collapsedLevelsAreSubtotals="1" fieldPosition="0"/>
    </format>
    <format dxfId="3236">
      <pivotArea dataOnly="0" labelOnly="1" grandRow="1" outline="0" fieldPosition="0"/>
    </format>
    <format dxfId="3235">
      <pivotArea dataOnly="0" labelOnly="1" outline="0" fieldPosition="0">
        <references count="1">
          <reference field="12" count="3">
            <x v="0"/>
            <x v="1"/>
            <x v="4"/>
          </reference>
        </references>
      </pivotArea>
    </format>
    <format dxfId="3234">
      <pivotArea dataOnly="0" labelOnly="1" grandCol="1" outline="0" fieldPosition="0"/>
    </format>
    <format dxfId="3233">
      <pivotArea grandCol="1" outline="0" collapsedLevelsAreSubtotals="1" fieldPosition="0"/>
    </format>
    <format dxfId="3232">
      <pivotArea dataOnly="0" labelOnly="1" grandCol="1" outline="0" fieldPosition="0"/>
    </format>
    <format dxfId="3231">
      <pivotArea outline="0" collapsedLevelsAreSubtotals="1" fieldPosition="0"/>
    </format>
    <format dxfId="3230">
      <pivotArea dataOnly="0" labelOnly="1" grandRow="1" outline="0" fieldPosition="0"/>
    </format>
    <format dxfId="3229">
      <pivotArea dataOnly="0" labelOnly="1" outline="0" fieldPosition="0">
        <references count="1">
          <reference field="12" count="5">
            <x v="0"/>
            <x v="1"/>
            <x v="2"/>
            <x v="3"/>
            <x v="5"/>
          </reference>
        </references>
      </pivotArea>
    </format>
    <format dxfId="3228">
      <pivotArea dataOnly="0" labelOnly="1" grandCol="1" outline="0" fieldPosition="0"/>
    </format>
    <format dxfId="3227">
      <pivotArea outline="0" collapsedLevelsAreSubtotals="1" fieldPosition="0"/>
    </format>
    <format dxfId="3226">
      <pivotArea dataOnly="0" labelOnly="1" grandRow="1" outline="0" fieldPosition="0"/>
    </format>
    <format dxfId="3225">
      <pivotArea dataOnly="0" labelOnly="1" outline="0" fieldPosition="0">
        <references count="1">
          <reference field="12" count="5">
            <x v="0"/>
            <x v="1"/>
            <x v="2"/>
            <x v="3"/>
            <x v="5"/>
          </reference>
        </references>
      </pivotArea>
    </format>
    <format dxfId="3224">
      <pivotArea dataOnly="0" labelOnly="1" grandCol="1" outline="0" fieldPosition="0"/>
    </format>
    <format dxfId="3223">
      <pivotArea outline="0" collapsedLevelsAreSubtotals="1" fieldPosition="0"/>
    </format>
    <format dxfId="3222">
      <pivotArea dataOnly="0" labelOnly="1" grandRow="1" outline="0" fieldPosition="0"/>
    </format>
    <format dxfId="3221">
      <pivotArea dataOnly="0" labelOnly="1" outline="0" fieldPosition="0">
        <references count="1">
          <reference field="12" count="3">
            <x v="0"/>
            <x v="1"/>
            <x v="2"/>
          </reference>
        </references>
      </pivotArea>
    </format>
    <format dxfId="3220">
      <pivotArea dataOnly="0" labelOnly="1" grandCol="1" outline="0" fieldPosition="0"/>
    </format>
    <format dxfId="3219">
      <pivotArea outline="0" collapsedLevelsAreSubtotals="1" fieldPosition="0"/>
    </format>
    <format dxfId="3218">
      <pivotArea dataOnly="0" labelOnly="1" grandRow="1" outline="0" fieldPosition="0"/>
    </format>
    <format dxfId="3217">
      <pivotArea dataOnly="0" labelOnly="1" outline="0" fieldPosition="0">
        <references count="1">
          <reference field="12" count="3">
            <x v="0"/>
            <x v="1"/>
            <x v="2"/>
          </reference>
        </references>
      </pivotArea>
    </format>
    <format dxfId="3216">
      <pivotArea dataOnly="0" labelOnly="1" grandCol="1" outline="0" fieldPosition="0"/>
    </format>
    <format dxfId="3215">
      <pivotArea dataOnly="0" labelOnly="1" outline="0" fieldPosition="0">
        <references count="1">
          <reference field="12" count="3">
            <x v="0"/>
            <x v="1"/>
            <x v="2"/>
          </reference>
        </references>
      </pivotArea>
    </format>
    <format dxfId="3214">
      <pivotArea dataOnly="0" labelOnly="1" grandCol="1" outline="0" fieldPosition="0"/>
    </format>
    <format dxfId="3213">
      <pivotArea grandRow="1" outline="0" collapsedLevelsAreSubtotals="1" fieldPosition="0"/>
    </format>
    <format dxfId="3212">
      <pivotArea dataOnly="0" labelOnly="1" grandRow="1" outline="0" fieldPosition="0"/>
    </format>
    <format dxfId="3211">
      <pivotArea outline="0" collapsedLevelsAreSubtotals="1" fieldPosition="0"/>
    </format>
    <format dxfId="3210">
      <pivotArea dataOnly="0" labelOnly="1" grandRow="1" outline="0" fieldPosition="0"/>
    </format>
    <format dxfId="3209">
      <pivotArea dataOnly="0" labelOnly="1" outline="0" fieldPosition="0">
        <references count="1">
          <reference field="12" count="3">
            <x v="0"/>
            <x v="1"/>
            <x v="3"/>
          </reference>
        </references>
      </pivotArea>
    </format>
    <format dxfId="3208">
      <pivotArea dataOnly="0" labelOnly="1" grandCol="1" outline="0" fieldPosition="0"/>
    </format>
    <format dxfId="3207">
      <pivotArea outline="0" collapsedLevelsAreSubtotals="1" fieldPosition="0"/>
    </format>
    <format dxfId="3206">
      <pivotArea dataOnly="0" labelOnly="1" grandRow="1" outline="0" fieldPosition="0"/>
    </format>
    <format dxfId="3205">
      <pivotArea dataOnly="0" labelOnly="1" outline="0" fieldPosition="0">
        <references count="1">
          <reference field="12" count="3">
            <x v="0"/>
            <x v="1"/>
            <x v="3"/>
          </reference>
        </references>
      </pivotArea>
    </format>
    <format dxfId="3204">
      <pivotArea dataOnly="0" labelOnly="1" grandCol="1" outline="0" fieldPosition="0"/>
    </format>
    <format dxfId="3203">
      <pivotArea dataOnly="0" labelOnly="1" outline="0" fieldPosition="0">
        <references count="1">
          <reference field="12" count="3">
            <x v="0"/>
            <x v="1"/>
            <x v="3"/>
          </reference>
        </references>
      </pivotArea>
    </format>
    <format dxfId="3202">
      <pivotArea dataOnly="0" labelOnly="1" grandCol="1" outline="0" fieldPosition="0"/>
    </format>
    <format dxfId="3201">
      <pivotArea grandRow="1" outline="0" collapsedLevelsAreSubtotals="1" fieldPosition="0"/>
    </format>
    <format dxfId="3200">
      <pivotArea dataOnly="0" labelOnly="1" grandRow="1" outline="0" fieldPosition="0"/>
    </format>
    <format dxfId="3199">
      <pivotArea outline="0" collapsedLevelsAreSubtotals="1" fieldPosition="0"/>
    </format>
    <format dxfId="3198">
      <pivotArea dataOnly="0" labelOnly="1" grandRow="1" outline="0" fieldPosition="0"/>
    </format>
    <format dxfId="3197">
      <pivotArea dataOnly="0" labelOnly="1" outline="0" fieldPosition="0">
        <references count="1">
          <reference field="12" count="3">
            <x v="0"/>
            <x v="2"/>
            <x v="5"/>
          </reference>
        </references>
      </pivotArea>
    </format>
    <format dxfId="3196">
      <pivotArea dataOnly="0" labelOnly="1" grandCol="1" outline="0" fieldPosition="0"/>
    </format>
    <format dxfId="3195">
      <pivotArea outline="0" collapsedLevelsAreSubtotals="1" fieldPosition="0"/>
    </format>
    <format dxfId="3194">
      <pivotArea dataOnly="0" labelOnly="1" grandRow="1" outline="0" fieldPosition="0"/>
    </format>
    <format dxfId="3193">
      <pivotArea dataOnly="0" labelOnly="1" outline="0" fieldPosition="0">
        <references count="1">
          <reference field="12" count="3">
            <x v="0"/>
            <x v="2"/>
            <x v="5"/>
          </reference>
        </references>
      </pivotArea>
    </format>
    <format dxfId="3192">
      <pivotArea dataOnly="0" labelOnly="1" grandCol="1" outline="0" fieldPosition="0"/>
    </format>
    <format dxfId="3191">
      <pivotArea dataOnly="0" labelOnly="1" outline="0" fieldPosition="0">
        <references count="1">
          <reference field="12" count="3">
            <x v="0"/>
            <x v="1"/>
            <x v="2"/>
          </reference>
        </references>
      </pivotArea>
    </format>
    <format dxfId="3190">
      <pivotArea dataOnly="0" labelOnly="1" grandCol="1" outline="0" fieldPosition="0"/>
    </format>
    <format dxfId="3189">
      <pivotArea dataOnly="0" labelOnly="1" outline="0" fieldPosition="0">
        <references count="1">
          <reference field="12" count="3">
            <x v="0"/>
            <x v="1"/>
            <x v="2"/>
          </reference>
        </references>
      </pivotArea>
    </format>
    <format dxfId="3188">
      <pivotArea dataOnly="0" labelOnly="1" grandCol="1" outline="0" fieldPosition="0"/>
    </format>
    <format dxfId="3187">
      <pivotArea dataOnly="0" labelOnly="1" outline="0" fieldPosition="0">
        <references count="1">
          <reference field="12" count="3">
            <x v="0"/>
            <x v="1"/>
            <x v="2"/>
          </reference>
        </references>
      </pivotArea>
    </format>
    <format dxfId="3186">
      <pivotArea dataOnly="0" labelOnly="1" grandCol="1" outline="0" fieldPosition="0"/>
    </format>
    <format dxfId="3185">
      <pivotArea outline="0" collapsedLevelsAreSubtotals="1" fieldPosition="0"/>
    </format>
    <format dxfId="3184">
      <pivotArea dataOnly="0" labelOnly="1" grandRow="1" outline="0" fieldPosition="0"/>
    </format>
    <format dxfId="3183">
      <pivotArea dataOnly="0" labelOnly="1" outline="0" fieldPosition="0">
        <references count="1">
          <reference field="12" count="3">
            <x v="0"/>
            <x v="1"/>
            <x v="2"/>
          </reference>
        </references>
      </pivotArea>
    </format>
    <format dxfId="3182">
      <pivotArea dataOnly="0" labelOnly="1" grandCol="1" outline="0" fieldPosition="0"/>
    </format>
    <format dxfId="3181">
      <pivotArea outline="0" collapsedLevelsAreSubtotals="1" fieldPosition="0"/>
    </format>
    <format dxfId="3180">
      <pivotArea dataOnly="0" labelOnly="1" grandRow="1" outline="0" fieldPosition="0"/>
    </format>
    <format dxfId="3179">
      <pivotArea dataOnly="0" labelOnly="1" outline="0" fieldPosition="0">
        <references count="1">
          <reference field="12" count="3">
            <x v="0"/>
            <x v="1"/>
            <x v="2"/>
          </reference>
        </references>
      </pivotArea>
    </format>
    <format dxfId="3178">
      <pivotArea dataOnly="0" labelOnly="1" grandCol="1" outline="0" fieldPosition="0"/>
    </format>
    <format dxfId="3177">
      <pivotArea dataOnly="0" labelOnly="1" outline="0" fieldPosition="0">
        <references count="1">
          <reference field="12" count="3">
            <x v="0"/>
            <x v="1"/>
            <x v="2"/>
          </reference>
        </references>
      </pivotArea>
    </format>
    <format dxfId="3176">
      <pivotArea dataOnly="0" labelOnly="1" grandCol="1" outline="0" fieldPosition="0"/>
    </format>
    <format dxfId="3175">
      <pivotArea grandRow="1" outline="0" collapsedLevelsAreSubtotals="1" fieldPosition="0"/>
    </format>
    <format dxfId="3174">
      <pivotArea dataOnly="0" labelOnly="1" grandRow="1" outline="0" fieldPosition="0"/>
    </format>
    <format dxfId="3173">
      <pivotArea outline="0" collapsedLevelsAreSubtotals="1" fieldPosition="0"/>
    </format>
    <format dxfId="3172">
      <pivotArea dataOnly="0" labelOnly="1" grandRow="1" outline="0" fieldPosition="0"/>
    </format>
    <format dxfId="3171">
      <pivotArea dataOnly="0" labelOnly="1" outline="0" fieldPosition="0">
        <references count="1">
          <reference field="12" count="3">
            <x v="0"/>
            <x v="1"/>
            <x v="3"/>
          </reference>
        </references>
      </pivotArea>
    </format>
    <format dxfId="3170">
      <pivotArea dataOnly="0" labelOnly="1" grandCol="1" outline="0" fieldPosition="0"/>
    </format>
    <format dxfId="3169">
      <pivotArea outline="0" collapsedLevelsAreSubtotals="1" fieldPosition="0"/>
    </format>
    <format dxfId="3168">
      <pivotArea dataOnly="0" labelOnly="1" grandRow="1" outline="0" fieldPosition="0"/>
    </format>
    <format dxfId="3167">
      <pivotArea dataOnly="0" labelOnly="1" outline="0" fieldPosition="0">
        <references count="1">
          <reference field="12" count="3">
            <x v="0"/>
            <x v="1"/>
            <x v="3"/>
          </reference>
        </references>
      </pivotArea>
    </format>
    <format dxfId="3166">
      <pivotArea dataOnly="0" labelOnly="1" grandCol="1" outline="0" fieldPosition="0"/>
    </format>
    <format dxfId="3165">
      <pivotArea dataOnly="0" labelOnly="1" outline="0" fieldPosition="0">
        <references count="1">
          <reference field="12" count="3">
            <x v="0"/>
            <x v="1"/>
            <x v="3"/>
          </reference>
        </references>
      </pivotArea>
    </format>
    <format dxfId="3164">
      <pivotArea dataOnly="0" labelOnly="1" grandCol="1" outline="0" fieldPosition="0"/>
    </format>
    <format dxfId="3163">
      <pivotArea grandRow="1" outline="0" collapsedLevelsAreSubtotals="1" fieldPosition="0"/>
    </format>
    <format dxfId="3162">
      <pivotArea dataOnly="0" labelOnly="1" grandRow="1" outline="0" fieldPosition="0"/>
    </format>
    <format dxfId="3161">
      <pivotArea type="all" dataOnly="0" outline="0" fieldPosition="0"/>
    </format>
    <format dxfId="3160">
      <pivotArea outline="0" collapsedLevelsAreSubtotals="1" fieldPosition="0"/>
    </format>
    <format dxfId="3159">
      <pivotArea type="origin" dataOnly="0" labelOnly="1" outline="0" fieldPosition="0"/>
    </format>
    <format dxfId="3158">
      <pivotArea field="12" type="button" dataOnly="0" labelOnly="1" outline="0" axis="axisCol" fieldPosition="0"/>
    </format>
    <format dxfId="3157">
      <pivotArea type="topRight" dataOnly="0" labelOnly="1" outline="0" fieldPosition="0"/>
    </format>
    <format dxfId="3156">
      <pivotArea dataOnly="0" labelOnly="1" grandRow="1" outline="0" fieldPosition="0"/>
    </format>
    <format dxfId="3155">
      <pivotArea dataOnly="0" labelOnly="1" outline="0" fieldPosition="0">
        <references count="1">
          <reference field="12" count="3">
            <x v="0"/>
            <x v="3"/>
            <x v="5"/>
          </reference>
        </references>
      </pivotArea>
    </format>
    <format dxfId="3154">
      <pivotArea dataOnly="0" labelOnly="1" grandCol="1" outline="0" fieldPosition="0"/>
    </format>
    <format dxfId="3153">
      <pivotArea type="all" dataOnly="0" outline="0" fieldPosition="0"/>
    </format>
    <format dxfId="3152">
      <pivotArea outline="0" collapsedLevelsAreSubtotals="1" fieldPosition="0"/>
    </format>
    <format dxfId="3151">
      <pivotArea type="origin" dataOnly="0" labelOnly="1" outline="0" fieldPosition="0"/>
    </format>
    <format dxfId="3150">
      <pivotArea field="12" type="button" dataOnly="0" labelOnly="1" outline="0" axis="axisCol" fieldPosition="0"/>
    </format>
    <format dxfId="3149">
      <pivotArea type="topRight" dataOnly="0" labelOnly="1" outline="0" fieldPosition="0"/>
    </format>
    <format dxfId="3148">
      <pivotArea dataOnly="0" labelOnly="1" grandRow="1" outline="0" fieldPosition="0"/>
    </format>
    <format dxfId="3147">
      <pivotArea dataOnly="0" labelOnly="1" outline="0" fieldPosition="0">
        <references count="1">
          <reference field="12" count="3">
            <x v="0"/>
            <x v="3"/>
            <x v="5"/>
          </reference>
        </references>
      </pivotArea>
    </format>
    <format dxfId="3146">
      <pivotArea dataOnly="0" labelOnly="1" grandCol="1" outline="0" fieldPosition="0"/>
    </format>
    <format dxfId="3145">
      <pivotArea outline="0" collapsedLevelsAreSubtotals="1" fieldPosition="0"/>
    </format>
    <format dxfId="3144">
      <pivotArea dataOnly="0" labelOnly="1" grandRow="1" outline="0" fieldPosition="0"/>
    </format>
    <format dxfId="3143">
      <pivotArea dataOnly="0" labelOnly="1" outline="0" fieldPosition="0">
        <references count="1">
          <reference field="12" count="3">
            <x v="0"/>
            <x v="3"/>
            <x v="5"/>
          </reference>
        </references>
      </pivotArea>
    </format>
    <format dxfId="3142">
      <pivotArea dataOnly="0" labelOnly="1" grandCol="1" outline="0" fieldPosition="0"/>
    </format>
    <format dxfId="3141">
      <pivotArea outline="0" collapsedLevelsAreSubtotals="1" fieldPosition="0"/>
    </format>
    <format dxfId="3140">
      <pivotArea dataOnly="0" labelOnly="1" grandRow="1" outline="0" fieldPosition="0"/>
    </format>
    <format dxfId="3139">
      <pivotArea dataOnly="0" labelOnly="1" outline="0" fieldPosition="0">
        <references count="1">
          <reference field="12" count="3">
            <x v="0"/>
            <x v="3"/>
            <x v="5"/>
          </reference>
        </references>
      </pivotArea>
    </format>
    <format dxfId="3138">
      <pivotArea dataOnly="0" labelOnly="1" grandCol="1" outline="0" fieldPosition="0"/>
    </format>
    <format dxfId="3137">
      <pivotArea outline="0" collapsedLevelsAreSubtotals="1" fieldPosition="0"/>
    </format>
    <format dxfId="3136">
      <pivotArea dataOnly="0" labelOnly="1" grandRow="1" outline="0" fieldPosition="0"/>
    </format>
    <format dxfId="3135">
      <pivotArea dataOnly="0" labelOnly="1" outline="0" fieldPosition="0">
        <references count="1">
          <reference field="12" count="4">
            <x v="0"/>
            <x v="1"/>
            <x v="3"/>
            <x v="5"/>
          </reference>
        </references>
      </pivotArea>
    </format>
    <format dxfId="3134">
      <pivotArea dataOnly="0" labelOnly="1" grandCol="1" outline="0" fieldPosition="0"/>
    </format>
    <format dxfId="3133">
      <pivotArea outline="0" collapsedLevelsAreSubtotals="1" fieldPosition="0"/>
    </format>
    <format dxfId="3132">
      <pivotArea dataOnly="0" labelOnly="1" grandRow="1" outline="0" fieldPosition="0"/>
    </format>
    <format dxfId="3131">
      <pivotArea dataOnly="0" labelOnly="1" outline="0" fieldPosition="0">
        <references count="1">
          <reference field="12" count="4">
            <x v="0"/>
            <x v="1"/>
            <x v="3"/>
            <x v="5"/>
          </reference>
        </references>
      </pivotArea>
    </format>
    <format dxfId="3130">
      <pivotArea dataOnly="0" labelOnly="1" grandCol="1" outline="0" fieldPosition="0"/>
    </format>
    <format dxfId="3129">
      <pivotArea outline="0" collapsedLevelsAreSubtotals="1" fieldPosition="0"/>
    </format>
    <format dxfId="3128">
      <pivotArea dataOnly="0" labelOnly="1" grandRow="1" outline="0" fieldPosition="0"/>
    </format>
    <format dxfId="3127">
      <pivotArea dataOnly="0" labelOnly="1" outline="0" fieldPosition="0">
        <references count="1">
          <reference field="12" count="4">
            <x v="0"/>
            <x v="1"/>
            <x v="3"/>
            <x v="5"/>
          </reference>
        </references>
      </pivotArea>
    </format>
    <format dxfId="3126">
      <pivotArea dataOnly="0" labelOnly="1" grandCol="1" outline="0" fieldPosition="0"/>
    </format>
    <format dxfId="3125">
      <pivotArea dataOnly="0" labelOnly="1" outline="0" fieldPosition="0">
        <references count="1">
          <reference field="12" count="4">
            <x v="0"/>
            <x v="1"/>
            <x v="3"/>
            <x v="5"/>
          </reference>
        </references>
      </pivotArea>
    </format>
    <format dxfId="3124">
      <pivotArea dataOnly="0" labelOnly="1" grandCol="1" outline="0" fieldPosition="0"/>
    </format>
    <format dxfId="3123">
      <pivotArea grandRow="1" outline="0" collapsedLevelsAreSubtotals="1" fieldPosition="0"/>
    </format>
    <format dxfId="3122">
      <pivotArea dataOnly="0" labelOnly="1" grandRow="1" outline="0" fieldPosition="0"/>
    </format>
    <format dxfId="3121">
      <pivotArea outline="0" collapsedLevelsAreSubtotals="1" fieldPosition="0"/>
    </format>
    <format dxfId="3120">
      <pivotArea dataOnly="0" labelOnly="1" grandRow="1" outline="0" fieldPosition="0"/>
    </format>
    <format dxfId="3119">
      <pivotArea dataOnly="0" labelOnly="1" outline="0" fieldPosition="0">
        <references count="1">
          <reference field="12" count="4">
            <x v="1"/>
            <x v="2"/>
            <x v="3"/>
            <x v="4"/>
          </reference>
        </references>
      </pivotArea>
    </format>
    <format dxfId="3118">
      <pivotArea dataOnly="0" labelOnly="1" grandCol="1" outline="0" fieldPosition="0"/>
    </format>
    <format dxfId="3117">
      <pivotArea outline="0" collapsedLevelsAreSubtotals="1" fieldPosition="0"/>
    </format>
    <format dxfId="3116">
      <pivotArea dataOnly="0" labelOnly="1" grandRow="1" outline="0" fieldPosition="0"/>
    </format>
    <format dxfId="3115">
      <pivotArea dataOnly="0" labelOnly="1" outline="0" fieldPosition="0">
        <references count="1">
          <reference field="12" count="4">
            <x v="1"/>
            <x v="2"/>
            <x v="3"/>
            <x v="4"/>
          </reference>
        </references>
      </pivotArea>
    </format>
    <format dxfId="3114">
      <pivotArea dataOnly="0" labelOnly="1" grandCol="1" outline="0" fieldPosition="0"/>
    </format>
    <format dxfId="3113">
      <pivotArea dataOnly="0" labelOnly="1" outline="0" fieldPosition="0">
        <references count="1">
          <reference field="12" count="4">
            <x v="1"/>
            <x v="2"/>
            <x v="3"/>
            <x v="4"/>
          </reference>
        </references>
      </pivotArea>
    </format>
    <format dxfId="3112">
      <pivotArea dataOnly="0" labelOnly="1" grandCol="1" outline="0" fieldPosition="0"/>
    </format>
    <format dxfId="3111">
      <pivotArea grandRow="1" outline="0" collapsedLevelsAreSubtotals="1" fieldPosition="0"/>
    </format>
    <format dxfId="3110">
      <pivotArea dataOnly="0" labelOnly="1" grandRow="1" outline="0" fieldPosition="0"/>
    </format>
    <format dxfId="3109">
      <pivotArea outline="0" collapsedLevelsAreSubtotals="1" fieldPosition="0"/>
    </format>
    <format dxfId="3108">
      <pivotArea dataOnly="0" labelOnly="1" grandRow="1" outline="0" fieldPosition="0"/>
    </format>
    <format dxfId="3107">
      <pivotArea dataOnly="0" labelOnly="1" outline="0" fieldPosition="0">
        <references count="1">
          <reference field="12" count="4">
            <x v="0"/>
            <x v="1"/>
            <x v="2"/>
            <x v="4"/>
          </reference>
        </references>
      </pivotArea>
    </format>
    <format dxfId="3106">
      <pivotArea dataOnly="0" labelOnly="1" grandCol="1" outline="0" fieldPosition="0"/>
    </format>
    <format dxfId="3105">
      <pivotArea outline="0" collapsedLevelsAreSubtotals="1" fieldPosition="0"/>
    </format>
    <format dxfId="3104">
      <pivotArea dataOnly="0" labelOnly="1" grandRow="1" outline="0" fieldPosition="0"/>
    </format>
    <format dxfId="3103">
      <pivotArea dataOnly="0" labelOnly="1" outline="0" fieldPosition="0">
        <references count="1">
          <reference field="12" count="4">
            <x v="0"/>
            <x v="1"/>
            <x v="2"/>
            <x v="4"/>
          </reference>
        </references>
      </pivotArea>
    </format>
    <format dxfId="3102">
      <pivotArea dataOnly="0" labelOnly="1" grandCol="1" outline="0" fieldPosition="0"/>
    </format>
    <format dxfId="3101">
      <pivotArea dataOnly="0" labelOnly="1" outline="0" fieldPosition="0">
        <references count="1">
          <reference field="12" count="4">
            <x v="0"/>
            <x v="1"/>
            <x v="2"/>
            <x v="4"/>
          </reference>
        </references>
      </pivotArea>
    </format>
    <format dxfId="3100">
      <pivotArea dataOnly="0" labelOnly="1" grandCol="1" outline="0" fieldPosition="0"/>
    </format>
    <format dxfId="3099">
      <pivotArea grandRow="1" outline="0" collapsedLevelsAreSubtotals="1" fieldPosition="0"/>
    </format>
    <format dxfId="3098">
      <pivotArea dataOnly="0" labelOnly="1" grandRow="1" outline="0" fieldPosition="0"/>
    </format>
    <format dxfId="3097">
      <pivotArea outline="0" collapsedLevelsAreSubtotals="1" fieldPosition="0"/>
    </format>
    <format dxfId="3096">
      <pivotArea dataOnly="0" labelOnly="1" grandRow="1" outline="0" fieldPosition="0"/>
    </format>
    <format dxfId="3095">
      <pivotArea dataOnly="0" labelOnly="1" outline="0" fieldPosition="0">
        <references count="1">
          <reference field="12" count="3">
            <x v="0"/>
            <x v="1"/>
            <x v="2"/>
          </reference>
        </references>
      </pivotArea>
    </format>
    <format dxfId="3094">
      <pivotArea dataOnly="0" labelOnly="1" grandCol="1" outline="0" fieldPosition="0"/>
    </format>
    <format dxfId="3093">
      <pivotArea outline="0" collapsedLevelsAreSubtotals="1" fieldPosition="0"/>
    </format>
    <format dxfId="3092">
      <pivotArea dataOnly="0" labelOnly="1" grandRow="1" outline="0" fieldPosition="0"/>
    </format>
    <format dxfId="3091">
      <pivotArea dataOnly="0" labelOnly="1" outline="0" fieldPosition="0">
        <references count="1">
          <reference field="12" count="3">
            <x v="0"/>
            <x v="1"/>
            <x v="2"/>
          </reference>
        </references>
      </pivotArea>
    </format>
    <format dxfId="3090">
      <pivotArea dataOnly="0" labelOnly="1" grandCol="1" outline="0" fieldPosition="0"/>
    </format>
    <format dxfId="3089">
      <pivotArea outline="0" collapsedLevelsAreSubtotals="1" fieldPosition="0"/>
    </format>
    <format dxfId="3088">
      <pivotArea dataOnly="0" labelOnly="1" grandRow="1" outline="0" fieldPosition="0"/>
    </format>
    <format dxfId="3087">
      <pivotArea dataOnly="0" labelOnly="1" outline="0" fieldPosition="0">
        <references count="1">
          <reference field="12" count="2">
            <x v="0"/>
            <x v="1"/>
          </reference>
        </references>
      </pivotArea>
    </format>
    <format dxfId="3086">
      <pivotArea dataOnly="0" labelOnly="1" grandCol="1" outline="0" fieldPosition="0"/>
    </format>
    <format dxfId="3085">
      <pivotArea dataOnly="0" labelOnly="1" outline="0" fieldPosition="0">
        <references count="1">
          <reference field="12" count="2">
            <x v="0"/>
            <x v="1"/>
          </reference>
        </references>
      </pivotArea>
    </format>
    <format dxfId="3084">
      <pivotArea dataOnly="0" labelOnly="1" grandCol="1" outline="0" fieldPosition="0"/>
    </format>
    <format dxfId="3083">
      <pivotArea grandRow="1" outline="0" collapsedLevelsAreSubtotals="1" fieldPosition="0"/>
    </format>
    <format dxfId="3082">
      <pivotArea dataOnly="0" labelOnly="1" grandRow="1" outline="0" fieldPosition="0"/>
    </format>
    <format dxfId="3081">
      <pivotArea dataOnly="0" grandCol="1" outline="0" axis="axisCol" fieldPosition="0"/>
    </format>
    <format dxfId="3080">
      <pivotArea outline="0" collapsedLevelsAreSubtotals="1" fieldPosition="0"/>
    </format>
    <format dxfId="3079">
      <pivotArea dataOnly="0" labelOnly="1" grandRow="1" outline="0" fieldPosition="0"/>
    </format>
    <format dxfId="3078">
      <pivotArea dataOnly="0" labelOnly="1" outline="0" fieldPosition="0">
        <references count="1">
          <reference field="12" count="3">
            <x v="0"/>
            <x v="1"/>
            <x v="3"/>
          </reference>
        </references>
      </pivotArea>
    </format>
    <format dxfId="3077">
      <pivotArea dataOnly="0" labelOnly="1" grandCol="1" outline="0" fieldPosition="0"/>
    </format>
    <format dxfId="3076">
      <pivotArea dataOnly="0" labelOnly="1" outline="0" fieldPosition="0">
        <references count="1">
          <reference field="12" count="3">
            <x v="0"/>
            <x v="1"/>
            <x v="3"/>
          </reference>
        </references>
      </pivotArea>
    </format>
    <format dxfId="3075">
      <pivotArea dataOnly="0" labelOnly="1" grandCol="1" outline="0" fieldPosition="0"/>
    </format>
    <format dxfId="3074">
      <pivotArea grandRow="1" outline="0" collapsedLevelsAreSubtotals="1" fieldPosition="0"/>
    </format>
    <format dxfId="3073">
      <pivotArea dataOnly="0" labelOnly="1" grandRow="1" outline="0" fieldPosition="0"/>
    </format>
    <format dxfId="3072">
      <pivotArea outline="0" collapsedLevelsAreSubtotals="1" fieldPosition="0"/>
    </format>
    <format dxfId="3071">
      <pivotArea dataOnly="0" labelOnly="1" grandRow="1" outline="0" fieldPosition="0"/>
    </format>
    <format dxfId="3070">
      <pivotArea dataOnly="0" labelOnly="1" outline="0" fieldPosition="0">
        <references count="1">
          <reference field="12" count="3">
            <x v="0"/>
            <x v="1"/>
            <x v="3"/>
          </reference>
        </references>
      </pivotArea>
    </format>
    <format dxfId="3069">
      <pivotArea dataOnly="0" labelOnly="1" grandCol="1" outline="0" fieldPosition="0"/>
    </format>
    <format dxfId="3068">
      <pivotArea outline="0" collapsedLevelsAreSubtotals="1" fieldPosition="0"/>
    </format>
    <format dxfId="3067">
      <pivotArea dataOnly="0" labelOnly="1" grandRow="1" outline="0" fieldPosition="0"/>
    </format>
    <format dxfId="3066">
      <pivotArea dataOnly="0" labelOnly="1" outline="0" fieldPosition="0">
        <references count="1">
          <reference field="12" count="2">
            <x v="0"/>
            <x v="1"/>
          </reference>
        </references>
      </pivotArea>
    </format>
    <format dxfId="3065">
      <pivotArea dataOnly="0" labelOnly="1" grandCol="1" outline="0" fieldPosition="0"/>
    </format>
    <format dxfId="3064">
      <pivotArea dataOnly="0" labelOnly="1" outline="0" fieldPosition="0">
        <references count="1">
          <reference field="12" count="2">
            <x v="0"/>
            <x v="1"/>
          </reference>
        </references>
      </pivotArea>
    </format>
    <format dxfId="3063">
      <pivotArea dataOnly="0" labelOnly="1" grandCol="1" outline="0" fieldPosition="0"/>
    </format>
    <format dxfId="3062">
      <pivotArea dataOnly="0" labelOnly="1" outline="0" fieldPosition="0">
        <references count="1">
          <reference field="12" count="2">
            <x v="0"/>
            <x v="1"/>
          </reference>
        </references>
      </pivotArea>
    </format>
    <format dxfId="3061">
      <pivotArea dataOnly="0" labelOnly="1" grandCol="1" outline="0" fieldPosition="0"/>
    </format>
    <format dxfId="3060">
      <pivotArea grandRow="1" outline="0" collapsedLevelsAreSubtotals="1" fieldPosition="0"/>
    </format>
    <format dxfId="3059">
      <pivotArea dataOnly="0" labelOnly="1" grandRow="1" outline="0" fieldPosition="0"/>
    </format>
    <format dxfId="3058">
      <pivotArea outline="0" collapsedLevelsAreSubtotals="1" fieldPosition="0"/>
    </format>
    <format dxfId="3057">
      <pivotArea dataOnly="0" labelOnly="1" grandRow="1" outline="0" fieldPosition="0"/>
    </format>
    <format dxfId="3056">
      <pivotArea dataOnly="0" labelOnly="1" outline="0" fieldPosition="0">
        <references count="1">
          <reference field="12" count="2">
            <x v="0"/>
            <x v="1"/>
          </reference>
        </references>
      </pivotArea>
    </format>
    <format dxfId="3055">
      <pivotArea dataOnly="0" labelOnly="1" grandCol="1" outline="0" fieldPosition="0"/>
    </format>
    <format dxfId="3054">
      <pivotArea outline="0" collapsedLevelsAreSubtotals="1" fieldPosition="0"/>
    </format>
    <format dxfId="3053">
      <pivotArea dataOnly="0" labelOnly="1" grandRow="1" outline="0" fieldPosition="0"/>
    </format>
    <format dxfId="3052">
      <pivotArea dataOnly="0" labelOnly="1" outline="0" fieldPosition="0">
        <references count="1">
          <reference field="12" count="2">
            <x v="0"/>
            <x v="3"/>
          </reference>
        </references>
      </pivotArea>
    </format>
    <format dxfId="3051">
      <pivotArea dataOnly="0" labelOnly="1" grandCol="1" outline="0" fieldPosition="0"/>
    </format>
    <format dxfId="3050">
      <pivotArea outline="0" collapsedLevelsAreSubtotals="1" fieldPosition="0"/>
    </format>
    <format dxfId="3049">
      <pivotArea dataOnly="0" labelOnly="1" grandRow="1" outline="0" fieldPosition="0"/>
    </format>
    <format dxfId="3048">
      <pivotArea dataOnly="0" labelOnly="1" outline="0" fieldPosition="0">
        <references count="1">
          <reference field="12" count="2">
            <x v="0"/>
            <x v="3"/>
          </reference>
        </references>
      </pivotArea>
    </format>
    <format dxfId="3047">
      <pivotArea dataOnly="0" labelOnly="1" grandCol="1" outline="0" fieldPosition="0"/>
    </format>
    <format dxfId="3046">
      <pivotArea dataOnly="0" labelOnly="1" outline="0" fieldPosition="0">
        <references count="1">
          <reference field="12" count="2">
            <x v="0"/>
            <x v="3"/>
          </reference>
        </references>
      </pivotArea>
    </format>
    <format dxfId="3045">
      <pivotArea dataOnly="0" labelOnly="1" grandCol="1" outline="0" fieldPosition="0"/>
    </format>
    <format dxfId="3044">
      <pivotArea grandRow="1" outline="0" collapsedLevelsAreSubtotals="1" fieldPosition="0"/>
    </format>
    <format dxfId="3043">
      <pivotArea dataOnly="0" labelOnly="1" grandRow="1" outline="0" fieldPosition="0"/>
    </format>
    <format dxfId="3042">
      <pivotArea outline="0" collapsedLevelsAreSubtotals="1" fieldPosition="0"/>
    </format>
    <format dxfId="3041">
      <pivotArea dataOnly="0" labelOnly="1" grandRow="1" outline="0" fieldPosition="0"/>
    </format>
    <format dxfId="3040">
      <pivotArea dataOnly="0" labelOnly="1" outline="0" fieldPosition="0">
        <references count="1">
          <reference field="12" count="1">
            <x v="0"/>
          </reference>
        </references>
      </pivotArea>
    </format>
    <format dxfId="3039">
      <pivotArea dataOnly="0" labelOnly="1" grandCol="1" outline="0" fieldPosition="0"/>
    </format>
    <format dxfId="3038">
      <pivotArea dataOnly="0" labelOnly="1" outline="0" fieldPosition="0">
        <references count="1">
          <reference field="12" count="1">
            <x v="0"/>
          </reference>
        </references>
      </pivotArea>
    </format>
    <format dxfId="3037">
      <pivotArea dataOnly="0" labelOnly="1" grandCol="1" outline="0" fieldPosition="0"/>
    </format>
    <format dxfId="3036">
      <pivotArea grandRow="1" outline="0" collapsedLevelsAreSubtotals="1" fieldPosition="0"/>
    </format>
    <format dxfId="3035">
      <pivotArea dataOnly="0" labelOnly="1" grandRow="1" outline="0" fieldPosition="0"/>
    </format>
    <format dxfId="3034">
      <pivotArea grandCol="1" outline="0" collapsedLevelsAreSubtotals="1" fieldPosition="0"/>
    </format>
    <format dxfId="3033">
      <pivotArea dataOnly="0" labelOnly="1" grandCol="1" outline="0" fieldPosition="0"/>
    </format>
    <format dxfId="3032">
      <pivotArea outline="0" collapsedLevelsAreSubtotals="1" fieldPosition="0"/>
    </format>
    <format dxfId="3031">
      <pivotArea dataOnly="0" labelOnly="1" grandRow="1" outline="0" fieldPosition="0"/>
    </format>
    <format dxfId="3030">
      <pivotArea dataOnly="0" labelOnly="1" outline="0" fieldPosition="0">
        <references count="1">
          <reference field="12" count="0"/>
        </references>
      </pivotArea>
    </format>
    <format dxfId="3029">
      <pivotArea dataOnly="0" labelOnly="1" grandCol="1" outline="0" fieldPosition="0"/>
    </format>
    <format dxfId="3028">
      <pivotArea outline="0" collapsedLevelsAreSubtotals="1" fieldPosition="0"/>
    </format>
    <format dxfId="3027">
      <pivotArea dataOnly="0" labelOnly="1" grandRow="1" outline="0" fieldPosition="0"/>
    </format>
    <format dxfId="3026">
      <pivotArea dataOnly="0" labelOnly="1" outline="0" fieldPosition="0">
        <references count="1">
          <reference field="12" count="0"/>
        </references>
      </pivotArea>
    </format>
    <format dxfId="3025">
      <pivotArea dataOnly="0" labelOnly="1" grandCol="1" outline="0" fieldPosition="0"/>
    </format>
    <format dxfId="3024">
      <pivotArea outline="0" collapsedLevelsAreSubtotals="1" fieldPosition="0"/>
    </format>
    <format dxfId="3023">
      <pivotArea dataOnly="0" labelOnly="1" grandRow="1" outline="0" fieldPosition="0"/>
    </format>
    <format dxfId="3022">
      <pivotArea dataOnly="0" labelOnly="1" outline="0" fieldPosition="0">
        <references count="1">
          <reference field="12" count="0"/>
        </references>
      </pivotArea>
    </format>
    <format dxfId="3021">
      <pivotArea dataOnly="0" labelOnly="1" grandCol="1" outline="0" fieldPosition="0"/>
    </format>
    <format dxfId="3020">
      <pivotArea grandRow="1" outline="0" collapsedLevelsAreSubtotals="1" fieldPosition="0"/>
    </format>
    <format dxfId="3019">
      <pivotArea dataOnly="0" labelOnly="1" grandRow="1" outline="0" fieldPosition="0"/>
    </format>
    <format dxfId="3018">
      <pivotArea dataOnly="0" labelOnly="1" outline="0" fieldPosition="0">
        <references count="1">
          <reference field="12" count="0"/>
        </references>
      </pivotArea>
    </format>
    <format dxfId="3017">
      <pivotArea dataOnly="0" labelOnly="1" grandCol="1" outline="0" fieldPosition="0"/>
    </format>
    <format dxfId="3016">
      <pivotArea grandCol="1" outline="0" collapsedLevelsAreSubtotals="1" fieldPosition="0"/>
    </format>
    <format dxfId="3015">
      <pivotArea dataOnly="0" labelOnly="1" grandCol="1" outline="0" fieldPosition="0"/>
    </format>
    <format dxfId="3014">
      <pivotArea outline="0" collapsedLevelsAreSubtotals="1" fieldPosition="0"/>
    </format>
    <format dxfId="3013">
      <pivotArea field="15" type="button" dataOnly="0" labelOnly="1" outline="0" axis="axisRow" fieldPosition="0"/>
    </format>
    <format dxfId="3012">
      <pivotArea dataOnly="0" labelOnly="1" outline="0" fieldPosition="0">
        <references count="1">
          <reference field="15" count="0"/>
        </references>
      </pivotArea>
    </format>
    <format dxfId="3011">
      <pivotArea dataOnly="0" labelOnly="1" grandRow="1" outline="0" fieldPosition="0"/>
    </format>
    <format dxfId="3010">
      <pivotArea dataOnly="0" labelOnly="1" outline="0" fieldPosition="0">
        <references count="1">
          <reference field="12" count="0"/>
        </references>
      </pivotArea>
    </format>
    <format dxfId="3009">
      <pivotArea dataOnly="0" labelOnly="1" grandCol="1" outline="0" fieldPosition="0"/>
    </format>
    <format dxfId="3008">
      <pivotArea outline="0" collapsedLevelsAreSubtotals="1" fieldPosition="0"/>
    </format>
    <format dxfId="3007">
      <pivotArea field="15" type="button" dataOnly="0" labelOnly="1" outline="0" axis="axisRow" fieldPosition="0"/>
    </format>
    <format dxfId="3006">
      <pivotArea dataOnly="0" labelOnly="1" outline="0" fieldPosition="0">
        <references count="1">
          <reference field="15" count="0"/>
        </references>
      </pivotArea>
    </format>
    <format dxfId="3005">
      <pivotArea dataOnly="0" labelOnly="1" grandRow="1" outline="0" fieldPosition="0"/>
    </format>
    <format dxfId="3004">
      <pivotArea dataOnly="0" labelOnly="1" outline="0" fieldPosition="0">
        <references count="1">
          <reference field="12" count="0"/>
        </references>
      </pivotArea>
    </format>
    <format dxfId="3003">
      <pivotArea dataOnly="0" labelOnly="1" grandCol="1" outline="0" fieldPosition="0"/>
    </format>
    <format dxfId="3002">
      <pivotArea outline="0" collapsedLevelsAreSubtotals="1" fieldPosition="0"/>
    </format>
    <format dxfId="3001">
      <pivotArea field="15" type="button" dataOnly="0" labelOnly="1" outline="0" axis="axisRow" fieldPosition="0"/>
    </format>
    <format dxfId="3000">
      <pivotArea dataOnly="0" labelOnly="1" outline="0" fieldPosition="0">
        <references count="1">
          <reference field="15" count="5">
            <x v="4"/>
            <x v="6"/>
            <x v="10"/>
            <x v="11"/>
            <x v="13"/>
          </reference>
        </references>
      </pivotArea>
    </format>
    <format dxfId="2999">
      <pivotArea dataOnly="0" labelOnly="1" grandRow="1" outline="0" fieldPosition="0"/>
    </format>
    <format dxfId="2998">
      <pivotArea dataOnly="0" labelOnly="1" outline="0" fieldPosition="0">
        <references count="1">
          <reference field="12" count="3">
            <x v="0"/>
            <x v="1"/>
            <x v="4"/>
          </reference>
        </references>
      </pivotArea>
    </format>
    <format dxfId="2997">
      <pivotArea dataOnly="0" labelOnly="1" grandCol="1" outline="0" fieldPosition="0"/>
    </format>
    <format dxfId="2996">
      <pivotArea outline="0" collapsedLevelsAreSubtotals="1" fieldPosition="0"/>
    </format>
    <format dxfId="2995">
      <pivotArea field="15" type="button" dataOnly="0" labelOnly="1" outline="0" axis="axisRow" fieldPosition="0"/>
    </format>
    <format dxfId="2994">
      <pivotArea dataOnly="0" labelOnly="1" outline="0" fieldPosition="0">
        <references count="1">
          <reference field="15" count="5">
            <x v="4"/>
            <x v="6"/>
            <x v="10"/>
            <x v="11"/>
            <x v="13"/>
          </reference>
        </references>
      </pivotArea>
    </format>
    <format dxfId="2993">
      <pivotArea dataOnly="0" labelOnly="1" grandRow="1" outline="0" fieldPosition="0"/>
    </format>
    <format dxfId="2992">
      <pivotArea dataOnly="0" labelOnly="1" outline="0" fieldPosition="0">
        <references count="1">
          <reference field="12" count="3">
            <x v="0"/>
            <x v="1"/>
            <x v="4"/>
          </reference>
        </references>
      </pivotArea>
    </format>
    <format dxfId="2991">
      <pivotArea dataOnly="0" labelOnly="1" grandCol="1" outline="0" fieldPosition="0"/>
    </format>
    <format dxfId="2990">
      <pivotArea grandRow="1" outline="0" collapsedLevelsAreSubtotals="1" fieldPosition="0"/>
    </format>
    <format dxfId="2989">
      <pivotArea dataOnly="0" labelOnly="1" grandRow="1" outline="0" fieldPosition="0"/>
    </format>
    <format dxfId="2988">
      <pivotArea type="all" dataOnly="0" outline="0" fieldPosition="0"/>
    </format>
    <format dxfId="2987">
      <pivotArea dataOnly="0" labelOnly="1" outline="0" fieldPosition="0">
        <references count="1">
          <reference field="15" count="11">
            <x v="0"/>
            <x v="1"/>
            <x v="2"/>
            <x v="3"/>
            <x v="4"/>
            <x v="10"/>
            <x v="11"/>
            <x v="13"/>
            <x v="14"/>
            <x v="15"/>
            <x v="16"/>
          </reference>
        </references>
      </pivotArea>
    </format>
    <format dxfId="2986">
      <pivotArea dataOnly="0" labelOnly="1" outline="0" fieldPosition="0">
        <references count="1">
          <reference field="12" count="5">
            <x v="0"/>
            <x v="1"/>
            <x v="2"/>
            <x v="4"/>
            <x v="5"/>
          </reference>
        </references>
      </pivotArea>
    </format>
    <format dxfId="2985">
      <pivotArea type="all" dataOnly="0" outline="0" fieldPosition="0"/>
    </format>
    <format dxfId="2984">
      <pivotArea dataOnly="0" labelOnly="1" outline="0" fieldPosition="0">
        <references count="1">
          <reference field="15" count="11">
            <x v="0"/>
            <x v="1"/>
            <x v="2"/>
            <x v="3"/>
            <x v="4"/>
            <x v="10"/>
            <x v="11"/>
            <x v="13"/>
            <x v="14"/>
            <x v="15"/>
            <x v="16"/>
          </reference>
        </references>
      </pivotArea>
    </format>
    <format dxfId="2983">
      <pivotArea dataOnly="0" labelOnly="1" outline="0" fieldPosition="0">
        <references count="1">
          <reference field="12" count="5">
            <x v="0"/>
            <x v="1"/>
            <x v="2"/>
            <x v="4"/>
            <x v="5"/>
          </reference>
        </references>
      </pivotArea>
    </format>
    <format>
      <pivotArea dataOnly="0" labelOnly="1" outline="0" fieldPosition="0">
        <references count="1">
          <reference field="15" count="11">
            <x v="0"/>
            <x v="1"/>
            <x v="2"/>
            <x v="3"/>
            <x v="4"/>
            <x v="10"/>
            <x v="11"/>
            <x v="13"/>
            <x v="14"/>
            <x v="15"/>
            <x v="16"/>
          </reference>
        </references>
      </pivotArea>
    </format>
    <format>
      <pivotArea dataOnly="0" labelOnly="1" outline="0" fieldPosition="0">
        <references count="1">
          <reference field="12" count="5">
            <x v="0"/>
            <x v="1"/>
            <x v="2"/>
            <x v="4"/>
            <x v="5"/>
          </reference>
        </references>
      </pivotArea>
    </format>
    <format dxfId="2982">
      <pivotArea dataOnly="0" labelOnly="1" outline="0" fieldPosition="0">
        <references count="1">
          <reference field="15" count="4">
            <x v="7"/>
            <x v="8"/>
            <x v="12"/>
            <x v="13"/>
          </reference>
        </references>
      </pivotArea>
    </format>
    <format dxfId="2981">
      <pivotArea dataOnly="0" labelOnly="1" outline="0" fieldPosition="0">
        <references count="1">
          <reference field="15" count="1">
            <x v="6"/>
          </reference>
        </references>
      </pivotArea>
    </format>
    <format dxfId="2980">
      <pivotArea type="all" dataOnly="0" outline="0" fieldPosition="0"/>
    </format>
    <format dxfId="2979">
      <pivotArea dataOnly="0" labelOnly="1" outline="0" fieldPosition="0">
        <references count="1">
          <reference field="15" count="0"/>
        </references>
      </pivotArea>
    </format>
    <format dxfId="2978">
      <pivotArea dataOnly="0" labelOnly="1" outline="0" fieldPosition="0">
        <references count="1">
          <reference field="12" count="0"/>
        </references>
      </pivotArea>
    </format>
    <format>
      <pivotArea type="all" dataOnly="0" outline="0" fieldPosition="0"/>
    </format>
    <format>
      <pivotArea dataOnly="0" labelOnly="1" outline="0" fieldPosition="0">
        <references count="1">
          <reference field="15" count="0"/>
        </references>
      </pivotArea>
    </format>
    <format>
      <pivotArea dataOnly="0" labelOnly="1" outline="0" fieldPosition="0">
        <references count="1">
          <reference field="12" count="0"/>
        </references>
      </pivotArea>
    </format>
    <format dxfId="2977">
      <pivotArea dataOnly="0" labelOnly="1" outline="0" fieldPosition="0">
        <references count="1">
          <reference field="15" count="10">
            <x v="1"/>
            <x v="2"/>
            <x v="3"/>
            <x v="4"/>
            <x v="6"/>
            <x v="7"/>
            <x v="8"/>
            <x v="11"/>
            <x v="13"/>
            <x v="15"/>
          </reference>
        </references>
      </pivotArea>
    </format>
    <format dxfId="2976">
      <pivotArea type="all" dataOnly="0" outline="0" fieldPosition="0"/>
    </format>
    <format dxfId="2975">
      <pivotArea outline="0" collapsedLevelsAreSubtotals="1" fieldPosition="0"/>
    </format>
    <format dxfId="2974">
      <pivotArea type="origin" dataOnly="0" labelOnly="1" outline="0" fieldPosition="0"/>
    </format>
    <format dxfId="2973">
      <pivotArea field="12" type="button" dataOnly="0" labelOnly="1" outline="0" axis="axisCol" fieldPosition="0"/>
    </format>
    <format dxfId="2972">
      <pivotArea type="topRight" dataOnly="0" labelOnly="1" outline="0" fieldPosition="0"/>
    </format>
    <format dxfId="2971">
      <pivotArea field="15" type="button" dataOnly="0" labelOnly="1" outline="0" axis="axisRow" fieldPosition="0"/>
    </format>
    <format dxfId="2970">
      <pivotArea dataOnly="0" labelOnly="1" outline="0" fieldPosition="0">
        <references count="1">
          <reference field="15" count="7">
            <x v="3"/>
            <x v="4"/>
            <x v="6"/>
            <x v="8"/>
            <x v="9"/>
            <x v="13"/>
            <x v="17"/>
          </reference>
        </references>
      </pivotArea>
    </format>
    <format dxfId="2969">
      <pivotArea dataOnly="0" labelOnly="1" grandRow="1" outline="0" fieldPosition="0"/>
    </format>
    <format dxfId="2968">
      <pivotArea dataOnly="0" labelOnly="1" outline="0" fieldPosition="0">
        <references count="1">
          <reference field="12" count="3">
            <x v="1"/>
            <x v="2"/>
            <x v="3"/>
          </reference>
        </references>
      </pivotArea>
    </format>
    <format dxfId="296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8.xml"/><Relationship Id="rId13" Type="http://schemas.openxmlformats.org/officeDocument/2006/relationships/pivotTable" Target="../pivotTables/pivotTable23.xml"/><Relationship Id="rId3" Type="http://schemas.openxmlformats.org/officeDocument/2006/relationships/pivotTable" Target="../pivotTables/pivotTable13.xml"/><Relationship Id="rId7" Type="http://schemas.openxmlformats.org/officeDocument/2006/relationships/pivotTable" Target="../pivotTables/pivotTable17.xml"/><Relationship Id="rId12" Type="http://schemas.openxmlformats.org/officeDocument/2006/relationships/pivotTable" Target="../pivotTables/pivotTable22.xml"/><Relationship Id="rId17" Type="http://schemas.openxmlformats.org/officeDocument/2006/relationships/printerSettings" Target="../printerSettings/printerSettings1.bin"/><Relationship Id="rId2" Type="http://schemas.openxmlformats.org/officeDocument/2006/relationships/pivotTable" Target="../pivotTables/pivotTable12.xml"/><Relationship Id="rId16" Type="http://schemas.openxmlformats.org/officeDocument/2006/relationships/pivotTable" Target="../pivotTables/pivotTable26.xml"/><Relationship Id="rId1" Type="http://schemas.openxmlformats.org/officeDocument/2006/relationships/pivotTable" Target="../pivotTables/pivotTable11.xml"/><Relationship Id="rId6" Type="http://schemas.openxmlformats.org/officeDocument/2006/relationships/pivotTable" Target="../pivotTables/pivotTable16.xml"/><Relationship Id="rId11" Type="http://schemas.openxmlformats.org/officeDocument/2006/relationships/pivotTable" Target="../pivotTables/pivotTable21.xml"/><Relationship Id="rId5" Type="http://schemas.openxmlformats.org/officeDocument/2006/relationships/pivotTable" Target="../pivotTables/pivotTable15.xml"/><Relationship Id="rId15" Type="http://schemas.openxmlformats.org/officeDocument/2006/relationships/pivotTable" Target="../pivotTables/pivotTable25.xml"/><Relationship Id="rId10" Type="http://schemas.openxmlformats.org/officeDocument/2006/relationships/pivotTable" Target="../pivotTables/pivotTable20.xml"/><Relationship Id="rId4" Type="http://schemas.openxmlformats.org/officeDocument/2006/relationships/pivotTable" Target="../pivotTables/pivotTable14.xml"/><Relationship Id="rId9" Type="http://schemas.openxmlformats.org/officeDocument/2006/relationships/pivotTable" Target="../pivotTables/pivotTable19.xml"/><Relationship Id="rId14" Type="http://schemas.openxmlformats.org/officeDocument/2006/relationships/pivotTable" Target="../pivotTables/pivot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H41"/>
  <sheetViews>
    <sheetView workbookViewId="0">
      <selection activeCell="H41" sqref="H41"/>
    </sheetView>
  </sheetViews>
  <sheetFormatPr defaultRowHeight="15" x14ac:dyDescent="0.2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x14ac:dyDescent="0.25">
      <c r="B1" s="187" t="s">
        <v>122</v>
      </c>
      <c r="C1" s="188" t="s">
        <v>122</v>
      </c>
      <c r="G1" s="187" t="s">
        <v>122</v>
      </c>
      <c r="H1" s="188" t="s">
        <v>122</v>
      </c>
      <c r="CH1" t="e">
        <v>#N/A</v>
      </c>
    </row>
    <row r="2" spans="2:86" x14ac:dyDescent="0.25">
      <c r="CH2" t="e">
        <v>#N/A</v>
      </c>
    </row>
    <row r="3" spans="2:86" ht="30" customHeight="1" thickBot="1" x14ac:dyDescent="0.3">
      <c r="B3" s="40" t="s">
        <v>429</v>
      </c>
      <c r="C3" s="29" t="s">
        <v>14</v>
      </c>
      <c r="D3" s="55"/>
      <c r="E3" s="149"/>
      <c r="G3" s="40" t="s">
        <v>430</v>
      </c>
      <c r="H3" s="29" t="s">
        <v>14</v>
      </c>
      <c r="I3" s="55"/>
      <c r="J3" s="149"/>
      <c r="CH3" t="e">
        <v>#N/A</v>
      </c>
    </row>
    <row r="4" spans="2:86" ht="30" customHeight="1" thickBot="1" x14ac:dyDescent="0.3">
      <c r="B4" s="161" t="s">
        <v>15</v>
      </c>
      <c r="C4" s="59" t="s">
        <v>125</v>
      </c>
      <c r="D4" s="2" t="s">
        <v>128</v>
      </c>
      <c r="E4" s="58" t="s">
        <v>431</v>
      </c>
      <c r="F4" s="190" t="s">
        <v>432</v>
      </c>
      <c r="G4" s="161" t="s">
        <v>15</v>
      </c>
      <c r="H4" s="59" t="s">
        <v>128</v>
      </c>
      <c r="I4" s="2" t="s">
        <v>125</v>
      </c>
      <c r="J4" s="58" t="s">
        <v>431</v>
      </c>
      <c r="K4" s="124" t="s">
        <v>432</v>
      </c>
      <c r="CH4" t="e">
        <v>#N/A</v>
      </c>
    </row>
    <row r="5" spans="2:86" ht="19.5" customHeight="1" x14ac:dyDescent="0.25">
      <c r="B5" s="191" t="s">
        <v>322</v>
      </c>
      <c r="C5" s="192">
        <v>91033</v>
      </c>
      <c r="D5" s="193">
        <v>74654.709999999992</v>
      </c>
      <c r="E5" s="194">
        <v>165687.71</v>
      </c>
      <c r="F5" s="185">
        <f t="shared" ref="F5:F21" si="0">D5*100/E5</f>
        <v>45.057481933934625</v>
      </c>
      <c r="G5" s="195" t="s">
        <v>322</v>
      </c>
      <c r="H5" s="227">
        <v>2</v>
      </c>
      <c r="I5" s="228">
        <v>1</v>
      </c>
      <c r="J5" s="229">
        <v>3</v>
      </c>
      <c r="K5" s="138">
        <f t="shared" ref="K5:K21" si="1">H5*100/J5</f>
        <v>66.666666666666671</v>
      </c>
      <c r="CH5" t="e">
        <v>#N/A</v>
      </c>
    </row>
    <row r="6" spans="2:86" ht="19.5" customHeight="1" x14ac:dyDescent="0.25">
      <c r="B6" s="109" t="s">
        <v>192</v>
      </c>
      <c r="C6" s="196">
        <v>72127.540000000008</v>
      </c>
      <c r="D6" s="197">
        <v>167019</v>
      </c>
      <c r="E6" s="198">
        <v>239146.54</v>
      </c>
      <c r="F6" s="185">
        <f t="shared" si="0"/>
        <v>69.839605456972109</v>
      </c>
      <c r="G6" s="199" t="s">
        <v>192</v>
      </c>
      <c r="H6" s="230">
        <v>2</v>
      </c>
      <c r="I6" s="226">
        <v>3</v>
      </c>
      <c r="J6" s="231">
        <v>5</v>
      </c>
      <c r="K6" s="138">
        <f t="shared" si="1"/>
        <v>40</v>
      </c>
      <c r="CH6" t="e">
        <v>#N/A</v>
      </c>
    </row>
    <row r="7" spans="2:86" ht="19.5" customHeight="1" x14ac:dyDescent="0.25">
      <c r="B7" s="200" t="s">
        <v>126</v>
      </c>
      <c r="C7" s="196">
        <v>216112</v>
      </c>
      <c r="D7" s="197">
        <v>239138</v>
      </c>
      <c r="E7" s="198">
        <v>455250</v>
      </c>
      <c r="F7" s="185">
        <f t="shared" si="0"/>
        <v>52.528940142778694</v>
      </c>
      <c r="G7" s="201" t="s">
        <v>126</v>
      </c>
      <c r="H7" s="230">
        <v>2</v>
      </c>
      <c r="I7" s="226">
        <v>2</v>
      </c>
      <c r="J7" s="231">
        <v>4</v>
      </c>
      <c r="K7" s="138">
        <f t="shared" si="1"/>
        <v>50</v>
      </c>
      <c r="CH7" t="e">
        <v>#N/A</v>
      </c>
    </row>
    <row r="8" spans="2:86" ht="19.5" customHeight="1" x14ac:dyDescent="0.25">
      <c r="B8" s="200" t="s">
        <v>165</v>
      </c>
      <c r="C8" s="196">
        <v>37517</v>
      </c>
      <c r="D8" s="197">
        <v>171458.25</v>
      </c>
      <c r="E8" s="198">
        <v>208975.25</v>
      </c>
      <c r="F8" s="185">
        <f t="shared" si="0"/>
        <v>82.047156302002264</v>
      </c>
      <c r="G8" s="201" t="s">
        <v>165</v>
      </c>
      <c r="H8" s="230">
        <v>3</v>
      </c>
      <c r="I8" s="226">
        <v>1</v>
      </c>
      <c r="J8" s="231">
        <v>4</v>
      </c>
      <c r="K8" s="138">
        <f t="shared" si="1"/>
        <v>75</v>
      </c>
      <c r="CH8" t="e">
        <v>#N/A</v>
      </c>
    </row>
    <row r="9" spans="2:86" ht="19.5" customHeight="1" x14ac:dyDescent="0.25">
      <c r="B9" s="200" t="s">
        <v>206</v>
      </c>
      <c r="C9" s="196">
        <v>31007</v>
      </c>
      <c r="D9" s="197"/>
      <c r="E9" s="198">
        <v>31007</v>
      </c>
      <c r="F9" s="185">
        <f t="shared" si="0"/>
        <v>0</v>
      </c>
      <c r="G9" s="201" t="s">
        <v>206</v>
      </c>
      <c r="H9" s="230"/>
      <c r="I9" s="226">
        <v>1</v>
      </c>
      <c r="J9" s="231">
        <v>1</v>
      </c>
      <c r="K9" s="138">
        <f t="shared" si="1"/>
        <v>0</v>
      </c>
      <c r="CH9" t="e">
        <v>#N/A</v>
      </c>
    </row>
    <row r="10" spans="2:86" ht="19.5" customHeight="1" x14ac:dyDescent="0.25">
      <c r="B10" s="200" t="s">
        <v>276</v>
      </c>
      <c r="C10" s="196"/>
      <c r="D10" s="197">
        <v>34562</v>
      </c>
      <c r="E10" s="198">
        <v>34562</v>
      </c>
      <c r="F10" s="185">
        <f t="shared" si="0"/>
        <v>100</v>
      </c>
      <c r="G10" s="201" t="s">
        <v>276</v>
      </c>
      <c r="H10" s="230">
        <v>1</v>
      </c>
      <c r="I10" s="226"/>
      <c r="J10" s="231">
        <v>1</v>
      </c>
      <c r="K10" s="138">
        <f t="shared" si="1"/>
        <v>100</v>
      </c>
      <c r="CH10" t="e">
        <v>#N/A</v>
      </c>
    </row>
    <row r="11" spans="2:86" ht="19.5" customHeight="1" x14ac:dyDescent="0.25">
      <c r="B11" s="200" t="s">
        <v>140</v>
      </c>
      <c r="C11" s="196">
        <v>226448</v>
      </c>
      <c r="D11" s="197">
        <v>230205</v>
      </c>
      <c r="E11" s="198">
        <v>456653</v>
      </c>
      <c r="F11" s="185">
        <f t="shared" si="0"/>
        <v>50.411362675817308</v>
      </c>
      <c r="G11" s="201" t="s">
        <v>140</v>
      </c>
      <c r="H11" s="230">
        <v>4</v>
      </c>
      <c r="I11" s="226">
        <v>2</v>
      </c>
      <c r="J11" s="231">
        <v>6</v>
      </c>
      <c r="K11" s="138">
        <f t="shared" si="1"/>
        <v>66.666666666666671</v>
      </c>
      <c r="CH11" t="e">
        <v>#N/A</v>
      </c>
    </row>
    <row r="12" spans="2:86" ht="19.5" customHeight="1" x14ac:dyDescent="0.25">
      <c r="B12" s="200" t="s">
        <v>148</v>
      </c>
      <c r="C12" s="196">
        <v>75488</v>
      </c>
      <c r="D12" s="197"/>
      <c r="E12" s="198">
        <v>75488</v>
      </c>
      <c r="F12" s="185">
        <f t="shared" si="0"/>
        <v>0</v>
      </c>
      <c r="G12" s="201" t="s">
        <v>148</v>
      </c>
      <c r="H12" s="230"/>
      <c r="I12" s="226">
        <v>1</v>
      </c>
      <c r="J12" s="231">
        <v>1</v>
      </c>
      <c r="K12" s="138">
        <f t="shared" si="1"/>
        <v>0</v>
      </c>
      <c r="CH12" t="e">
        <v>#N/A</v>
      </c>
    </row>
    <row r="13" spans="2:86" ht="19.5" customHeight="1" x14ac:dyDescent="0.25">
      <c r="B13" s="200" t="s">
        <v>173</v>
      </c>
      <c r="C13" s="196">
        <v>227461.32</v>
      </c>
      <c r="D13" s="197">
        <v>92240</v>
      </c>
      <c r="E13" s="198">
        <v>319701.32</v>
      </c>
      <c r="F13" s="185">
        <f t="shared" si="0"/>
        <v>28.8519296698556</v>
      </c>
      <c r="G13" s="201" t="s">
        <v>173</v>
      </c>
      <c r="H13" s="230">
        <v>1</v>
      </c>
      <c r="I13" s="226">
        <v>3</v>
      </c>
      <c r="J13" s="231">
        <v>4</v>
      </c>
      <c r="K13" s="138">
        <f t="shared" si="1"/>
        <v>25</v>
      </c>
      <c r="CH13" t="e">
        <v>#N/A</v>
      </c>
    </row>
    <row r="14" spans="2:86" ht="19.5" customHeight="1" x14ac:dyDescent="0.25">
      <c r="B14" s="200" t="s">
        <v>225</v>
      </c>
      <c r="C14" s="196">
        <v>22264.35</v>
      </c>
      <c r="D14" s="197">
        <v>58688</v>
      </c>
      <c r="E14" s="198">
        <v>80952.350000000006</v>
      </c>
      <c r="F14" s="185">
        <f t="shared" si="0"/>
        <v>72.496968895899869</v>
      </c>
      <c r="G14" s="201" t="s">
        <v>225</v>
      </c>
      <c r="H14" s="230">
        <v>1</v>
      </c>
      <c r="I14" s="226">
        <v>1</v>
      </c>
      <c r="J14" s="231">
        <v>2</v>
      </c>
      <c r="K14" s="138">
        <f t="shared" si="1"/>
        <v>50</v>
      </c>
      <c r="CH14" t="e">
        <v>#N/A</v>
      </c>
    </row>
    <row r="15" spans="2:86" ht="19.5" customHeight="1" x14ac:dyDescent="0.25">
      <c r="B15" s="109" t="s">
        <v>433</v>
      </c>
      <c r="C15" s="196">
        <v>19659</v>
      </c>
      <c r="D15" s="197"/>
      <c r="E15" s="198">
        <v>19659</v>
      </c>
      <c r="F15" s="185">
        <f t="shared" si="0"/>
        <v>0</v>
      </c>
      <c r="G15" s="199" t="s">
        <v>433</v>
      </c>
      <c r="H15" s="230"/>
      <c r="I15" s="226">
        <v>1</v>
      </c>
      <c r="J15" s="231">
        <v>1</v>
      </c>
      <c r="K15" s="138">
        <f t="shared" si="1"/>
        <v>0</v>
      </c>
      <c r="CH15" t="e">
        <v>#N/A</v>
      </c>
    </row>
    <row r="16" spans="2:86" ht="19.5" customHeight="1" x14ac:dyDescent="0.25">
      <c r="B16" s="109" t="s">
        <v>236</v>
      </c>
      <c r="C16" s="196">
        <v>29237.7</v>
      </c>
      <c r="D16" s="197">
        <v>47141</v>
      </c>
      <c r="E16" s="198">
        <v>76378.7</v>
      </c>
      <c r="F16" s="185">
        <f t="shared" si="0"/>
        <v>61.720086882861324</v>
      </c>
      <c r="G16" s="199" t="s">
        <v>236</v>
      </c>
      <c r="H16" s="230">
        <v>1</v>
      </c>
      <c r="I16" s="226">
        <v>1</v>
      </c>
      <c r="J16" s="231">
        <v>2</v>
      </c>
      <c r="K16" s="138">
        <f t="shared" si="1"/>
        <v>50</v>
      </c>
      <c r="CH16" t="e">
        <v>#N/A</v>
      </c>
    </row>
    <row r="17" spans="2:86" ht="19.5" customHeight="1" x14ac:dyDescent="0.25">
      <c r="B17" s="109" t="s">
        <v>264</v>
      </c>
      <c r="C17" s="196"/>
      <c r="D17" s="197">
        <v>21154.94</v>
      </c>
      <c r="E17" s="198">
        <v>21154.94</v>
      </c>
      <c r="F17" s="185">
        <f t="shared" si="0"/>
        <v>100</v>
      </c>
      <c r="G17" s="199" t="s">
        <v>264</v>
      </c>
      <c r="H17" s="230">
        <v>1</v>
      </c>
      <c r="I17" s="226"/>
      <c r="J17" s="231">
        <v>1</v>
      </c>
      <c r="K17" s="138">
        <f t="shared" si="1"/>
        <v>100</v>
      </c>
      <c r="CH17" t="e">
        <v>#N/A</v>
      </c>
    </row>
    <row r="18" spans="2:86" ht="19.5" customHeight="1" x14ac:dyDescent="0.25">
      <c r="B18" s="200" t="s">
        <v>199</v>
      </c>
      <c r="C18" s="196"/>
      <c r="D18" s="197">
        <v>114089</v>
      </c>
      <c r="E18" s="198">
        <v>114089</v>
      </c>
      <c r="F18" s="185">
        <f t="shared" si="0"/>
        <v>100</v>
      </c>
      <c r="G18" s="201" t="s">
        <v>199</v>
      </c>
      <c r="H18" s="230">
        <v>2</v>
      </c>
      <c r="I18" s="226"/>
      <c r="J18" s="231">
        <v>2</v>
      </c>
      <c r="K18" s="138">
        <f t="shared" si="1"/>
        <v>100</v>
      </c>
      <c r="CH18" t="e">
        <v>#N/A</v>
      </c>
    </row>
    <row r="19" spans="2:86" ht="19.5" customHeight="1" thickBot="1" x14ac:dyDescent="0.3">
      <c r="B19" s="113" t="s">
        <v>284</v>
      </c>
      <c r="C19" s="196">
        <v>141978.89000000001</v>
      </c>
      <c r="D19" s="197">
        <v>225587</v>
      </c>
      <c r="E19" s="198">
        <v>367565.89</v>
      </c>
      <c r="F19" s="185">
        <f t="shared" si="0"/>
        <v>61.373213929072691</v>
      </c>
      <c r="G19" s="203" t="s">
        <v>284</v>
      </c>
      <c r="H19" s="230">
        <v>2</v>
      </c>
      <c r="I19" s="226">
        <v>4</v>
      </c>
      <c r="J19" s="231">
        <v>6</v>
      </c>
      <c r="K19" s="138">
        <f t="shared" si="1"/>
        <v>33.333333333333336</v>
      </c>
      <c r="CH19" t="e">
        <v>#N/A</v>
      </c>
    </row>
    <row r="20" spans="2:86" ht="19.5" customHeight="1" thickBot="1" x14ac:dyDescent="0.3">
      <c r="B20" s="58" t="s">
        <v>431</v>
      </c>
      <c r="C20" s="114">
        <v>1190333.8</v>
      </c>
      <c r="D20" s="115">
        <v>1475936.9</v>
      </c>
      <c r="E20" s="116">
        <v>2666270.7000000002</v>
      </c>
      <c r="F20" s="202">
        <f t="shared" si="0"/>
        <v>55.355853402282065</v>
      </c>
      <c r="G20" s="58" t="s">
        <v>431</v>
      </c>
      <c r="H20" s="59">
        <v>22</v>
      </c>
      <c r="I20" s="1">
        <v>21</v>
      </c>
      <c r="J20" s="2">
        <v>43</v>
      </c>
      <c r="K20" s="153">
        <f t="shared" si="1"/>
        <v>51.162790697674417</v>
      </c>
      <c r="CH20">
        <v>72</v>
      </c>
    </row>
    <row r="21" spans="2:86" ht="25.5" customHeight="1" thickBot="1" x14ac:dyDescent="0.3">
      <c r="F21" s="204" t="e">
        <f t="shared" si="0"/>
        <v>#DIV/0!</v>
      </c>
      <c r="K21" s="154" t="e">
        <f t="shared" si="1"/>
        <v>#DIV/0!</v>
      </c>
    </row>
    <row r="23" spans="2:86" hidden="1" x14ac:dyDescent="0.25"/>
    <row r="24" spans="2:86" hidden="1" x14ac:dyDescent="0.25"/>
    <row r="25" spans="2:86" hidden="1" x14ac:dyDescent="0.25"/>
    <row r="26" spans="2:86" ht="15.75" hidden="1" customHeight="1" thickBot="1" x14ac:dyDescent="0.3">
      <c r="B26" s="40" t="s">
        <v>45</v>
      </c>
      <c r="C26" s="3" t="s">
        <v>434</v>
      </c>
      <c r="D26" s="123"/>
      <c r="E26" s="123"/>
      <c r="F26" s="77"/>
      <c r="G26" s="117"/>
      <c r="H26" s="117"/>
    </row>
    <row r="27" spans="2:86" ht="15.75" customHeight="1" thickBot="1" x14ac:dyDescent="0.3">
      <c r="B27" s="40" t="s">
        <v>3</v>
      </c>
      <c r="C27" s="3" t="s">
        <v>435</v>
      </c>
      <c r="E27" s="70"/>
      <c r="F27" s="70"/>
      <c r="H27" s="117"/>
    </row>
    <row r="28" spans="2:86" hidden="1" x14ac:dyDescent="0.25">
      <c r="B28" s="40" t="s">
        <v>14</v>
      </c>
      <c r="C28" s="3" t="s">
        <v>128</v>
      </c>
    </row>
    <row r="29" spans="2:86" hidden="1" x14ac:dyDescent="0.25">
      <c r="B29" s="40" t="s">
        <v>122</v>
      </c>
      <c r="C29" s="3" t="s">
        <v>122</v>
      </c>
    </row>
    <row r="30" spans="2:86" ht="20.25" hidden="1" customHeight="1" thickBot="1" x14ac:dyDescent="0.3">
      <c r="G30" s="133" t="e">
        <f>#REF!</f>
        <v>#REF!</v>
      </c>
    </row>
    <row r="31" spans="2:86" hidden="1" x14ac:dyDescent="0.25">
      <c r="B31" s="40" t="s">
        <v>430</v>
      </c>
      <c r="C31" s="40" t="s">
        <v>12</v>
      </c>
      <c r="D31" s="3"/>
    </row>
    <row r="32" spans="2:86" ht="21" customHeight="1" thickBot="1" x14ac:dyDescent="0.3">
      <c r="B32" s="161" t="s">
        <v>15</v>
      </c>
      <c r="C32" s="58" t="s">
        <v>436</v>
      </c>
      <c r="D32" s="134" t="s">
        <v>437</v>
      </c>
    </row>
    <row r="33" spans="2:4" ht="18" customHeight="1" x14ac:dyDescent="0.25">
      <c r="B33" s="61" t="s">
        <v>322</v>
      </c>
      <c r="C33" s="224">
        <v>1</v>
      </c>
      <c r="D33" s="225">
        <v>1</v>
      </c>
    </row>
    <row r="34" spans="2:4" ht="18" customHeight="1" x14ac:dyDescent="0.25">
      <c r="B34" s="63" t="s">
        <v>165</v>
      </c>
      <c r="C34" s="71">
        <v>2</v>
      </c>
      <c r="D34" s="73">
        <v>2</v>
      </c>
    </row>
    <row r="35" spans="2:4" ht="18" customHeight="1" x14ac:dyDescent="0.25">
      <c r="B35" s="223" t="s">
        <v>173</v>
      </c>
      <c r="C35" s="71">
        <v>1</v>
      </c>
      <c r="D35" s="73">
        <v>1</v>
      </c>
    </row>
    <row r="36" spans="2:4" ht="18" customHeight="1" x14ac:dyDescent="0.25">
      <c r="B36" s="63" t="s">
        <v>225</v>
      </c>
      <c r="C36" s="71">
        <v>1</v>
      </c>
      <c r="D36" s="73">
        <v>1</v>
      </c>
    </row>
    <row r="37" spans="2:4" x14ac:dyDescent="0.25">
      <c r="B37" s="63" t="s">
        <v>284</v>
      </c>
      <c r="C37" s="71">
        <v>2</v>
      </c>
      <c r="D37" s="73">
        <v>2</v>
      </c>
    </row>
    <row r="38" spans="2:4" ht="15.75" customHeight="1" thickBot="1" x14ac:dyDescent="0.3">
      <c r="B38" s="64" t="s">
        <v>140</v>
      </c>
      <c r="C38" s="71">
        <v>1</v>
      </c>
      <c r="D38" s="73">
        <v>1</v>
      </c>
    </row>
    <row r="39" spans="2:4" ht="15.75" customHeight="1" thickBot="1" x14ac:dyDescent="0.3">
      <c r="B39" s="58" t="s">
        <v>437</v>
      </c>
      <c r="C39" s="59">
        <v>8</v>
      </c>
      <c r="D39" s="2">
        <v>8</v>
      </c>
    </row>
    <row r="41" spans="2:4" ht="15.75" customHeight="1" thickBot="1" x14ac:dyDescent="0.3"/>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24"/>
  <sheetViews>
    <sheetView workbookViewId="0">
      <selection activeCell="C2" sqref="A2:C25"/>
    </sheetView>
  </sheetViews>
  <sheetFormatPr defaultRowHeight="15" x14ac:dyDescent="0.25"/>
  <cols>
    <col min="1" max="1" width="21.42578125" bestFit="1" customWidth="1"/>
    <col min="2" max="2" width="12.140625" customWidth="1"/>
    <col min="3" max="3" width="10.85546875" customWidth="1"/>
    <col min="4" max="4" width="5.5703125" hidden="1" customWidth="1"/>
    <col min="5" max="5" width="11.28515625" hidden="1" customWidth="1"/>
  </cols>
  <sheetData>
    <row r="3" spans="1:5" x14ac:dyDescent="0.25">
      <c r="A3" s="29" t="s">
        <v>443</v>
      </c>
      <c r="B3" s="29" t="s">
        <v>442</v>
      </c>
    </row>
    <row r="4" spans="1:5" ht="26.25" customHeight="1" x14ac:dyDescent="0.25">
      <c r="A4" s="163" t="s">
        <v>479</v>
      </c>
      <c r="B4" s="72" t="s">
        <v>2932</v>
      </c>
      <c r="C4" s="72" t="s">
        <v>2933</v>
      </c>
      <c r="D4" s="72" t="s">
        <v>2951</v>
      </c>
      <c r="E4" s="72" t="s">
        <v>431</v>
      </c>
    </row>
    <row r="5" spans="1:5" x14ac:dyDescent="0.25">
      <c r="A5" s="72" t="s">
        <v>322</v>
      </c>
      <c r="B5" s="72">
        <v>1</v>
      </c>
      <c r="C5" s="72"/>
      <c r="D5" s="72">
        <v>28</v>
      </c>
      <c r="E5" s="72">
        <v>29</v>
      </c>
    </row>
    <row r="6" spans="1:5" x14ac:dyDescent="0.25">
      <c r="A6" s="72" t="s">
        <v>192</v>
      </c>
      <c r="B6" s="72">
        <v>3</v>
      </c>
      <c r="C6" s="72"/>
      <c r="D6" s="72">
        <v>25</v>
      </c>
      <c r="E6" s="72">
        <v>28</v>
      </c>
    </row>
    <row r="7" spans="1:5" x14ac:dyDescent="0.25">
      <c r="A7" s="72" t="s">
        <v>126</v>
      </c>
      <c r="B7" s="72">
        <v>6</v>
      </c>
      <c r="C7" s="72"/>
      <c r="D7" s="72">
        <v>89</v>
      </c>
      <c r="E7" s="72">
        <v>95</v>
      </c>
    </row>
    <row r="8" spans="1:5" x14ac:dyDescent="0.25">
      <c r="A8" s="72" t="s">
        <v>165</v>
      </c>
      <c r="B8" s="72">
        <v>4</v>
      </c>
      <c r="C8" s="72"/>
      <c r="D8" s="72">
        <v>34</v>
      </c>
      <c r="E8" s="72">
        <v>38</v>
      </c>
    </row>
    <row r="9" spans="1:5" x14ac:dyDescent="0.25">
      <c r="A9" s="72" t="s">
        <v>206</v>
      </c>
      <c r="B9" s="72">
        <v>4</v>
      </c>
      <c r="C9" s="72">
        <v>1</v>
      </c>
      <c r="D9" s="72">
        <v>49</v>
      </c>
      <c r="E9" s="72">
        <v>54</v>
      </c>
    </row>
    <row r="10" spans="1:5" x14ac:dyDescent="0.25">
      <c r="A10" s="72" t="s">
        <v>276</v>
      </c>
      <c r="B10" s="72"/>
      <c r="C10" s="72"/>
      <c r="D10" s="72">
        <v>37</v>
      </c>
      <c r="E10" s="72">
        <v>37</v>
      </c>
    </row>
    <row r="11" spans="1:5" x14ac:dyDescent="0.25">
      <c r="A11" s="72" t="s">
        <v>218</v>
      </c>
      <c r="B11" s="72">
        <v>4</v>
      </c>
      <c r="C11" s="72"/>
      <c r="D11" s="72">
        <v>17</v>
      </c>
      <c r="E11" s="72">
        <v>21</v>
      </c>
    </row>
    <row r="12" spans="1:5" x14ac:dyDescent="0.25">
      <c r="A12" s="72" t="s">
        <v>1004</v>
      </c>
      <c r="B12" s="72"/>
      <c r="C12" s="72">
        <v>1</v>
      </c>
      <c r="D12" s="72">
        <v>8</v>
      </c>
      <c r="E12" s="72">
        <v>9</v>
      </c>
    </row>
    <row r="13" spans="1:5" x14ac:dyDescent="0.25">
      <c r="A13" s="72" t="s">
        <v>140</v>
      </c>
      <c r="B13" s="72">
        <v>7</v>
      </c>
      <c r="C13" s="72"/>
      <c r="D13" s="72">
        <v>54</v>
      </c>
      <c r="E13" s="72">
        <v>61</v>
      </c>
    </row>
    <row r="14" spans="1:5" x14ac:dyDescent="0.25">
      <c r="A14" s="72" t="s">
        <v>148</v>
      </c>
      <c r="B14" s="72">
        <v>8</v>
      </c>
      <c r="C14" s="72"/>
      <c r="D14" s="72">
        <v>15</v>
      </c>
      <c r="E14" s="72">
        <v>23</v>
      </c>
    </row>
    <row r="15" spans="1:5" x14ac:dyDescent="0.25">
      <c r="A15" s="72" t="s">
        <v>173</v>
      </c>
      <c r="B15" s="72">
        <v>10</v>
      </c>
      <c r="C15" s="72"/>
      <c r="D15" s="72">
        <v>32</v>
      </c>
      <c r="E15" s="72">
        <v>42</v>
      </c>
    </row>
    <row r="16" spans="1:5" x14ac:dyDescent="0.25">
      <c r="A16" s="72" t="s">
        <v>348</v>
      </c>
      <c r="B16" s="72">
        <v>4</v>
      </c>
      <c r="C16" s="72">
        <v>8</v>
      </c>
      <c r="D16" s="72">
        <v>31</v>
      </c>
      <c r="E16" s="72">
        <v>43</v>
      </c>
    </row>
    <row r="17" spans="1:5" x14ac:dyDescent="0.25">
      <c r="A17" s="72" t="s">
        <v>225</v>
      </c>
      <c r="B17" s="72">
        <v>3</v>
      </c>
      <c r="C17" s="72"/>
      <c r="D17" s="72">
        <v>9</v>
      </c>
      <c r="E17" s="72">
        <v>12</v>
      </c>
    </row>
    <row r="18" spans="1:5" x14ac:dyDescent="0.25">
      <c r="A18" s="72" t="s">
        <v>433</v>
      </c>
      <c r="B18" s="72">
        <v>1</v>
      </c>
      <c r="C18" s="72"/>
      <c r="D18" s="72">
        <v>11</v>
      </c>
      <c r="E18" s="72">
        <v>12</v>
      </c>
    </row>
    <row r="19" spans="1:5" x14ac:dyDescent="0.25">
      <c r="A19" s="72" t="s">
        <v>236</v>
      </c>
      <c r="B19" s="72">
        <v>2</v>
      </c>
      <c r="C19" s="72"/>
      <c r="D19" s="72">
        <v>33</v>
      </c>
      <c r="E19" s="72">
        <v>35</v>
      </c>
    </row>
    <row r="20" spans="1:5" x14ac:dyDescent="0.25">
      <c r="A20" s="72" t="s">
        <v>264</v>
      </c>
      <c r="B20" s="72"/>
      <c r="C20" s="72"/>
      <c r="D20" s="72">
        <v>42</v>
      </c>
      <c r="E20" s="72">
        <v>42</v>
      </c>
    </row>
    <row r="21" spans="1:5" x14ac:dyDescent="0.25">
      <c r="A21" s="72" t="s">
        <v>199</v>
      </c>
      <c r="B21" s="72">
        <v>2</v>
      </c>
      <c r="C21" s="72">
        <v>3</v>
      </c>
      <c r="D21" s="72">
        <v>40</v>
      </c>
      <c r="E21" s="72">
        <v>45</v>
      </c>
    </row>
    <row r="22" spans="1:5" x14ac:dyDescent="0.25">
      <c r="A22" s="72" t="s">
        <v>254</v>
      </c>
      <c r="B22" s="72">
        <v>4</v>
      </c>
      <c r="C22" s="72">
        <v>1</v>
      </c>
      <c r="D22" s="72">
        <v>27</v>
      </c>
      <c r="E22" s="72">
        <v>32</v>
      </c>
    </row>
    <row r="23" spans="1:5" x14ac:dyDescent="0.25">
      <c r="A23" s="72" t="s">
        <v>284</v>
      </c>
      <c r="B23" s="72">
        <v>10</v>
      </c>
      <c r="C23" s="72"/>
      <c r="D23" s="72">
        <v>58</v>
      </c>
      <c r="E23" s="72">
        <v>68</v>
      </c>
    </row>
    <row r="24" spans="1:5" x14ac:dyDescent="0.25">
      <c r="A24" s="72" t="s">
        <v>431</v>
      </c>
      <c r="B24" s="72">
        <v>73</v>
      </c>
      <c r="C24" s="72">
        <v>14</v>
      </c>
      <c r="D24" s="72">
        <v>639</v>
      </c>
      <c r="E24" s="72">
        <v>726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CH727"/>
  <sheetViews>
    <sheetView workbookViewId="0">
      <selection activeCell="J12" sqref="J12"/>
    </sheetView>
  </sheetViews>
  <sheetFormatPr defaultRowHeight="15" x14ac:dyDescent="0.25"/>
  <cols>
    <col min="1" max="1" width="23.140625" bestFit="1" customWidth="1"/>
    <col min="2" max="2" width="7.28515625" bestFit="1" customWidth="1"/>
    <col min="3" max="31" width="5.5703125" customWidth="1"/>
    <col min="32" max="32" width="3.28515625" bestFit="1" customWidth="1"/>
    <col min="33" max="33" width="3.28515625" customWidth="1"/>
    <col min="34" max="34" width="8.140625" customWidth="1"/>
    <col min="35" max="35" width="0.140625" customWidth="1"/>
    <col min="36" max="36" width="9.5703125" customWidth="1"/>
    <col min="37" max="37" width="8.85546875" customWidth="1"/>
    <col min="38" max="38" width="9.140625" customWidth="1"/>
    <col min="39" max="39" width="10.85546875" customWidth="1"/>
    <col min="41" max="41" width="11" bestFit="1" customWidth="1"/>
    <col min="45" max="45" width="23.140625" bestFit="1" customWidth="1"/>
    <col min="46" max="46" width="19.7109375" bestFit="1" customWidth="1"/>
    <col min="47" max="48" width="4.42578125" bestFit="1" customWidth="1"/>
    <col min="49" max="51" width="3.28515625" bestFit="1" customWidth="1"/>
    <col min="52" max="54" width="2.140625" bestFit="1" customWidth="1"/>
    <col min="55" max="55" width="3.28515625" bestFit="1" customWidth="1"/>
    <col min="56" max="57" width="12.5703125" bestFit="1" customWidth="1"/>
    <col min="58" max="58" width="21.42578125" bestFit="1" customWidth="1"/>
    <col min="59" max="59" width="18.5703125" bestFit="1" customWidth="1"/>
    <col min="60" max="60" width="3" bestFit="1" customWidth="1"/>
    <col min="61" max="63" width="11.28515625" bestFit="1" customWidth="1"/>
  </cols>
  <sheetData>
    <row r="1" spans="1:86" s="10" customFormat="1" ht="15.75" customHeight="1" x14ac:dyDescent="0.25">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438</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ustomHeight="1" thickBot="1" x14ac:dyDescent="0.3">
      <c r="A2"/>
      <c r="B2"/>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U2" s="44"/>
      <c r="AV2" s="44"/>
      <c r="AW2" s="44"/>
      <c r="AX2" s="44"/>
      <c r="AY2" s="44"/>
      <c r="AZ2" s="44"/>
      <c r="BA2" s="44"/>
      <c r="BB2" s="44"/>
      <c r="BC2" s="44"/>
      <c r="BD2" s="44"/>
      <c r="BE2" s="44"/>
      <c r="BF2"/>
      <c r="BG2"/>
      <c r="BH2" s="48"/>
      <c r="CH2" s="10" t="e">
        <v>#N/A</v>
      </c>
    </row>
    <row r="3" spans="1:86" s="10" customFormat="1" ht="75.75" customHeight="1" thickBot="1" x14ac:dyDescent="0.3">
      <c r="A3" s="347"/>
      <c r="B3" s="348" t="s">
        <v>440</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47"/>
      <c r="AI3" s="46"/>
      <c r="AJ3" s="45"/>
      <c r="AK3" s="45"/>
      <c r="AL3" s="44"/>
      <c r="AM3" s="44"/>
      <c r="AN3" s="44"/>
      <c r="AO3" s="44"/>
      <c r="AP3" s="44"/>
      <c r="AQ3" s="44"/>
      <c r="AR3" s="50" t="s">
        <v>439</v>
      </c>
      <c r="AS3" s="49"/>
      <c r="AT3" s="44"/>
      <c r="AU3" s="44"/>
      <c r="AV3" s="44"/>
      <c r="AW3" s="44"/>
      <c r="AX3" s="44"/>
      <c r="AY3" s="44"/>
      <c r="AZ3" s="44"/>
      <c r="BA3" s="44"/>
      <c r="BB3" s="44"/>
      <c r="BC3" s="44"/>
      <c r="BD3" s="44"/>
      <c r="BE3" s="44"/>
      <c r="BF3" s="44"/>
      <c r="BG3" s="48"/>
      <c r="BH3" s="48"/>
      <c r="CH3" s="10" t="e">
        <v>#N/A</v>
      </c>
    </row>
    <row r="4" spans="1:86" s="10" customFormat="1" ht="30" customHeight="1" thickBot="1" x14ac:dyDescent="0.3">
      <c r="A4" s="39" t="s">
        <v>15</v>
      </c>
      <c r="B4" s="261" t="s">
        <v>444</v>
      </c>
      <c r="C4" s="20" t="s">
        <v>445</v>
      </c>
      <c r="D4" s="20" t="s">
        <v>446</v>
      </c>
      <c r="E4" s="20" t="s">
        <v>447</v>
      </c>
      <c r="F4" s="20" t="s">
        <v>448</v>
      </c>
      <c r="G4" s="20" t="s">
        <v>449</v>
      </c>
      <c r="H4" s="20" t="s">
        <v>450</v>
      </c>
      <c r="I4" s="20" t="s">
        <v>451</v>
      </c>
      <c r="J4" s="20" t="s">
        <v>452</v>
      </c>
      <c r="K4" s="20" t="s">
        <v>453</v>
      </c>
      <c r="L4" s="20" t="s">
        <v>454</v>
      </c>
      <c r="M4" s="20" t="s">
        <v>455</v>
      </c>
      <c r="N4" s="20" t="s">
        <v>456</v>
      </c>
      <c r="O4" s="20" t="s">
        <v>457</v>
      </c>
      <c r="P4" s="20" t="s">
        <v>458</v>
      </c>
      <c r="Q4" s="20" t="s">
        <v>459</v>
      </c>
      <c r="R4" s="20" t="s">
        <v>460</v>
      </c>
      <c r="S4" s="20" t="s">
        <v>461</v>
      </c>
      <c r="T4" s="20" t="s">
        <v>462</v>
      </c>
      <c r="U4" s="20" t="s">
        <v>463</v>
      </c>
      <c r="V4" s="20" t="s">
        <v>464</v>
      </c>
      <c r="W4" s="20" t="s">
        <v>465</v>
      </c>
      <c r="X4" s="20" t="s">
        <v>413</v>
      </c>
      <c r="Y4" s="20" t="s">
        <v>418</v>
      </c>
      <c r="Z4" s="20" t="s">
        <v>466</v>
      </c>
      <c r="AA4" s="20" t="s">
        <v>467</v>
      </c>
      <c r="AB4" s="20" t="s">
        <v>468</v>
      </c>
      <c r="AC4" s="20" t="s">
        <v>469</v>
      </c>
      <c r="AD4" s="20" t="s">
        <v>470</v>
      </c>
      <c r="AE4" s="20" t="s">
        <v>471</v>
      </c>
      <c r="AF4" s="20" t="s">
        <v>472</v>
      </c>
      <c r="AG4" s="19" t="s">
        <v>473</v>
      </c>
      <c r="AH4" s="37" t="s">
        <v>474</v>
      </c>
      <c r="AI4" s="36" t="s">
        <v>475</v>
      </c>
      <c r="AJ4" s="35" t="s">
        <v>476</v>
      </c>
      <c r="AK4" s="35" t="s">
        <v>477</v>
      </c>
      <c r="AL4" s="45"/>
      <c r="AM4" s="44"/>
      <c r="AN4" s="44"/>
      <c r="AO4" s="44"/>
      <c r="AP4" s="44"/>
      <c r="AQ4" s="44"/>
      <c r="AR4" s="43"/>
      <c r="AS4" s="30" t="s">
        <v>441</v>
      </c>
      <c r="AT4" s="42" t="s">
        <v>442</v>
      </c>
      <c r="AU4" s="41"/>
      <c r="AV4" s="41"/>
      <c r="AW4" s="41"/>
      <c r="AX4" s="41"/>
      <c r="AY4" s="41"/>
      <c r="AZ4" s="41"/>
      <c r="BA4" s="41"/>
      <c r="BB4" s="41"/>
      <c r="BC4" s="41"/>
      <c r="BD4" s="41"/>
      <c r="BF4" s="29" t="s">
        <v>443</v>
      </c>
      <c r="BG4" s="40" t="s">
        <v>442</v>
      </c>
      <c r="BH4"/>
      <c r="BI4"/>
      <c r="BJ4"/>
      <c r="CH4" s="10" t="e">
        <v>#N/A</v>
      </c>
    </row>
    <row r="5" spans="1:86" s="28" customFormat="1" ht="25.5" x14ac:dyDescent="0.25">
      <c r="A5" s="27" t="s">
        <v>322</v>
      </c>
      <c r="B5" s="352">
        <v>29</v>
      </c>
      <c r="C5" s="352"/>
      <c r="D5" s="343">
        <v>1</v>
      </c>
      <c r="E5" s="353"/>
      <c r="F5" s="353">
        <v>5</v>
      </c>
      <c r="G5" s="354"/>
      <c r="H5" s="353">
        <v>11</v>
      </c>
      <c r="I5" s="354"/>
      <c r="J5" s="355"/>
      <c r="K5" s="356"/>
      <c r="L5" s="356">
        <v>1</v>
      </c>
      <c r="M5" s="356">
        <v>1</v>
      </c>
      <c r="N5" s="355"/>
      <c r="O5" s="355">
        <v>5</v>
      </c>
      <c r="P5" s="356"/>
      <c r="Q5" s="356"/>
      <c r="R5" s="355"/>
      <c r="S5" s="354"/>
      <c r="T5" s="355"/>
      <c r="U5" s="356"/>
      <c r="V5" s="356"/>
      <c r="W5" s="356"/>
      <c r="X5" s="356"/>
      <c r="Y5" s="356"/>
      <c r="Z5" s="352"/>
      <c r="AA5" s="356"/>
      <c r="AB5" s="356"/>
      <c r="AC5" s="352">
        <v>1</v>
      </c>
      <c r="AD5" s="352">
        <v>1</v>
      </c>
      <c r="AE5" s="352"/>
      <c r="AF5" s="352"/>
      <c r="AG5" s="352">
        <v>4</v>
      </c>
      <c r="AH5" s="18">
        <f t="shared" ref="AH5:AH24" si="0">AT6</f>
        <v>1</v>
      </c>
      <c r="AI5" s="17">
        <f t="shared" ref="AI5:AI22" si="1">SUM(D5:AF5)</f>
        <v>26</v>
      </c>
      <c r="AJ5" s="16">
        <f t="shared" ref="AJ5:AJ24" si="2">BH6/B5</f>
        <v>3.4482758620689655E-2</v>
      </c>
      <c r="AK5" s="15">
        <f t="shared" ref="AK5:AK22" si="3">AI5/B5</f>
        <v>0.89655172413793105</v>
      </c>
      <c r="AL5" s="34"/>
      <c r="AM5" s="33" t="s">
        <v>478</v>
      </c>
      <c r="AN5" s="32"/>
      <c r="AO5" s="32"/>
      <c r="AP5" s="32"/>
      <c r="AR5" s="31">
        <v>0.15</v>
      </c>
      <c r="AS5" s="30" t="s">
        <v>479</v>
      </c>
      <c r="AT5" s="11">
        <v>0</v>
      </c>
      <c r="AU5" s="11">
        <v>1</v>
      </c>
      <c r="AV5" s="11">
        <v>2</v>
      </c>
      <c r="AW5" s="11">
        <v>3</v>
      </c>
      <c r="AX5" s="11">
        <v>4</v>
      </c>
      <c r="AY5" s="11">
        <v>5</v>
      </c>
      <c r="AZ5" s="11">
        <v>6</v>
      </c>
      <c r="BA5" s="11">
        <v>7</v>
      </c>
      <c r="BB5" s="11">
        <v>9</v>
      </c>
      <c r="BC5" s="11">
        <v>12</v>
      </c>
      <c r="BD5" s="11" t="s">
        <v>431</v>
      </c>
      <c r="BF5" s="29" t="s">
        <v>479</v>
      </c>
      <c r="BG5">
        <v>1</v>
      </c>
      <c r="BH5"/>
      <c r="BI5" t="s">
        <v>431</v>
      </c>
      <c r="BJ5"/>
      <c r="BM5" s="10"/>
      <c r="CH5" s="10" t="e">
        <v>#N/A</v>
      </c>
    </row>
    <row r="6" spans="1:86" s="10" customFormat="1" ht="18" customHeight="1" x14ac:dyDescent="0.25">
      <c r="A6" s="24" t="s">
        <v>192</v>
      </c>
      <c r="B6" s="352">
        <v>28</v>
      </c>
      <c r="C6" s="352"/>
      <c r="D6" s="343"/>
      <c r="E6" s="353"/>
      <c r="F6" s="353">
        <v>12</v>
      </c>
      <c r="G6" s="354"/>
      <c r="H6" s="353"/>
      <c r="I6" s="354"/>
      <c r="J6" s="355"/>
      <c r="K6" s="356"/>
      <c r="L6" s="356"/>
      <c r="M6" s="356">
        <v>7</v>
      </c>
      <c r="N6" s="355"/>
      <c r="O6" s="355"/>
      <c r="P6" s="356"/>
      <c r="Q6" s="356"/>
      <c r="R6" s="355">
        <v>1</v>
      </c>
      <c r="S6" s="354"/>
      <c r="T6" s="355"/>
      <c r="U6" s="356"/>
      <c r="V6" s="356"/>
      <c r="W6" s="356"/>
      <c r="X6" s="356"/>
      <c r="Y6" s="356"/>
      <c r="Z6" s="352"/>
      <c r="AA6" s="356"/>
      <c r="AB6" s="356"/>
      <c r="AC6" s="352"/>
      <c r="AD6" s="352">
        <v>2</v>
      </c>
      <c r="AE6" s="352"/>
      <c r="AF6" s="352">
        <v>3</v>
      </c>
      <c r="AG6" s="352">
        <v>8</v>
      </c>
      <c r="AH6" s="18">
        <f t="shared" si="0"/>
        <v>0</v>
      </c>
      <c r="AI6" s="17">
        <f t="shared" si="1"/>
        <v>25</v>
      </c>
      <c r="AJ6" s="16">
        <f t="shared" si="2"/>
        <v>0</v>
      </c>
      <c r="AK6" s="15">
        <f t="shared" si="3"/>
        <v>0.8928571428571429</v>
      </c>
      <c r="AL6" s="26"/>
      <c r="AM6" s="13">
        <f t="shared" ref="AM6:AM26" si="4">B5*2-AI5</f>
        <v>32</v>
      </c>
      <c r="AN6" s="25"/>
      <c r="AO6" s="25"/>
      <c r="AP6" s="25"/>
      <c r="AR6" s="12">
        <f t="shared" ref="AR6:AR25" si="5">B5*15%</f>
        <v>4.3499999999999996</v>
      </c>
      <c r="AS6" s="22" t="s">
        <v>322</v>
      </c>
      <c r="AT6" s="343">
        <v>1</v>
      </c>
      <c r="AU6" s="343">
        <v>26</v>
      </c>
      <c r="AV6" s="343">
        <v>2</v>
      </c>
      <c r="AW6" s="343"/>
      <c r="AX6" s="343"/>
      <c r="AY6" s="343"/>
      <c r="AZ6" s="343"/>
      <c r="BA6" s="343"/>
      <c r="BB6" s="343"/>
      <c r="BC6" s="343"/>
      <c r="BD6" s="343">
        <v>29</v>
      </c>
      <c r="BF6" s="9" t="s">
        <v>322</v>
      </c>
      <c r="BG6" s="342">
        <v>28</v>
      </c>
      <c r="BH6" s="342">
        <v>1</v>
      </c>
      <c r="BI6" s="342">
        <v>29</v>
      </c>
      <c r="BJ6"/>
      <c r="CH6" s="10" t="e">
        <v>#N/A</v>
      </c>
    </row>
    <row r="7" spans="1:86" s="10" customFormat="1" ht="18" customHeight="1" x14ac:dyDescent="0.25">
      <c r="A7" s="24" t="s">
        <v>126</v>
      </c>
      <c r="B7" s="352">
        <v>95</v>
      </c>
      <c r="C7" s="352">
        <v>8</v>
      </c>
      <c r="D7" s="343">
        <v>2</v>
      </c>
      <c r="E7" s="353">
        <v>9</v>
      </c>
      <c r="F7" s="353">
        <v>31</v>
      </c>
      <c r="G7" s="354"/>
      <c r="H7" s="353"/>
      <c r="I7" s="354">
        <v>26</v>
      </c>
      <c r="J7" s="355">
        <v>29</v>
      </c>
      <c r="K7" s="356">
        <v>1</v>
      </c>
      <c r="L7" s="356"/>
      <c r="M7" s="356">
        <v>6</v>
      </c>
      <c r="N7" s="355">
        <v>2</v>
      </c>
      <c r="O7" s="355"/>
      <c r="P7" s="356">
        <v>4</v>
      </c>
      <c r="Q7" s="356"/>
      <c r="R7" s="355"/>
      <c r="S7" s="354"/>
      <c r="T7" s="355"/>
      <c r="U7" s="356"/>
      <c r="V7" s="356"/>
      <c r="W7" s="356">
        <v>1</v>
      </c>
      <c r="X7" s="356"/>
      <c r="Y7" s="356"/>
      <c r="Z7" s="352">
        <v>2</v>
      </c>
      <c r="AA7" s="356"/>
      <c r="AB7" s="356"/>
      <c r="AC7" s="352">
        <v>2</v>
      </c>
      <c r="AD7" s="352"/>
      <c r="AE7" s="352">
        <v>3</v>
      </c>
      <c r="AF7" s="352"/>
      <c r="AG7" s="352">
        <v>5</v>
      </c>
      <c r="AH7" s="18">
        <f t="shared" si="0"/>
        <v>0</v>
      </c>
      <c r="AI7" s="17">
        <f t="shared" si="1"/>
        <v>118</v>
      </c>
      <c r="AJ7" s="16">
        <f t="shared" si="2"/>
        <v>0</v>
      </c>
      <c r="AK7" s="15">
        <f t="shared" si="3"/>
        <v>1.2421052631578948</v>
      </c>
      <c r="AL7" s="14"/>
      <c r="AM7" s="13">
        <f t="shared" si="4"/>
        <v>31</v>
      </c>
      <c r="AN7" s="25"/>
      <c r="AO7" s="25"/>
      <c r="AP7" s="25"/>
      <c r="AR7" s="12">
        <f t="shared" si="5"/>
        <v>4.2</v>
      </c>
      <c r="AS7" s="22" t="s">
        <v>192</v>
      </c>
      <c r="AT7" s="343"/>
      <c r="AU7" s="343">
        <v>25</v>
      </c>
      <c r="AV7" s="343">
        <v>1</v>
      </c>
      <c r="AW7" s="343">
        <v>2</v>
      </c>
      <c r="AX7" s="343"/>
      <c r="AY7" s="343"/>
      <c r="AZ7" s="343"/>
      <c r="BA7" s="343"/>
      <c r="BB7" s="343"/>
      <c r="BC7" s="343"/>
      <c r="BD7" s="343">
        <v>28</v>
      </c>
      <c r="BF7" s="9" t="s">
        <v>192</v>
      </c>
      <c r="BG7" s="342">
        <v>28</v>
      </c>
      <c r="BH7" s="342"/>
      <c r="BI7" s="342">
        <v>28</v>
      </c>
      <c r="BJ7"/>
      <c r="CH7" s="10" t="e">
        <v>#N/A</v>
      </c>
    </row>
    <row r="8" spans="1:86" s="10" customFormat="1" ht="18" customHeight="1" x14ac:dyDescent="0.25">
      <c r="A8" s="24" t="s">
        <v>165</v>
      </c>
      <c r="B8" s="352">
        <v>38</v>
      </c>
      <c r="C8" s="352">
        <v>5</v>
      </c>
      <c r="D8" s="343"/>
      <c r="E8" s="353"/>
      <c r="F8" s="353">
        <v>12</v>
      </c>
      <c r="G8" s="354"/>
      <c r="H8" s="353"/>
      <c r="I8" s="354"/>
      <c r="J8" s="355"/>
      <c r="K8" s="356">
        <v>5</v>
      </c>
      <c r="L8" s="356">
        <v>1</v>
      </c>
      <c r="M8" s="356">
        <v>12</v>
      </c>
      <c r="N8" s="355"/>
      <c r="O8" s="355"/>
      <c r="P8" s="356">
        <v>6</v>
      </c>
      <c r="Q8" s="356">
        <v>6</v>
      </c>
      <c r="R8" s="355"/>
      <c r="S8" s="354">
        <v>2</v>
      </c>
      <c r="T8" s="355"/>
      <c r="U8" s="356">
        <v>1</v>
      </c>
      <c r="V8" s="356"/>
      <c r="W8" s="356"/>
      <c r="X8" s="356"/>
      <c r="Y8" s="356">
        <v>6</v>
      </c>
      <c r="Z8" s="352"/>
      <c r="AA8" s="356"/>
      <c r="AB8" s="356"/>
      <c r="AC8" s="352"/>
      <c r="AD8" s="352">
        <v>3</v>
      </c>
      <c r="AE8" s="352">
        <v>1</v>
      </c>
      <c r="AF8" s="352">
        <v>1</v>
      </c>
      <c r="AG8" s="352">
        <v>3</v>
      </c>
      <c r="AH8" s="18">
        <f t="shared" si="0"/>
        <v>0</v>
      </c>
      <c r="AI8" s="17">
        <f t="shared" si="1"/>
        <v>56</v>
      </c>
      <c r="AJ8" s="16">
        <f t="shared" si="2"/>
        <v>0</v>
      </c>
      <c r="AK8" s="15">
        <f t="shared" si="3"/>
        <v>1.4736842105263157</v>
      </c>
      <c r="AL8" s="14"/>
      <c r="AM8" s="13">
        <f t="shared" si="4"/>
        <v>72</v>
      </c>
      <c r="AN8" s="25"/>
      <c r="AO8" s="25"/>
      <c r="AP8" s="25"/>
      <c r="AR8" s="12">
        <f t="shared" si="5"/>
        <v>14.25</v>
      </c>
      <c r="AS8" s="22" t="s">
        <v>126</v>
      </c>
      <c r="AT8" s="343"/>
      <c r="AU8" s="343">
        <v>60</v>
      </c>
      <c r="AV8" s="343">
        <v>26</v>
      </c>
      <c r="AW8" s="343">
        <v>8</v>
      </c>
      <c r="AX8" s="343"/>
      <c r="AY8" s="343">
        <v>1</v>
      </c>
      <c r="AZ8" s="343"/>
      <c r="BA8" s="343"/>
      <c r="BB8" s="343"/>
      <c r="BC8" s="343"/>
      <c r="BD8" s="343">
        <v>95</v>
      </c>
      <c r="BF8" s="9" t="s">
        <v>126</v>
      </c>
      <c r="BG8" s="342">
        <v>95</v>
      </c>
      <c r="BH8" s="342"/>
      <c r="BI8" s="342">
        <v>95</v>
      </c>
      <c r="BJ8"/>
      <c r="CH8" s="10" t="e">
        <v>#N/A</v>
      </c>
    </row>
    <row r="9" spans="1:86" s="10" customFormat="1" ht="15.75" customHeight="1" x14ac:dyDescent="0.25">
      <c r="A9" s="24" t="s">
        <v>206</v>
      </c>
      <c r="B9" s="352">
        <v>54</v>
      </c>
      <c r="C9" s="352"/>
      <c r="D9" s="343">
        <v>3</v>
      </c>
      <c r="E9" s="353">
        <v>13</v>
      </c>
      <c r="F9" s="353">
        <v>3</v>
      </c>
      <c r="G9" s="354"/>
      <c r="H9" s="353">
        <v>12</v>
      </c>
      <c r="I9" s="354">
        <v>5</v>
      </c>
      <c r="J9" s="355">
        <v>7</v>
      </c>
      <c r="K9" s="356"/>
      <c r="L9" s="356"/>
      <c r="M9" s="356">
        <v>6</v>
      </c>
      <c r="N9" s="355">
        <v>3</v>
      </c>
      <c r="O9" s="355">
        <v>5</v>
      </c>
      <c r="P9" s="356">
        <v>3</v>
      </c>
      <c r="Q9" s="356"/>
      <c r="R9" s="355">
        <v>1</v>
      </c>
      <c r="S9" s="354">
        <v>2</v>
      </c>
      <c r="T9" s="355"/>
      <c r="U9" s="356"/>
      <c r="V9" s="356"/>
      <c r="W9" s="356"/>
      <c r="X9" s="356">
        <v>1</v>
      </c>
      <c r="Y9" s="356"/>
      <c r="Z9" s="352"/>
      <c r="AA9" s="356">
        <v>1</v>
      </c>
      <c r="AB9" s="356"/>
      <c r="AC9" s="352">
        <v>1</v>
      </c>
      <c r="AD9" s="352"/>
      <c r="AE9" s="352">
        <v>1</v>
      </c>
      <c r="AF9" s="352">
        <v>1</v>
      </c>
      <c r="AG9" s="352">
        <v>6</v>
      </c>
      <c r="AH9" s="18">
        <f t="shared" si="0"/>
        <v>4</v>
      </c>
      <c r="AI9" s="17">
        <f t="shared" si="1"/>
        <v>68</v>
      </c>
      <c r="AJ9" s="16">
        <f t="shared" si="2"/>
        <v>7.407407407407407E-2</v>
      </c>
      <c r="AK9" s="15">
        <f t="shared" si="3"/>
        <v>1.2592592592592593</v>
      </c>
      <c r="AL9" s="14"/>
      <c r="AM9" s="13">
        <f t="shared" si="4"/>
        <v>20</v>
      </c>
      <c r="AN9" s="25"/>
      <c r="AO9" s="25"/>
      <c r="AP9" s="25"/>
      <c r="AR9" s="12">
        <f t="shared" si="5"/>
        <v>5.7</v>
      </c>
      <c r="AS9" s="22" t="s">
        <v>165</v>
      </c>
      <c r="AT9" s="343"/>
      <c r="AU9" s="343">
        <v>21</v>
      </c>
      <c r="AV9" s="343">
        <v>9</v>
      </c>
      <c r="AW9" s="343">
        <v>4</v>
      </c>
      <c r="AX9" s="343"/>
      <c r="AY9" s="343">
        <v>1</v>
      </c>
      <c r="AZ9" s="343">
        <v>2</v>
      </c>
      <c r="BA9" s="343">
        <v>1</v>
      </c>
      <c r="BB9" s="343"/>
      <c r="BC9" s="343"/>
      <c r="BD9" s="343">
        <v>38</v>
      </c>
      <c r="BF9" s="9" t="s">
        <v>165</v>
      </c>
      <c r="BG9" s="342">
        <v>38</v>
      </c>
      <c r="BH9" s="342"/>
      <c r="BI9" s="342">
        <v>38</v>
      </c>
      <c r="BJ9"/>
      <c r="CH9" s="10" t="e">
        <v>#N/A</v>
      </c>
    </row>
    <row r="10" spans="1:86" s="10" customFormat="1" ht="19.5" customHeight="1" x14ac:dyDescent="0.25">
      <c r="A10" s="24" t="s">
        <v>276</v>
      </c>
      <c r="B10" s="352">
        <v>37</v>
      </c>
      <c r="C10" s="352"/>
      <c r="D10" s="343"/>
      <c r="E10" s="353">
        <v>4</v>
      </c>
      <c r="F10" s="353"/>
      <c r="G10" s="354"/>
      <c r="H10" s="353"/>
      <c r="I10" s="354"/>
      <c r="J10" s="355"/>
      <c r="K10" s="356">
        <v>8</v>
      </c>
      <c r="L10" s="356"/>
      <c r="M10" s="356"/>
      <c r="N10" s="355"/>
      <c r="O10" s="355"/>
      <c r="P10" s="356"/>
      <c r="Q10" s="356"/>
      <c r="R10" s="355"/>
      <c r="S10" s="354"/>
      <c r="T10" s="355"/>
      <c r="U10" s="356"/>
      <c r="V10" s="356"/>
      <c r="W10" s="356"/>
      <c r="X10" s="356"/>
      <c r="Y10" s="356"/>
      <c r="Z10" s="352"/>
      <c r="AA10" s="356"/>
      <c r="AB10" s="356"/>
      <c r="AC10" s="352">
        <v>1</v>
      </c>
      <c r="AD10" s="352"/>
      <c r="AE10" s="352"/>
      <c r="AF10" s="352"/>
      <c r="AG10" s="352">
        <v>3</v>
      </c>
      <c r="AH10" s="18">
        <f t="shared" si="0"/>
        <v>21</v>
      </c>
      <c r="AI10" s="17">
        <f t="shared" si="1"/>
        <v>13</v>
      </c>
      <c r="AJ10" s="16">
        <f t="shared" si="2"/>
        <v>0.56756756756756754</v>
      </c>
      <c r="AK10" s="15">
        <f t="shared" si="3"/>
        <v>0.35135135135135137</v>
      </c>
      <c r="AL10" s="14"/>
      <c r="AM10" s="13">
        <f t="shared" si="4"/>
        <v>40</v>
      </c>
      <c r="AN10" s="25"/>
      <c r="AO10" s="25"/>
      <c r="AP10" s="25"/>
      <c r="AR10" s="12">
        <f t="shared" si="5"/>
        <v>8.1</v>
      </c>
      <c r="AS10" s="22" t="s">
        <v>206</v>
      </c>
      <c r="AT10" s="343">
        <v>4</v>
      </c>
      <c r="AU10" s="343">
        <v>25</v>
      </c>
      <c r="AV10" s="343">
        <v>13</v>
      </c>
      <c r="AW10" s="343">
        <v>9</v>
      </c>
      <c r="AX10" s="343">
        <v>3</v>
      </c>
      <c r="AY10" s="343"/>
      <c r="AZ10" s="343"/>
      <c r="BA10" s="343"/>
      <c r="BB10" s="343"/>
      <c r="BC10" s="343"/>
      <c r="BD10" s="343">
        <v>54</v>
      </c>
      <c r="BF10" s="9" t="s">
        <v>206</v>
      </c>
      <c r="BG10" s="342">
        <v>50</v>
      </c>
      <c r="BH10" s="342">
        <v>4</v>
      </c>
      <c r="BI10" s="342">
        <v>54</v>
      </c>
      <c r="BJ10"/>
      <c r="CH10" s="10" t="e">
        <v>#N/A</v>
      </c>
    </row>
    <row r="11" spans="1:86" s="10" customFormat="1" ht="18" customHeight="1" x14ac:dyDescent="0.25">
      <c r="A11" s="24" t="s">
        <v>218</v>
      </c>
      <c r="B11" s="352">
        <v>21</v>
      </c>
      <c r="C11" s="352">
        <v>1</v>
      </c>
      <c r="D11" s="343">
        <v>1</v>
      </c>
      <c r="E11" s="353"/>
      <c r="F11" s="353">
        <v>6</v>
      </c>
      <c r="G11" s="354"/>
      <c r="H11" s="353">
        <v>7</v>
      </c>
      <c r="I11" s="354"/>
      <c r="J11" s="355"/>
      <c r="K11" s="356"/>
      <c r="L11" s="356"/>
      <c r="M11" s="356"/>
      <c r="N11" s="355"/>
      <c r="O11" s="355">
        <v>3</v>
      </c>
      <c r="P11" s="356">
        <v>1</v>
      </c>
      <c r="Q11" s="356"/>
      <c r="R11" s="355"/>
      <c r="S11" s="354"/>
      <c r="T11" s="355">
        <v>2</v>
      </c>
      <c r="U11" s="356"/>
      <c r="V11" s="356">
        <v>1</v>
      </c>
      <c r="W11" s="356"/>
      <c r="X11" s="356"/>
      <c r="Y11" s="356"/>
      <c r="Z11" s="352">
        <v>1</v>
      </c>
      <c r="AA11" s="356"/>
      <c r="AB11" s="356"/>
      <c r="AC11" s="352"/>
      <c r="AD11" s="352"/>
      <c r="AE11" s="352">
        <v>4</v>
      </c>
      <c r="AF11" s="352"/>
      <c r="AG11" s="352"/>
      <c r="AH11" s="18">
        <f t="shared" si="0"/>
        <v>0</v>
      </c>
      <c r="AI11" s="17">
        <f t="shared" si="1"/>
        <v>26</v>
      </c>
      <c r="AJ11" s="16">
        <f t="shared" si="2"/>
        <v>0</v>
      </c>
      <c r="AK11" s="15">
        <f t="shared" si="3"/>
        <v>1.2380952380952381</v>
      </c>
      <c r="AL11" s="14"/>
      <c r="AM11" s="13">
        <f t="shared" si="4"/>
        <v>61</v>
      </c>
      <c r="AN11" s="25"/>
      <c r="AO11" s="25"/>
      <c r="AP11" s="25"/>
      <c r="AR11" s="12">
        <f t="shared" si="5"/>
        <v>5.55</v>
      </c>
      <c r="AS11" s="22" t="s">
        <v>276</v>
      </c>
      <c r="AT11" s="343">
        <v>21</v>
      </c>
      <c r="AU11" s="343">
        <v>15</v>
      </c>
      <c r="AV11" s="343">
        <v>1</v>
      </c>
      <c r="AW11" s="343"/>
      <c r="AX11" s="343"/>
      <c r="AY11" s="343"/>
      <c r="AZ11" s="343"/>
      <c r="BA11" s="343"/>
      <c r="BB11" s="343"/>
      <c r="BC11" s="343"/>
      <c r="BD11" s="343">
        <v>37</v>
      </c>
      <c r="BF11" s="9" t="s">
        <v>276</v>
      </c>
      <c r="BG11" s="342">
        <v>16</v>
      </c>
      <c r="BH11" s="342">
        <v>21</v>
      </c>
      <c r="BI11" s="342">
        <v>37</v>
      </c>
      <c r="BJ11"/>
      <c r="CH11" s="10" t="e">
        <v>#N/A</v>
      </c>
    </row>
    <row r="12" spans="1:86" s="10" customFormat="1" ht="18" customHeight="1" x14ac:dyDescent="0.25">
      <c r="A12" s="24" t="s">
        <v>1004</v>
      </c>
      <c r="B12" s="352">
        <v>9</v>
      </c>
      <c r="C12" s="352"/>
      <c r="D12" s="343"/>
      <c r="E12" s="353">
        <v>2</v>
      </c>
      <c r="F12" s="353"/>
      <c r="G12" s="354"/>
      <c r="H12" s="353"/>
      <c r="I12" s="354">
        <v>2</v>
      </c>
      <c r="J12" s="355">
        <v>2</v>
      </c>
      <c r="K12" s="356">
        <v>1</v>
      </c>
      <c r="L12" s="356">
        <v>1</v>
      </c>
      <c r="M12" s="356"/>
      <c r="N12" s="355"/>
      <c r="O12" s="355">
        <v>4</v>
      </c>
      <c r="P12" s="356"/>
      <c r="Q12" s="356"/>
      <c r="R12" s="355">
        <v>1</v>
      </c>
      <c r="S12" s="354"/>
      <c r="T12" s="355">
        <v>2</v>
      </c>
      <c r="U12" s="356"/>
      <c r="V12" s="356">
        <v>1</v>
      </c>
      <c r="W12" s="356"/>
      <c r="X12" s="356"/>
      <c r="Y12" s="356"/>
      <c r="Z12" s="352">
        <v>1</v>
      </c>
      <c r="AA12" s="356"/>
      <c r="AB12" s="356"/>
      <c r="AC12" s="352"/>
      <c r="AD12" s="352"/>
      <c r="AE12" s="352"/>
      <c r="AF12" s="352"/>
      <c r="AG12" s="352">
        <v>1</v>
      </c>
      <c r="AH12" s="18">
        <f t="shared" si="0"/>
        <v>1</v>
      </c>
      <c r="AI12" s="17">
        <f t="shared" si="1"/>
        <v>17</v>
      </c>
      <c r="AJ12" s="16">
        <f t="shared" si="2"/>
        <v>0.1111111111111111</v>
      </c>
      <c r="AK12" s="15">
        <f t="shared" si="3"/>
        <v>1.8888888888888888</v>
      </c>
      <c r="AL12" s="14"/>
      <c r="AM12" s="13">
        <f t="shared" si="4"/>
        <v>16</v>
      </c>
      <c r="AN12" s="25"/>
      <c r="AO12" s="25"/>
      <c r="AP12" s="25"/>
      <c r="AR12" s="12">
        <f t="shared" si="5"/>
        <v>3.15</v>
      </c>
      <c r="AS12" s="22" t="s">
        <v>218</v>
      </c>
      <c r="AT12" s="343"/>
      <c r="AU12" s="343">
        <v>16</v>
      </c>
      <c r="AV12" s="343">
        <v>3</v>
      </c>
      <c r="AW12" s="343">
        <v>1</v>
      </c>
      <c r="AX12" s="343">
        <v>1</v>
      </c>
      <c r="AY12" s="343"/>
      <c r="AZ12" s="343"/>
      <c r="BA12" s="343"/>
      <c r="BB12" s="343"/>
      <c r="BC12" s="343"/>
      <c r="BD12" s="343">
        <v>21</v>
      </c>
      <c r="BF12" s="9" t="s">
        <v>218</v>
      </c>
      <c r="BG12" s="342">
        <v>21</v>
      </c>
      <c r="BH12" s="342"/>
      <c r="BI12" s="342">
        <v>21</v>
      </c>
      <c r="BJ12"/>
      <c r="CH12" s="10" t="e">
        <v>#N/A</v>
      </c>
    </row>
    <row r="13" spans="1:86" s="10" customFormat="1" ht="18" customHeight="1" x14ac:dyDescent="0.25">
      <c r="A13" s="24" t="s">
        <v>140</v>
      </c>
      <c r="B13" s="352">
        <v>61</v>
      </c>
      <c r="C13" s="352"/>
      <c r="D13" s="343">
        <v>5</v>
      </c>
      <c r="E13" s="353">
        <v>11</v>
      </c>
      <c r="F13" s="353">
        <v>8</v>
      </c>
      <c r="G13" s="354"/>
      <c r="H13" s="353"/>
      <c r="I13" s="354">
        <v>20</v>
      </c>
      <c r="J13" s="355">
        <v>22</v>
      </c>
      <c r="K13" s="356"/>
      <c r="L13" s="356">
        <v>4</v>
      </c>
      <c r="M13" s="356">
        <v>10</v>
      </c>
      <c r="N13" s="355"/>
      <c r="O13" s="355">
        <v>5</v>
      </c>
      <c r="P13" s="356"/>
      <c r="Q13" s="356">
        <v>3</v>
      </c>
      <c r="R13" s="355">
        <v>3</v>
      </c>
      <c r="S13" s="354">
        <v>2</v>
      </c>
      <c r="T13" s="355">
        <v>3</v>
      </c>
      <c r="U13" s="356"/>
      <c r="V13" s="356">
        <v>3</v>
      </c>
      <c r="W13" s="356">
        <v>3</v>
      </c>
      <c r="X13" s="356"/>
      <c r="Y13" s="356">
        <v>5</v>
      </c>
      <c r="Z13" s="352"/>
      <c r="AA13" s="356">
        <v>5</v>
      </c>
      <c r="AB13" s="356"/>
      <c r="AC13" s="352">
        <v>1</v>
      </c>
      <c r="AD13" s="352"/>
      <c r="AE13" s="352">
        <v>3</v>
      </c>
      <c r="AF13" s="352">
        <v>3</v>
      </c>
      <c r="AG13" s="352">
        <v>6</v>
      </c>
      <c r="AH13" s="18">
        <f t="shared" si="0"/>
        <v>0</v>
      </c>
      <c r="AI13" s="17">
        <f t="shared" si="1"/>
        <v>119</v>
      </c>
      <c r="AJ13" s="16">
        <f t="shared" si="2"/>
        <v>0</v>
      </c>
      <c r="AK13" s="15">
        <f t="shared" si="3"/>
        <v>1.9508196721311475</v>
      </c>
      <c r="AL13" s="14"/>
      <c r="AM13" s="13">
        <f t="shared" si="4"/>
        <v>1</v>
      </c>
      <c r="AN13" s="25"/>
      <c r="AO13" s="25"/>
      <c r="AP13" s="25"/>
      <c r="AR13" s="12">
        <f t="shared" si="5"/>
        <v>1.3499999999999999</v>
      </c>
      <c r="AS13" s="22" t="s">
        <v>1004</v>
      </c>
      <c r="AT13" s="343">
        <v>1</v>
      </c>
      <c r="AU13" s="343">
        <v>3</v>
      </c>
      <c r="AV13" s="343">
        <v>2</v>
      </c>
      <c r="AW13" s="343">
        <v>1</v>
      </c>
      <c r="AX13" s="343">
        <v>2</v>
      </c>
      <c r="AY13" s="343"/>
      <c r="AZ13" s="343"/>
      <c r="BA13" s="343"/>
      <c r="BB13" s="343"/>
      <c r="BC13" s="343"/>
      <c r="BD13" s="343">
        <v>9</v>
      </c>
      <c r="BF13" s="9" t="s">
        <v>1004</v>
      </c>
      <c r="BG13" s="342">
        <v>8</v>
      </c>
      <c r="BH13" s="342">
        <v>1</v>
      </c>
      <c r="BI13" s="342">
        <v>9</v>
      </c>
      <c r="BJ13"/>
      <c r="CH13" s="10" t="e">
        <v>#N/A</v>
      </c>
    </row>
    <row r="14" spans="1:86" s="10" customFormat="1" ht="18" customHeight="1" x14ac:dyDescent="0.25">
      <c r="A14" s="24" t="s">
        <v>148</v>
      </c>
      <c r="B14" s="352">
        <v>23</v>
      </c>
      <c r="C14" s="352"/>
      <c r="D14" s="343"/>
      <c r="E14" s="353"/>
      <c r="F14" s="353">
        <v>15</v>
      </c>
      <c r="G14" s="354"/>
      <c r="H14" s="353"/>
      <c r="I14" s="354"/>
      <c r="J14" s="355">
        <v>1</v>
      </c>
      <c r="K14" s="356"/>
      <c r="L14" s="356">
        <v>3</v>
      </c>
      <c r="M14" s="356"/>
      <c r="N14" s="355"/>
      <c r="O14" s="355">
        <v>9</v>
      </c>
      <c r="P14" s="356">
        <v>1</v>
      </c>
      <c r="Q14" s="356">
        <v>8</v>
      </c>
      <c r="R14" s="355"/>
      <c r="S14" s="354"/>
      <c r="T14" s="355"/>
      <c r="U14" s="356"/>
      <c r="V14" s="356">
        <v>6</v>
      </c>
      <c r="W14" s="356"/>
      <c r="X14" s="356">
        <v>2</v>
      </c>
      <c r="Y14" s="356"/>
      <c r="Z14" s="352">
        <v>5</v>
      </c>
      <c r="AA14" s="356"/>
      <c r="AB14" s="356"/>
      <c r="AC14" s="352"/>
      <c r="AD14" s="352"/>
      <c r="AE14" s="352"/>
      <c r="AF14" s="352"/>
      <c r="AG14" s="352">
        <v>4</v>
      </c>
      <c r="AH14" s="18">
        <f t="shared" si="0"/>
        <v>0</v>
      </c>
      <c r="AI14" s="17">
        <f t="shared" si="1"/>
        <v>50</v>
      </c>
      <c r="AJ14" s="16">
        <f t="shared" si="2"/>
        <v>0</v>
      </c>
      <c r="AK14" s="15">
        <f t="shared" si="3"/>
        <v>2.1739130434782608</v>
      </c>
      <c r="AL14" s="14"/>
      <c r="AM14" s="13">
        <f t="shared" si="4"/>
        <v>3</v>
      </c>
      <c r="AN14" s="25"/>
      <c r="AO14" s="25"/>
      <c r="AP14" s="25"/>
      <c r="AR14" s="12">
        <f t="shared" si="5"/>
        <v>9.15</v>
      </c>
      <c r="AS14" s="22" t="s">
        <v>140</v>
      </c>
      <c r="AT14" s="343"/>
      <c r="AU14" s="343">
        <v>23</v>
      </c>
      <c r="AV14" s="343">
        <v>26</v>
      </c>
      <c r="AW14" s="343">
        <v>4</v>
      </c>
      <c r="AX14" s="343">
        <v>3</v>
      </c>
      <c r="AY14" s="343">
        <v>1</v>
      </c>
      <c r="AZ14" s="343">
        <v>1</v>
      </c>
      <c r="BA14" s="343">
        <v>1</v>
      </c>
      <c r="BB14" s="343">
        <v>1</v>
      </c>
      <c r="BC14" s="343">
        <v>1</v>
      </c>
      <c r="BD14" s="343">
        <v>61</v>
      </c>
      <c r="BF14" s="9" t="s">
        <v>140</v>
      </c>
      <c r="BG14" s="342">
        <v>61</v>
      </c>
      <c r="BH14" s="342"/>
      <c r="BI14" s="342">
        <v>61</v>
      </c>
      <c r="BJ14"/>
      <c r="CH14" s="10" t="e">
        <v>#N/A</v>
      </c>
    </row>
    <row r="15" spans="1:86" s="10" customFormat="1" ht="18" customHeight="1" x14ac:dyDescent="0.25">
      <c r="A15" s="24" t="s">
        <v>173</v>
      </c>
      <c r="B15" s="352">
        <v>42</v>
      </c>
      <c r="C15" s="352"/>
      <c r="D15" s="343"/>
      <c r="E15" s="353"/>
      <c r="F15" s="353">
        <v>7</v>
      </c>
      <c r="G15" s="354"/>
      <c r="H15" s="353"/>
      <c r="I15" s="354">
        <v>9</v>
      </c>
      <c r="J15" s="355">
        <v>9</v>
      </c>
      <c r="K15" s="356">
        <v>9</v>
      </c>
      <c r="L15" s="356"/>
      <c r="M15" s="356">
        <v>3</v>
      </c>
      <c r="N15" s="355"/>
      <c r="O15" s="355">
        <v>15</v>
      </c>
      <c r="P15" s="356">
        <v>1</v>
      </c>
      <c r="Q15" s="356"/>
      <c r="R15" s="355">
        <v>1</v>
      </c>
      <c r="S15" s="354"/>
      <c r="T15" s="355">
        <v>1</v>
      </c>
      <c r="U15" s="356"/>
      <c r="V15" s="356"/>
      <c r="W15" s="356">
        <v>1</v>
      </c>
      <c r="X15" s="356"/>
      <c r="Y15" s="356"/>
      <c r="Z15" s="352"/>
      <c r="AA15" s="356">
        <v>1</v>
      </c>
      <c r="AB15" s="356"/>
      <c r="AC15" s="352">
        <v>1</v>
      </c>
      <c r="AD15" s="352">
        <v>1</v>
      </c>
      <c r="AE15" s="352"/>
      <c r="AF15" s="352"/>
      <c r="AG15" s="352"/>
      <c r="AH15" s="18">
        <f t="shared" si="0"/>
        <v>6</v>
      </c>
      <c r="AI15" s="17">
        <f t="shared" si="1"/>
        <v>59</v>
      </c>
      <c r="AJ15" s="16">
        <f t="shared" si="2"/>
        <v>0.14285714285714285</v>
      </c>
      <c r="AK15" s="15">
        <f t="shared" si="3"/>
        <v>1.4047619047619047</v>
      </c>
      <c r="AL15" s="14"/>
      <c r="AM15" s="13">
        <f t="shared" si="4"/>
        <v>-4</v>
      </c>
      <c r="AN15" s="25"/>
      <c r="AO15" s="25"/>
      <c r="AP15" s="25"/>
      <c r="AR15" s="12">
        <f t="shared" si="5"/>
        <v>3.4499999999999997</v>
      </c>
      <c r="AS15" s="22" t="s">
        <v>148</v>
      </c>
      <c r="AT15" s="343"/>
      <c r="AU15" s="343">
        <v>7</v>
      </c>
      <c r="AV15" s="343"/>
      <c r="AW15" s="343">
        <v>11</v>
      </c>
      <c r="AX15" s="343">
        <v>5</v>
      </c>
      <c r="AY15" s="343"/>
      <c r="AZ15" s="343"/>
      <c r="BA15" s="343"/>
      <c r="BB15" s="343"/>
      <c r="BC15" s="343"/>
      <c r="BD15" s="343">
        <v>23</v>
      </c>
      <c r="BF15" s="9" t="s">
        <v>148</v>
      </c>
      <c r="BG15" s="342">
        <v>23</v>
      </c>
      <c r="BH15" s="342"/>
      <c r="BI15" s="342">
        <v>23</v>
      </c>
      <c r="BJ15"/>
      <c r="CH15" s="10" t="e">
        <v>#N/A</v>
      </c>
    </row>
    <row r="16" spans="1:86" s="10" customFormat="1" ht="18" customHeight="1" x14ac:dyDescent="0.25">
      <c r="A16" s="24" t="s">
        <v>348</v>
      </c>
      <c r="B16" s="352">
        <v>43</v>
      </c>
      <c r="C16" s="352">
        <v>2</v>
      </c>
      <c r="D16" s="343"/>
      <c r="E16" s="353">
        <v>7</v>
      </c>
      <c r="F16" s="353">
        <v>7</v>
      </c>
      <c r="G16" s="354"/>
      <c r="H16" s="353"/>
      <c r="I16" s="354"/>
      <c r="J16" s="355">
        <v>17</v>
      </c>
      <c r="K16" s="356">
        <v>5</v>
      </c>
      <c r="L16" s="356"/>
      <c r="M16" s="356">
        <v>9</v>
      </c>
      <c r="N16" s="355"/>
      <c r="O16" s="355">
        <v>10</v>
      </c>
      <c r="P16" s="356"/>
      <c r="Q16" s="356">
        <v>7</v>
      </c>
      <c r="R16" s="355">
        <v>7</v>
      </c>
      <c r="S16" s="354"/>
      <c r="T16" s="355">
        <v>4</v>
      </c>
      <c r="U16" s="356"/>
      <c r="V16" s="356">
        <v>6</v>
      </c>
      <c r="W16" s="356"/>
      <c r="X16" s="356"/>
      <c r="Y16" s="356">
        <v>4</v>
      </c>
      <c r="Z16" s="352"/>
      <c r="AA16" s="356"/>
      <c r="AB16" s="356"/>
      <c r="AC16" s="352">
        <v>4</v>
      </c>
      <c r="AD16" s="352"/>
      <c r="AE16" s="352"/>
      <c r="AF16" s="352"/>
      <c r="AG16" s="352">
        <v>2</v>
      </c>
      <c r="AH16" s="18">
        <f t="shared" si="0"/>
        <v>0</v>
      </c>
      <c r="AI16" s="17">
        <f t="shared" si="1"/>
        <v>87</v>
      </c>
      <c r="AJ16" s="16">
        <f t="shared" si="2"/>
        <v>0</v>
      </c>
      <c r="AK16" s="15">
        <f t="shared" si="3"/>
        <v>2.0232558139534884</v>
      </c>
      <c r="AL16" s="14"/>
      <c r="AM16" s="13">
        <f t="shared" si="4"/>
        <v>25</v>
      </c>
      <c r="AN16" s="25"/>
      <c r="AO16" s="25"/>
      <c r="AP16" s="25"/>
      <c r="AR16" s="12">
        <f t="shared" si="5"/>
        <v>6.3</v>
      </c>
      <c r="AS16" s="22" t="s">
        <v>173</v>
      </c>
      <c r="AT16" s="343">
        <v>6</v>
      </c>
      <c r="AU16" s="343">
        <v>20</v>
      </c>
      <c r="AV16" s="343">
        <v>11</v>
      </c>
      <c r="AW16" s="343">
        <v>2</v>
      </c>
      <c r="AX16" s="343">
        <v>2</v>
      </c>
      <c r="AY16" s="343">
        <v>1</v>
      </c>
      <c r="AZ16" s="343"/>
      <c r="BA16" s="343"/>
      <c r="BB16" s="343"/>
      <c r="BC16" s="343"/>
      <c r="BD16" s="343">
        <v>42</v>
      </c>
      <c r="BF16" s="9" t="s">
        <v>173</v>
      </c>
      <c r="BG16" s="342">
        <v>36</v>
      </c>
      <c r="BH16" s="342">
        <v>6</v>
      </c>
      <c r="BI16" s="342">
        <v>42</v>
      </c>
      <c r="BJ16"/>
      <c r="CH16" s="10" t="e">
        <v>#N/A</v>
      </c>
    </row>
    <row r="17" spans="1:86" ht="15.75" customHeight="1" x14ac:dyDescent="0.25">
      <c r="A17" s="24" t="s">
        <v>225</v>
      </c>
      <c r="B17" s="352">
        <v>12</v>
      </c>
      <c r="C17" s="352"/>
      <c r="D17" s="343"/>
      <c r="E17" s="353">
        <v>2</v>
      </c>
      <c r="F17" s="353"/>
      <c r="G17" s="354"/>
      <c r="H17" s="353"/>
      <c r="I17" s="354">
        <v>6</v>
      </c>
      <c r="J17" s="355">
        <v>6</v>
      </c>
      <c r="K17" s="356">
        <v>1</v>
      </c>
      <c r="L17" s="356"/>
      <c r="M17" s="356"/>
      <c r="N17" s="355"/>
      <c r="O17" s="355">
        <v>2</v>
      </c>
      <c r="P17" s="356"/>
      <c r="Q17" s="356">
        <v>2</v>
      </c>
      <c r="R17" s="355"/>
      <c r="S17" s="354"/>
      <c r="T17" s="355"/>
      <c r="U17" s="356"/>
      <c r="V17" s="356"/>
      <c r="W17" s="356"/>
      <c r="X17" s="356">
        <v>1</v>
      </c>
      <c r="Y17" s="356"/>
      <c r="Z17" s="352"/>
      <c r="AA17" s="356"/>
      <c r="AB17" s="356"/>
      <c r="AC17" s="352"/>
      <c r="AD17" s="352">
        <v>2</v>
      </c>
      <c r="AE17" s="352"/>
      <c r="AF17" s="352">
        <v>1</v>
      </c>
      <c r="AG17" s="352">
        <v>1</v>
      </c>
      <c r="AH17" s="18">
        <f t="shared" si="0"/>
        <v>0</v>
      </c>
      <c r="AI17" s="17">
        <f t="shared" si="1"/>
        <v>23</v>
      </c>
      <c r="AJ17" s="16">
        <f t="shared" si="2"/>
        <v>0</v>
      </c>
      <c r="AK17" s="15">
        <f t="shared" si="3"/>
        <v>1.9166666666666667</v>
      </c>
      <c r="AL17" s="14"/>
      <c r="AM17" s="13">
        <f t="shared" si="4"/>
        <v>-1</v>
      </c>
      <c r="AR17" s="12">
        <f t="shared" si="5"/>
        <v>6.45</v>
      </c>
      <c r="AS17" s="22" t="s">
        <v>348</v>
      </c>
      <c r="AT17" s="343"/>
      <c r="AU17" s="343">
        <v>18</v>
      </c>
      <c r="AV17" s="343">
        <v>10</v>
      </c>
      <c r="AW17" s="343">
        <v>5</v>
      </c>
      <c r="AX17" s="343">
        <v>8</v>
      </c>
      <c r="AY17" s="343">
        <v>2</v>
      </c>
      <c r="AZ17" s="343"/>
      <c r="BA17" s="343"/>
      <c r="BB17" s="343"/>
      <c r="BC17" s="343"/>
      <c r="BD17" s="343">
        <v>43</v>
      </c>
      <c r="BF17" s="9" t="s">
        <v>348</v>
      </c>
      <c r="BG17" s="342">
        <v>43</v>
      </c>
      <c r="BH17" s="342"/>
      <c r="BI17" s="342">
        <v>43</v>
      </c>
      <c r="CH17" s="10" t="e">
        <v>#N/A</v>
      </c>
    </row>
    <row r="18" spans="1:86" ht="15.75" customHeight="1" x14ac:dyDescent="0.25">
      <c r="A18" s="24" t="s">
        <v>433</v>
      </c>
      <c r="B18" s="352">
        <v>12</v>
      </c>
      <c r="C18" s="352"/>
      <c r="D18" s="343"/>
      <c r="E18" s="353">
        <v>7</v>
      </c>
      <c r="F18" s="353"/>
      <c r="G18" s="354"/>
      <c r="H18" s="353"/>
      <c r="I18" s="354"/>
      <c r="J18" s="355">
        <v>2</v>
      </c>
      <c r="K18" s="356"/>
      <c r="L18" s="356"/>
      <c r="M18" s="356">
        <v>3</v>
      </c>
      <c r="N18" s="355"/>
      <c r="O18" s="355"/>
      <c r="P18" s="356"/>
      <c r="Q18" s="356"/>
      <c r="R18" s="355"/>
      <c r="S18" s="354"/>
      <c r="T18" s="355">
        <v>2</v>
      </c>
      <c r="U18" s="356"/>
      <c r="V18" s="356">
        <v>2</v>
      </c>
      <c r="W18" s="356"/>
      <c r="X18" s="356"/>
      <c r="Y18" s="356"/>
      <c r="Z18" s="352"/>
      <c r="AA18" s="356"/>
      <c r="AB18" s="356"/>
      <c r="AC18" s="352"/>
      <c r="AD18" s="352"/>
      <c r="AE18" s="352"/>
      <c r="AF18" s="352"/>
      <c r="AG18" s="352">
        <v>1</v>
      </c>
      <c r="AH18" s="18">
        <f>AT19</f>
        <v>1</v>
      </c>
      <c r="AI18" s="17">
        <f t="shared" si="1"/>
        <v>16</v>
      </c>
      <c r="AJ18" s="16">
        <f t="shared" si="2"/>
        <v>8.3333333333333329E-2</v>
      </c>
      <c r="AK18" s="15">
        <f t="shared" si="3"/>
        <v>1.3333333333333333</v>
      </c>
      <c r="AL18" s="14"/>
      <c r="AM18" s="13">
        <f t="shared" si="4"/>
        <v>1</v>
      </c>
      <c r="AR18" s="12">
        <f t="shared" si="5"/>
        <v>1.7999999999999998</v>
      </c>
      <c r="AS18" s="22" t="s">
        <v>225</v>
      </c>
      <c r="AT18" s="343"/>
      <c r="AU18" s="343">
        <v>3</v>
      </c>
      <c r="AV18" s="343">
        <v>6</v>
      </c>
      <c r="AW18" s="343"/>
      <c r="AX18" s="343">
        <v>3</v>
      </c>
      <c r="AY18" s="343"/>
      <c r="AZ18" s="343"/>
      <c r="BA18" s="343"/>
      <c r="BB18" s="343"/>
      <c r="BC18" s="343"/>
      <c r="BD18" s="343">
        <v>12</v>
      </c>
      <c r="BF18" s="9" t="s">
        <v>225</v>
      </c>
      <c r="BG18" s="342">
        <v>12</v>
      </c>
      <c r="BH18" s="342"/>
      <c r="BI18" s="342">
        <v>12</v>
      </c>
      <c r="CH18" s="10" t="e">
        <v>#N/A</v>
      </c>
    </row>
    <row r="19" spans="1:86" ht="15.75" customHeight="1" x14ac:dyDescent="0.25">
      <c r="A19" s="24" t="s">
        <v>236</v>
      </c>
      <c r="B19" s="352">
        <v>35</v>
      </c>
      <c r="C19" s="352">
        <v>3</v>
      </c>
      <c r="D19" s="343"/>
      <c r="E19" s="353"/>
      <c r="F19" s="353">
        <v>13</v>
      </c>
      <c r="G19" s="354"/>
      <c r="H19" s="353">
        <v>7</v>
      </c>
      <c r="I19" s="354"/>
      <c r="J19" s="355">
        <v>6</v>
      </c>
      <c r="K19" s="356">
        <v>6</v>
      </c>
      <c r="L19" s="356"/>
      <c r="M19" s="356">
        <v>10</v>
      </c>
      <c r="N19" s="355"/>
      <c r="O19" s="355">
        <v>5</v>
      </c>
      <c r="P19" s="356">
        <v>6</v>
      </c>
      <c r="Q19" s="356"/>
      <c r="R19" s="355">
        <v>4</v>
      </c>
      <c r="S19" s="354">
        <v>1</v>
      </c>
      <c r="T19" s="355">
        <v>3</v>
      </c>
      <c r="U19" s="356">
        <v>7</v>
      </c>
      <c r="V19" s="356">
        <v>2</v>
      </c>
      <c r="W19" s="356"/>
      <c r="X19" s="356">
        <v>7</v>
      </c>
      <c r="Y19" s="356">
        <v>2</v>
      </c>
      <c r="Z19" s="352">
        <v>2</v>
      </c>
      <c r="AA19" s="356">
        <v>2</v>
      </c>
      <c r="AB19" s="356"/>
      <c r="AC19" s="352"/>
      <c r="AD19" s="352">
        <v>1</v>
      </c>
      <c r="AE19" s="352">
        <v>1</v>
      </c>
      <c r="AF19" s="352">
        <v>1</v>
      </c>
      <c r="AG19" s="352">
        <v>1</v>
      </c>
      <c r="AH19" s="18">
        <f t="shared" si="0"/>
        <v>0</v>
      </c>
      <c r="AI19" s="17">
        <f t="shared" si="1"/>
        <v>86</v>
      </c>
      <c r="AJ19" s="16">
        <f t="shared" si="2"/>
        <v>0</v>
      </c>
      <c r="AK19" s="15">
        <f t="shared" si="3"/>
        <v>2.4571428571428573</v>
      </c>
      <c r="AL19" s="14"/>
      <c r="AM19" s="13">
        <f t="shared" si="4"/>
        <v>8</v>
      </c>
      <c r="AR19" s="12">
        <f t="shared" si="5"/>
        <v>1.7999999999999998</v>
      </c>
      <c r="AS19" s="22" t="s">
        <v>433</v>
      </c>
      <c r="AT19" s="343">
        <v>1</v>
      </c>
      <c r="AU19" s="343">
        <v>9</v>
      </c>
      <c r="AV19" s="343"/>
      <c r="AW19" s="343"/>
      <c r="AX19" s="343">
        <v>1</v>
      </c>
      <c r="AY19" s="343">
        <v>1</v>
      </c>
      <c r="AZ19" s="343"/>
      <c r="BA19" s="343"/>
      <c r="BB19" s="343"/>
      <c r="BC19" s="343"/>
      <c r="BD19" s="343">
        <v>12</v>
      </c>
      <c r="BF19" s="9" t="s">
        <v>433</v>
      </c>
      <c r="BG19" s="342">
        <v>11</v>
      </c>
      <c r="BH19" s="342">
        <v>1</v>
      </c>
      <c r="BI19" s="342">
        <v>12</v>
      </c>
      <c r="CH19" s="10" t="e">
        <v>#N/A</v>
      </c>
    </row>
    <row r="20" spans="1:86" ht="15.75" customHeight="1" x14ac:dyDescent="0.25">
      <c r="A20" s="24" t="s">
        <v>264</v>
      </c>
      <c r="B20" s="352">
        <v>42</v>
      </c>
      <c r="C20" s="352"/>
      <c r="D20" s="343"/>
      <c r="E20" s="353">
        <v>1</v>
      </c>
      <c r="F20" s="353">
        <v>5</v>
      </c>
      <c r="G20" s="354"/>
      <c r="H20" s="353">
        <v>3</v>
      </c>
      <c r="I20" s="354"/>
      <c r="J20" s="355">
        <v>5</v>
      </c>
      <c r="K20" s="356">
        <v>7</v>
      </c>
      <c r="L20" s="356"/>
      <c r="M20" s="356">
        <v>5</v>
      </c>
      <c r="N20" s="355"/>
      <c r="O20" s="355">
        <v>7</v>
      </c>
      <c r="P20" s="356">
        <v>6</v>
      </c>
      <c r="Q20" s="356">
        <v>1</v>
      </c>
      <c r="R20" s="355">
        <v>1</v>
      </c>
      <c r="S20" s="354"/>
      <c r="T20" s="355"/>
      <c r="U20" s="356"/>
      <c r="V20" s="356"/>
      <c r="W20" s="356">
        <v>1</v>
      </c>
      <c r="X20" s="356"/>
      <c r="Y20" s="356"/>
      <c r="Z20" s="352"/>
      <c r="AA20" s="356"/>
      <c r="AB20" s="356"/>
      <c r="AC20" s="352"/>
      <c r="AD20" s="352"/>
      <c r="AE20" s="352"/>
      <c r="AF20" s="352"/>
      <c r="AG20" s="352">
        <v>2</v>
      </c>
      <c r="AH20" s="18">
        <f t="shared" si="0"/>
        <v>2</v>
      </c>
      <c r="AI20" s="17">
        <f t="shared" si="1"/>
        <v>42</v>
      </c>
      <c r="AJ20" s="16">
        <f t="shared" si="2"/>
        <v>4.7619047619047616E-2</v>
      </c>
      <c r="AK20" s="15">
        <f t="shared" si="3"/>
        <v>1</v>
      </c>
      <c r="AL20" s="14"/>
      <c r="AM20" s="13">
        <f t="shared" si="4"/>
        <v>-16</v>
      </c>
      <c r="AR20" s="12">
        <f t="shared" si="5"/>
        <v>5.25</v>
      </c>
      <c r="AS20" s="22" t="s">
        <v>236</v>
      </c>
      <c r="AT20" s="343"/>
      <c r="AU20" s="343">
        <v>11</v>
      </c>
      <c r="AV20" s="343">
        <v>9</v>
      </c>
      <c r="AW20" s="343">
        <v>6</v>
      </c>
      <c r="AX20" s="343">
        <v>3</v>
      </c>
      <c r="AY20" s="343">
        <v>2</v>
      </c>
      <c r="AZ20" s="343">
        <v>1</v>
      </c>
      <c r="BA20" s="343">
        <v>2</v>
      </c>
      <c r="BB20" s="343">
        <v>1</v>
      </c>
      <c r="BC20" s="343"/>
      <c r="BD20" s="343">
        <v>35</v>
      </c>
      <c r="BF20" s="9" t="s">
        <v>236</v>
      </c>
      <c r="BG20" s="342">
        <v>35</v>
      </c>
      <c r="BH20" s="342"/>
      <c r="BI20" s="342">
        <v>35</v>
      </c>
      <c r="CH20" s="10" t="e">
        <v>#N/A</v>
      </c>
    </row>
    <row r="21" spans="1:86" ht="15.75" customHeight="1" x14ac:dyDescent="0.25">
      <c r="A21" s="24" t="s">
        <v>199</v>
      </c>
      <c r="B21" s="352">
        <v>45</v>
      </c>
      <c r="C21" s="352">
        <v>5</v>
      </c>
      <c r="D21" s="343">
        <v>2</v>
      </c>
      <c r="E21" s="353">
        <v>10</v>
      </c>
      <c r="F21" s="353">
        <v>3</v>
      </c>
      <c r="G21" s="354"/>
      <c r="H21" s="353"/>
      <c r="I21" s="354">
        <v>10</v>
      </c>
      <c r="J21" s="355">
        <v>10</v>
      </c>
      <c r="K21" s="356">
        <v>1</v>
      </c>
      <c r="L21" s="356">
        <v>1</v>
      </c>
      <c r="M21" s="356">
        <v>2</v>
      </c>
      <c r="N21" s="355">
        <v>6</v>
      </c>
      <c r="O21" s="355"/>
      <c r="P21" s="356">
        <v>1</v>
      </c>
      <c r="Q21" s="356">
        <v>6</v>
      </c>
      <c r="R21" s="355"/>
      <c r="S21" s="354"/>
      <c r="T21" s="355"/>
      <c r="U21" s="356"/>
      <c r="V21" s="356"/>
      <c r="W21" s="356"/>
      <c r="X21" s="356">
        <v>1</v>
      </c>
      <c r="Y21" s="356"/>
      <c r="Z21" s="352"/>
      <c r="AA21" s="356">
        <v>1</v>
      </c>
      <c r="AB21" s="356"/>
      <c r="AC21" s="352"/>
      <c r="AD21" s="352"/>
      <c r="AE21" s="352"/>
      <c r="AF21" s="352"/>
      <c r="AG21" s="352">
        <v>4</v>
      </c>
      <c r="AH21" s="18">
        <f t="shared" si="0"/>
        <v>0</v>
      </c>
      <c r="AI21" s="17">
        <f t="shared" si="1"/>
        <v>54</v>
      </c>
      <c r="AJ21" s="16">
        <f t="shared" si="2"/>
        <v>0</v>
      </c>
      <c r="AK21" s="15">
        <f t="shared" si="3"/>
        <v>1.2</v>
      </c>
      <c r="AL21" s="14"/>
      <c r="AM21" s="13">
        <f t="shared" si="4"/>
        <v>42</v>
      </c>
      <c r="AR21" s="12">
        <f t="shared" si="5"/>
        <v>6.3</v>
      </c>
      <c r="AS21" s="22" t="s">
        <v>264</v>
      </c>
      <c r="AT21" s="343">
        <v>2</v>
      </c>
      <c r="AU21" s="343">
        <v>36</v>
      </c>
      <c r="AV21" s="343">
        <v>4</v>
      </c>
      <c r="AW21" s="343"/>
      <c r="AX21" s="343"/>
      <c r="AY21" s="343"/>
      <c r="AZ21" s="343"/>
      <c r="BA21" s="343"/>
      <c r="BB21" s="343"/>
      <c r="BC21" s="343"/>
      <c r="BD21" s="343">
        <v>42</v>
      </c>
      <c r="BF21" s="9" t="s">
        <v>264</v>
      </c>
      <c r="BG21" s="342">
        <v>40</v>
      </c>
      <c r="BH21" s="342">
        <v>2</v>
      </c>
      <c r="BI21" s="342">
        <v>42</v>
      </c>
      <c r="CH21" s="10" t="e">
        <v>#N/A</v>
      </c>
    </row>
    <row r="22" spans="1:86" ht="16.5" customHeight="1" x14ac:dyDescent="0.25">
      <c r="A22" s="24" t="s">
        <v>254</v>
      </c>
      <c r="B22" s="352">
        <v>32</v>
      </c>
      <c r="C22" s="352"/>
      <c r="D22" s="343"/>
      <c r="E22" s="353">
        <v>10</v>
      </c>
      <c r="F22" s="353"/>
      <c r="G22" s="354"/>
      <c r="H22" s="353">
        <v>3</v>
      </c>
      <c r="I22" s="354">
        <v>1</v>
      </c>
      <c r="J22" s="355">
        <v>1</v>
      </c>
      <c r="K22" s="356"/>
      <c r="L22" s="356"/>
      <c r="M22" s="356">
        <v>3</v>
      </c>
      <c r="N22" s="355">
        <v>1</v>
      </c>
      <c r="O22" s="355">
        <v>8</v>
      </c>
      <c r="P22" s="356">
        <v>3</v>
      </c>
      <c r="Q22" s="356">
        <v>2</v>
      </c>
      <c r="R22" s="355"/>
      <c r="S22" s="354">
        <v>1</v>
      </c>
      <c r="T22" s="355"/>
      <c r="U22" s="356"/>
      <c r="V22" s="356"/>
      <c r="W22" s="356"/>
      <c r="X22" s="356"/>
      <c r="Y22" s="356"/>
      <c r="Z22" s="352">
        <v>3</v>
      </c>
      <c r="AA22" s="356">
        <v>1</v>
      </c>
      <c r="AB22" s="356"/>
      <c r="AC22" s="352"/>
      <c r="AD22" s="352"/>
      <c r="AE22" s="352"/>
      <c r="AF22" s="352">
        <v>1</v>
      </c>
      <c r="AG22" s="352">
        <v>7</v>
      </c>
      <c r="AH22" s="18">
        <f t="shared" si="0"/>
        <v>0</v>
      </c>
      <c r="AI22" s="17">
        <f t="shared" si="1"/>
        <v>38</v>
      </c>
      <c r="AJ22" s="16">
        <f t="shared" si="2"/>
        <v>0</v>
      </c>
      <c r="AK22" s="15">
        <f t="shared" si="3"/>
        <v>1.1875</v>
      </c>
      <c r="AL22" s="14"/>
      <c r="AM22" s="13">
        <f t="shared" si="4"/>
        <v>36</v>
      </c>
      <c r="AR22" s="12">
        <f t="shared" si="5"/>
        <v>6.75</v>
      </c>
      <c r="AS22" s="22" t="s">
        <v>199</v>
      </c>
      <c r="AT22" s="343"/>
      <c r="AU22" s="343">
        <v>28</v>
      </c>
      <c r="AV22" s="343">
        <v>9</v>
      </c>
      <c r="AW22" s="343">
        <v>7</v>
      </c>
      <c r="AX22" s="343">
        <v>1</v>
      </c>
      <c r="AY22" s="343"/>
      <c r="AZ22" s="343"/>
      <c r="BA22" s="343"/>
      <c r="BB22" s="343"/>
      <c r="BC22" s="343"/>
      <c r="BD22" s="343">
        <v>45</v>
      </c>
      <c r="BF22" s="9" t="s">
        <v>199</v>
      </c>
      <c r="BG22" s="342">
        <v>45</v>
      </c>
      <c r="BH22" s="342"/>
      <c r="BI22" s="342">
        <v>45</v>
      </c>
      <c r="CH22" s="10" t="e">
        <v>#N/A</v>
      </c>
    </row>
    <row r="23" spans="1:86" ht="16.5" customHeight="1" thickBot="1" x14ac:dyDescent="0.3">
      <c r="A23" s="23" t="s">
        <v>284</v>
      </c>
      <c r="B23" s="352">
        <v>68</v>
      </c>
      <c r="C23" s="352"/>
      <c r="D23" s="343"/>
      <c r="E23" s="353">
        <v>13</v>
      </c>
      <c r="F23" s="353">
        <v>9</v>
      </c>
      <c r="G23" s="354"/>
      <c r="H23" s="353"/>
      <c r="I23" s="354">
        <v>1</v>
      </c>
      <c r="J23" s="355">
        <v>7</v>
      </c>
      <c r="K23" s="356"/>
      <c r="L23" s="356">
        <v>5</v>
      </c>
      <c r="M23" s="356">
        <v>5</v>
      </c>
      <c r="N23" s="355"/>
      <c r="O23" s="355">
        <v>6</v>
      </c>
      <c r="P23" s="356">
        <v>5</v>
      </c>
      <c r="Q23" s="356"/>
      <c r="R23" s="355">
        <v>1</v>
      </c>
      <c r="S23" s="354"/>
      <c r="T23" s="355">
        <v>1</v>
      </c>
      <c r="U23" s="356"/>
      <c r="V23" s="356"/>
      <c r="W23" s="356">
        <v>4</v>
      </c>
      <c r="X23" s="356"/>
      <c r="Y23" s="356">
        <v>5</v>
      </c>
      <c r="Z23" s="352"/>
      <c r="AA23" s="356">
        <v>1</v>
      </c>
      <c r="AB23" s="356"/>
      <c r="AC23" s="352">
        <v>4</v>
      </c>
      <c r="AD23" s="352"/>
      <c r="AE23" s="352">
        <v>2</v>
      </c>
      <c r="AF23" s="352"/>
      <c r="AG23" s="352">
        <v>16</v>
      </c>
      <c r="AH23" s="18">
        <f t="shared" si="0"/>
        <v>2</v>
      </c>
      <c r="AI23" s="17">
        <f t="shared" ref="AI23:AI25" si="6">SUM(D23:AF23)</f>
        <v>69</v>
      </c>
      <c r="AJ23" s="16">
        <f t="shared" si="2"/>
        <v>2.9411764705882353E-2</v>
      </c>
      <c r="AK23" s="15">
        <f t="shared" ref="AK23" si="7">AI23/B23</f>
        <v>1.0147058823529411</v>
      </c>
      <c r="AL23" s="14"/>
      <c r="AM23" s="13">
        <f t="shared" si="4"/>
        <v>26</v>
      </c>
      <c r="AR23" s="12">
        <f t="shared" si="5"/>
        <v>4.8</v>
      </c>
      <c r="AS23" s="22" t="s">
        <v>254</v>
      </c>
      <c r="AT23" s="343"/>
      <c r="AU23" s="343">
        <v>21</v>
      </c>
      <c r="AV23" s="343">
        <v>6</v>
      </c>
      <c r="AW23" s="343">
        <v>3</v>
      </c>
      <c r="AX23" s="343">
        <v>2</v>
      </c>
      <c r="AY23" s="343"/>
      <c r="AZ23" s="343"/>
      <c r="BA23" s="343"/>
      <c r="BB23" s="343"/>
      <c r="BC23" s="343"/>
      <c r="BD23" s="343">
        <v>32</v>
      </c>
      <c r="BF23" s="9" t="s">
        <v>254</v>
      </c>
      <c r="BG23" s="342">
        <v>32</v>
      </c>
      <c r="BH23" s="342"/>
      <c r="BI23" s="342">
        <v>32</v>
      </c>
      <c r="CH23" s="10" t="e">
        <v>#N/A</v>
      </c>
    </row>
    <row r="24" spans="1:86" ht="23.25" customHeight="1" thickBot="1" x14ac:dyDescent="0.3">
      <c r="A24" s="21" t="s">
        <v>431</v>
      </c>
      <c r="B24" s="349">
        <v>726</v>
      </c>
      <c r="C24" s="350">
        <v>24</v>
      </c>
      <c r="D24" s="350">
        <v>14</v>
      </c>
      <c r="E24" s="350">
        <v>89</v>
      </c>
      <c r="F24" s="350">
        <v>136</v>
      </c>
      <c r="G24" s="350"/>
      <c r="H24" s="350">
        <v>43</v>
      </c>
      <c r="I24" s="350">
        <v>80</v>
      </c>
      <c r="J24" s="350">
        <v>124</v>
      </c>
      <c r="K24" s="350">
        <v>44</v>
      </c>
      <c r="L24" s="350">
        <v>16</v>
      </c>
      <c r="M24" s="350">
        <v>82</v>
      </c>
      <c r="N24" s="350">
        <v>12</v>
      </c>
      <c r="O24" s="350">
        <v>84</v>
      </c>
      <c r="P24" s="350">
        <v>37</v>
      </c>
      <c r="Q24" s="350">
        <v>35</v>
      </c>
      <c r="R24" s="350">
        <v>20</v>
      </c>
      <c r="S24" s="350">
        <v>8</v>
      </c>
      <c r="T24" s="350">
        <v>18</v>
      </c>
      <c r="U24" s="350">
        <v>8</v>
      </c>
      <c r="V24" s="350">
        <v>21</v>
      </c>
      <c r="W24" s="350">
        <v>10</v>
      </c>
      <c r="X24" s="350">
        <v>12</v>
      </c>
      <c r="Y24" s="350">
        <v>22</v>
      </c>
      <c r="Z24" s="350">
        <v>14</v>
      </c>
      <c r="AA24" s="350">
        <v>12</v>
      </c>
      <c r="AB24" s="350"/>
      <c r="AC24" s="350">
        <v>15</v>
      </c>
      <c r="AD24" s="350">
        <v>10</v>
      </c>
      <c r="AE24" s="350">
        <v>15</v>
      </c>
      <c r="AF24" s="350">
        <v>11</v>
      </c>
      <c r="AG24" s="351">
        <v>74</v>
      </c>
      <c r="AH24" s="18">
        <f t="shared" si="0"/>
        <v>38</v>
      </c>
      <c r="AI24" s="17">
        <f t="shared" si="6"/>
        <v>992</v>
      </c>
      <c r="AJ24" s="16">
        <f t="shared" si="2"/>
        <v>5.2341597796143252E-2</v>
      </c>
      <c r="AK24" s="15">
        <f>AI24/B24</f>
        <v>1.3663911845730028</v>
      </c>
      <c r="AL24" s="14"/>
      <c r="AM24" s="13">
        <f t="shared" si="4"/>
        <v>67</v>
      </c>
      <c r="AR24" s="12">
        <f t="shared" si="5"/>
        <v>10.199999999999999</v>
      </c>
      <c r="AS24" s="22" t="s">
        <v>284</v>
      </c>
      <c r="AT24" s="343">
        <v>2</v>
      </c>
      <c r="AU24" s="343">
        <v>53</v>
      </c>
      <c r="AV24" s="343">
        <v>4</v>
      </c>
      <c r="AW24" s="343">
        <v>4</v>
      </c>
      <c r="AX24" s="343">
        <v>3</v>
      </c>
      <c r="AY24" s="343">
        <v>2</v>
      </c>
      <c r="AZ24" s="343"/>
      <c r="BA24" s="343"/>
      <c r="BB24" s="343"/>
      <c r="BC24" s="343"/>
      <c r="BD24" s="343">
        <v>68</v>
      </c>
      <c r="BF24" s="9" t="s">
        <v>284</v>
      </c>
      <c r="BG24" s="342">
        <v>66</v>
      </c>
      <c r="BH24" s="342">
        <v>2</v>
      </c>
      <c r="BI24" s="342">
        <v>68</v>
      </c>
      <c r="CH24" s="10">
        <v>72</v>
      </c>
    </row>
    <row r="25" spans="1:86" ht="25.5" customHeight="1" x14ac:dyDescent="0.25">
      <c r="AI25" s="17">
        <f t="shared" si="6"/>
        <v>0</v>
      </c>
      <c r="AL25" s="14"/>
      <c r="AM25" s="13">
        <f t="shared" si="4"/>
        <v>460</v>
      </c>
      <c r="AR25" s="12">
        <f t="shared" si="5"/>
        <v>108.89999999999999</v>
      </c>
      <c r="AS25" s="11" t="s">
        <v>431</v>
      </c>
      <c r="AT25" s="343">
        <v>38</v>
      </c>
      <c r="AU25" s="343">
        <v>420</v>
      </c>
      <c r="AV25" s="343">
        <v>142</v>
      </c>
      <c r="AW25" s="343">
        <v>67</v>
      </c>
      <c r="AX25" s="343">
        <v>37</v>
      </c>
      <c r="AY25" s="343">
        <v>11</v>
      </c>
      <c r="AZ25" s="343">
        <v>4</v>
      </c>
      <c r="BA25" s="343">
        <v>4</v>
      </c>
      <c r="BB25" s="343">
        <v>2</v>
      </c>
      <c r="BC25" s="343">
        <v>1</v>
      </c>
      <c r="BD25" s="343">
        <v>726</v>
      </c>
      <c r="BF25" s="9" t="s">
        <v>431</v>
      </c>
      <c r="BG25" s="342">
        <v>688</v>
      </c>
      <c r="BH25" s="342">
        <v>38</v>
      </c>
      <c r="BI25" s="342">
        <v>726</v>
      </c>
      <c r="CH25" s="10" t="e">
        <v>#N/A</v>
      </c>
    </row>
    <row r="26" spans="1:86" ht="15.75" customHeight="1" x14ac:dyDescent="0.25">
      <c r="AL26" s="14"/>
      <c r="AM26" s="13">
        <f t="shared" si="4"/>
        <v>0</v>
      </c>
      <c r="CH26" s="10" t="e">
        <v>#N/A</v>
      </c>
    </row>
    <row r="27" spans="1:86" ht="15.75" hidden="1" customHeight="1" x14ac:dyDescent="0.25">
      <c r="CH27" s="10" t="e">
        <v>#N/A</v>
      </c>
    </row>
    <row r="28" spans="1:86" ht="15.75" hidden="1" customHeight="1" x14ac:dyDescent="0.25">
      <c r="A28" s="219" t="s">
        <v>46</v>
      </c>
      <c r="B28" s="28" t="s">
        <v>129</v>
      </c>
      <c r="CH28" s="10" t="e">
        <v>#N/A</v>
      </c>
    </row>
    <row r="29" spans="1:86" s="10" customFormat="1" ht="15.75" hidden="1" customHeight="1" x14ac:dyDescent="0.25">
      <c r="A29" s="54" t="s">
        <v>12</v>
      </c>
      <c r="B29" s="28" t="s">
        <v>434</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438</v>
      </c>
      <c r="AK29" s="44"/>
      <c r="AL29" s="44"/>
      <c r="AM29" s="44"/>
      <c r="AN29" s="44"/>
      <c r="AO29" s="44"/>
      <c r="AP29" s="44"/>
      <c r="AQ29" s="44"/>
      <c r="AR29" s="44"/>
      <c r="AS29" s="30" t="s">
        <v>12</v>
      </c>
      <c r="AT29" s="10" t="s">
        <v>434</v>
      </c>
      <c r="AU29" s="44"/>
      <c r="AV29" s="44"/>
      <c r="AW29" s="44"/>
      <c r="AX29" s="44"/>
      <c r="AY29" s="44"/>
      <c r="AZ29" s="44"/>
      <c r="BA29" s="44"/>
      <c r="BB29" s="44"/>
      <c r="BC29" s="44"/>
      <c r="BD29" s="44"/>
      <c r="BE29" s="44"/>
      <c r="BF29" s="29" t="s">
        <v>12</v>
      </c>
      <c r="BG29" t="s">
        <v>434</v>
      </c>
      <c r="BH29" s="48"/>
    </row>
    <row r="30" spans="1:86" s="10" customFormat="1" ht="15.75" hidden="1" customHeight="1" x14ac:dyDescent="0.25">
      <c r="A30" s="219" t="s">
        <v>122</v>
      </c>
      <c r="B30" s="28" t="s">
        <v>122</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122</v>
      </c>
      <c r="AT30" s="10" t="s">
        <v>122</v>
      </c>
      <c r="AU30" s="44"/>
      <c r="AV30" s="44"/>
      <c r="AW30" s="44"/>
      <c r="AX30" s="44"/>
      <c r="AY30" s="44"/>
      <c r="AZ30" s="44"/>
      <c r="BA30" s="44"/>
      <c r="BB30" s="44"/>
      <c r="BC30" s="44"/>
      <c r="BD30" s="44"/>
      <c r="BE30" s="44"/>
      <c r="BF30" s="29" t="s">
        <v>122</v>
      </c>
      <c r="BG30" t="s">
        <v>122</v>
      </c>
      <c r="BH30" s="48"/>
      <c r="CH30" s="10" t="e">
        <v>#N/A</v>
      </c>
    </row>
    <row r="31" spans="1:86" s="10" customFormat="1" ht="75.75" hidden="1" customHeight="1" x14ac:dyDescent="0.25">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439</v>
      </c>
      <c r="AS31" s="49"/>
      <c r="AT31" s="44"/>
      <c r="AU31" s="44"/>
      <c r="AV31" s="44"/>
      <c r="AW31" s="44"/>
      <c r="AX31" s="44"/>
      <c r="AY31" s="44"/>
      <c r="AZ31" s="44"/>
      <c r="BA31" s="44"/>
      <c r="BB31" s="44"/>
      <c r="BC31" s="44"/>
      <c r="BD31" s="44"/>
      <c r="BE31" s="44"/>
      <c r="BF31" s="44"/>
      <c r="BG31" s="48"/>
      <c r="BH31" s="48"/>
      <c r="CH31" s="10" t="e">
        <v>#N/A</v>
      </c>
    </row>
    <row r="32" spans="1:86" s="10" customFormat="1" ht="16.5" hidden="1" customHeight="1" thickBot="1" x14ac:dyDescent="0.3">
      <c r="A32" s="220"/>
      <c r="B32" s="47" t="s">
        <v>440</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441</v>
      </c>
      <c r="AT32" s="42" t="s">
        <v>442</v>
      </c>
      <c r="AU32" s="41"/>
      <c r="AV32" s="41"/>
      <c r="AW32" s="41"/>
      <c r="AX32" s="41"/>
      <c r="BF32" s="29" t="s">
        <v>443</v>
      </c>
      <c r="BG32" s="40" t="s">
        <v>442</v>
      </c>
      <c r="CH32" s="10" t="e">
        <v>#N/A</v>
      </c>
    </row>
    <row r="33" spans="1:86" s="28" customFormat="1" ht="49.5" hidden="1" customHeight="1" thickBot="1" x14ac:dyDescent="0.3">
      <c r="A33" s="39" t="s">
        <v>15</v>
      </c>
      <c r="B33" s="38" t="s">
        <v>444</v>
      </c>
      <c r="C33" s="20" t="s">
        <v>445</v>
      </c>
      <c r="D33" s="20" t="s">
        <v>446</v>
      </c>
      <c r="E33" s="20" t="s">
        <v>447</v>
      </c>
      <c r="F33" s="20" t="s">
        <v>448</v>
      </c>
      <c r="G33" s="20" t="s">
        <v>449</v>
      </c>
      <c r="H33" s="20" t="s">
        <v>450</v>
      </c>
      <c r="I33" s="20" t="s">
        <v>451</v>
      </c>
      <c r="J33" s="20" t="s">
        <v>452</v>
      </c>
      <c r="K33" s="20" t="s">
        <v>453</v>
      </c>
      <c r="L33" s="20" t="s">
        <v>454</v>
      </c>
      <c r="M33" s="20" t="s">
        <v>455</v>
      </c>
      <c r="N33" s="20" t="s">
        <v>456</v>
      </c>
      <c r="O33" s="20" t="s">
        <v>457</v>
      </c>
      <c r="P33" s="20" t="s">
        <v>458</v>
      </c>
      <c r="Q33" s="20" t="s">
        <v>459</v>
      </c>
      <c r="R33" s="20" t="s">
        <v>460</v>
      </c>
      <c r="S33" s="20" t="s">
        <v>461</v>
      </c>
      <c r="T33" s="20" t="s">
        <v>462</v>
      </c>
      <c r="U33" s="20" t="s">
        <v>463</v>
      </c>
      <c r="V33" s="20" t="s">
        <v>464</v>
      </c>
      <c r="W33" s="20" t="s">
        <v>465</v>
      </c>
      <c r="X33" s="20" t="s">
        <v>413</v>
      </c>
      <c r="Y33" s="20" t="s">
        <v>418</v>
      </c>
      <c r="Z33" s="20" t="s">
        <v>466</v>
      </c>
      <c r="AA33" s="20" t="s">
        <v>467</v>
      </c>
      <c r="AB33" s="20" t="s">
        <v>468</v>
      </c>
      <c r="AC33" s="20" t="s">
        <v>469</v>
      </c>
      <c r="AD33" s="20" t="s">
        <v>470</v>
      </c>
      <c r="AE33" s="20" t="s">
        <v>471</v>
      </c>
      <c r="AF33" s="20" t="s">
        <v>472</v>
      </c>
      <c r="AG33" s="19" t="s">
        <v>473</v>
      </c>
      <c r="AH33" s="37" t="s">
        <v>474</v>
      </c>
      <c r="AI33" s="36" t="s">
        <v>475</v>
      </c>
      <c r="AJ33" s="35" t="s">
        <v>476</v>
      </c>
      <c r="AK33" s="35" t="s">
        <v>477</v>
      </c>
      <c r="AL33" s="34"/>
      <c r="AM33" s="33" t="s">
        <v>478</v>
      </c>
      <c r="AN33" s="32"/>
      <c r="AO33" s="32"/>
      <c r="AP33" s="32"/>
      <c r="AR33" s="31">
        <v>0.15</v>
      </c>
      <c r="AS33" s="30" t="s">
        <v>479</v>
      </c>
      <c r="AT33" s="11">
        <v>0</v>
      </c>
      <c r="AU33" s="11">
        <v>1</v>
      </c>
      <c r="AV33" s="11">
        <v>2</v>
      </c>
      <c r="AW33" s="11">
        <v>4</v>
      </c>
      <c r="AX33" s="11" t="s">
        <v>431</v>
      </c>
      <c r="BF33" s="29" t="s">
        <v>479</v>
      </c>
      <c r="BH33">
        <v>1</v>
      </c>
      <c r="BI33" t="s">
        <v>431</v>
      </c>
      <c r="BM33" s="10"/>
      <c r="CH33" s="10" t="e">
        <v>#N/A</v>
      </c>
    </row>
    <row r="34" spans="1:86" s="10" customFormat="1" ht="18" hidden="1" customHeight="1" x14ac:dyDescent="0.25">
      <c r="A34" s="27" t="s">
        <v>322</v>
      </c>
      <c r="B34" s="222">
        <v>3</v>
      </c>
      <c r="C34" s="222"/>
      <c r="D34" s="11"/>
      <c r="E34" s="11">
        <v>1</v>
      </c>
      <c r="F34" s="11">
        <v>1</v>
      </c>
      <c r="G34" s="11"/>
      <c r="H34" s="11"/>
      <c r="I34" s="11"/>
      <c r="J34" s="222">
        <v>2</v>
      </c>
      <c r="K34" s="222"/>
      <c r="L34" s="222"/>
      <c r="M34" s="222"/>
      <c r="N34" s="222"/>
      <c r="O34" s="222"/>
      <c r="P34" s="222"/>
      <c r="Q34" s="222"/>
      <c r="R34" s="222"/>
      <c r="S34" s="11"/>
      <c r="T34" s="222"/>
      <c r="U34" s="222"/>
      <c r="V34" s="222"/>
      <c r="W34" s="222"/>
      <c r="X34" s="222"/>
      <c r="Y34" s="222"/>
      <c r="Z34" s="222"/>
      <c r="AA34" s="222"/>
      <c r="AB34" s="222"/>
      <c r="AC34" s="222"/>
      <c r="AD34" s="222"/>
      <c r="AE34" s="222"/>
      <c r="AF34" s="222"/>
      <c r="AG34" s="222"/>
      <c r="AH34" s="18">
        <f t="shared" ref="AH34:AH50" si="8">AT34</f>
        <v>0</v>
      </c>
      <c r="AI34" s="17">
        <f t="shared" ref="AI34:AI50" si="9">SUM(D34:AF34)</f>
        <v>4</v>
      </c>
      <c r="AJ34" s="16">
        <f t="shared" ref="AJ34:AJ50" si="10">BH34/B34</f>
        <v>1</v>
      </c>
      <c r="AK34" s="15">
        <f t="shared" ref="AK34:AK50" si="11">AI34/B34</f>
        <v>1.3333333333333333</v>
      </c>
      <c r="AL34" s="26"/>
      <c r="AM34" s="13">
        <f t="shared" ref="AM34:AM50" si="12">B34*2-AI34</f>
        <v>2</v>
      </c>
      <c r="AN34" s="25"/>
      <c r="AO34" s="25"/>
      <c r="AP34" s="25"/>
      <c r="AR34" s="12">
        <f t="shared" ref="AR34:AR50" si="13">B34*15%</f>
        <v>0.44999999999999996</v>
      </c>
      <c r="AS34" s="22" t="s">
        <v>322</v>
      </c>
      <c r="AT34" s="11"/>
      <c r="AU34" s="11">
        <v>2</v>
      </c>
      <c r="AV34" s="11">
        <v>1</v>
      </c>
      <c r="AW34" s="11"/>
      <c r="AX34" s="11">
        <v>3</v>
      </c>
      <c r="BF34" s="9" t="s">
        <v>322</v>
      </c>
      <c r="BH34">
        <v>3</v>
      </c>
      <c r="BI34">
        <v>3</v>
      </c>
      <c r="CH34" s="10" t="e">
        <v>#N/A</v>
      </c>
    </row>
    <row r="35" spans="1:86" s="10" customFormat="1" ht="18" hidden="1" customHeight="1" x14ac:dyDescent="0.25">
      <c r="A35" s="24" t="s">
        <v>192</v>
      </c>
      <c r="B35" s="222">
        <v>5</v>
      </c>
      <c r="C35" s="222">
        <v>2</v>
      </c>
      <c r="D35" s="11">
        <v>4</v>
      </c>
      <c r="E35" s="11"/>
      <c r="F35" s="11"/>
      <c r="G35" s="11"/>
      <c r="H35" s="11"/>
      <c r="I35" s="11"/>
      <c r="J35" s="222"/>
      <c r="K35" s="222"/>
      <c r="L35" s="222"/>
      <c r="M35" s="222"/>
      <c r="N35" s="222"/>
      <c r="O35" s="222"/>
      <c r="P35" s="222"/>
      <c r="Q35" s="222"/>
      <c r="R35" s="222"/>
      <c r="S35" s="11"/>
      <c r="T35" s="222"/>
      <c r="U35" s="222"/>
      <c r="V35" s="222"/>
      <c r="W35" s="222"/>
      <c r="X35" s="222"/>
      <c r="Y35" s="222"/>
      <c r="Z35" s="222"/>
      <c r="AA35" s="222"/>
      <c r="AB35" s="222"/>
      <c r="AC35" s="222"/>
      <c r="AD35" s="222"/>
      <c r="AE35" s="222"/>
      <c r="AF35" s="222"/>
      <c r="AG35" s="222"/>
      <c r="AH35" s="18">
        <f t="shared" si="8"/>
        <v>0</v>
      </c>
      <c r="AI35" s="17">
        <f t="shared" si="9"/>
        <v>4</v>
      </c>
      <c r="AJ35" s="16">
        <f t="shared" si="10"/>
        <v>1</v>
      </c>
      <c r="AK35" s="15">
        <f t="shared" si="11"/>
        <v>0.8</v>
      </c>
      <c r="AL35" s="14"/>
      <c r="AM35" s="13">
        <f t="shared" si="12"/>
        <v>6</v>
      </c>
      <c r="AN35" s="25"/>
      <c r="AO35" s="25"/>
      <c r="AP35" s="25"/>
      <c r="AR35" s="12">
        <f t="shared" si="13"/>
        <v>0.75</v>
      </c>
      <c r="AS35" s="22" t="s">
        <v>192</v>
      </c>
      <c r="AT35" s="11"/>
      <c r="AU35" s="11">
        <v>4</v>
      </c>
      <c r="AV35" s="11">
        <v>1</v>
      </c>
      <c r="AW35" s="11"/>
      <c r="AX35" s="11">
        <v>5</v>
      </c>
      <c r="BF35" s="9" t="s">
        <v>192</v>
      </c>
      <c r="BH35">
        <v>5</v>
      </c>
      <c r="BI35">
        <v>5</v>
      </c>
      <c r="CH35" s="10" t="e">
        <v>#N/A</v>
      </c>
    </row>
    <row r="36" spans="1:86" s="10" customFormat="1" ht="18" hidden="1" customHeight="1" x14ac:dyDescent="0.25">
      <c r="A36" s="24" t="s">
        <v>126</v>
      </c>
      <c r="B36" s="222">
        <v>4</v>
      </c>
      <c r="C36" s="222"/>
      <c r="D36" s="11"/>
      <c r="E36" s="11">
        <v>1</v>
      </c>
      <c r="F36" s="11">
        <v>1</v>
      </c>
      <c r="G36" s="11">
        <v>1</v>
      </c>
      <c r="H36" s="11"/>
      <c r="I36" s="11">
        <v>1</v>
      </c>
      <c r="J36" s="222"/>
      <c r="K36" s="222"/>
      <c r="L36" s="222"/>
      <c r="M36" s="222"/>
      <c r="N36" s="222"/>
      <c r="O36" s="222"/>
      <c r="P36" s="222"/>
      <c r="Q36" s="222"/>
      <c r="R36" s="222"/>
      <c r="S36" s="11"/>
      <c r="T36" s="222"/>
      <c r="U36" s="222"/>
      <c r="V36" s="222"/>
      <c r="W36" s="222"/>
      <c r="X36" s="222"/>
      <c r="Y36" s="222"/>
      <c r="Z36" s="222"/>
      <c r="AA36" s="222"/>
      <c r="AB36" s="222"/>
      <c r="AC36" s="222"/>
      <c r="AD36" s="222"/>
      <c r="AE36" s="222"/>
      <c r="AF36" s="222"/>
      <c r="AG36" s="222"/>
      <c r="AH36" s="18">
        <f t="shared" si="8"/>
        <v>0</v>
      </c>
      <c r="AI36" s="17">
        <f t="shared" si="9"/>
        <v>4</v>
      </c>
      <c r="AJ36" s="16">
        <f t="shared" si="10"/>
        <v>1</v>
      </c>
      <c r="AK36" s="15">
        <f t="shared" si="11"/>
        <v>1</v>
      </c>
      <c r="AL36" s="14"/>
      <c r="AM36" s="13">
        <f t="shared" si="12"/>
        <v>4</v>
      </c>
      <c r="AN36" s="25"/>
      <c r="AO36" s="25"/>
      <c r="AP36" s="25"/>
      <c r="AR36" s="12">
        <f t="shared" si="13"/>
        <v>0.6</v>
      </c>
      <c r="AS36" s="22" t="s">
        <v>126</v>
      </c>
      <c r="AT36" s="11"/>
      <c r="AU36" s="11">
        <v>4</v>
      </c>
      <c r="AV36" s="11"/>
      <c r="AW36" s="11"/>
      <c r="AX36" s="11">
        <v>4</v>
      </c>
      <c r="BF36" s="9" t="s">
        <v>126</v>
      </c>
      <c r="BH36">
        <v>4</v>
      </c>
      <c r="BI36">
        <v>4</v>
      </c>
      <c r="CH36" s="10" t="e">
        <v>#N/A</v>
      </c>
    </row>
    <row r="37" spans="1:86" s="10" customFormat="1" ht="15.75" hidden="1" customHeight="1" x14ac:dyDescent="0.25">
      <c r="A37" s="24" t="s">
        <v>165</v>
      </c>
      <c r="B37" s="222">
        <v>4</v>
      </c>
      <c r="C37" s="222">
        <v>1</v>
      </c>
      <c r="D37" s="11">
        <v>4</v>
      </c>
      <c r="E37" s="11">
        <v>1</v>
      </c>
      <c r="F37" s="11"/>
      <c r="G37" s="11"/>
      <c r="H37" s="11"/>
      <c r="I37" s="11"/>
      <c r="J37" s="222"/>
      <c r="K37" s="222"/>
      <c r="L37" s="222"/>
      <c r="M37" s="222"/>
      <c r="N37" s="222"/>
      <c r="O37" s="222"/>
      <c r="P37" s="222"/>
      <c r="Q37" s="222"/>
      <c r="R37" s="222"/>
      <c r="S37" s="11"/>
      <c r="T37" s="222"/>
      <c r="U37" s="222"/>
      <c r="V37" s="222"/>
      <c r="W37" s="222"/>
      <c r="X37" s="222"/>
      <c r="Y37" s="222"/>
      <c r="Z37" s="222"/>
      <c r="AA37" s="222"/>
      <c r="AB37" s="222"/>
      <c r="AC37" s="222"/>
      <c r="AD37" s="222"/>
      <c r="AE37" s="222"/>
      <c r="AF37" s="222"/>
      <c r="AG37" s="222"/>
      <c r="AH37" s="18">
        <f t="shared" si="8"/>
        <v>0</v>
      </c>
      <c r="AI37" s="17">
        <f t="shared" si="9"/>
        <v>5</v>
      </c>
      <c r="AJ37" s="16">
        <f t="shared" si="10"/>
        <v>1</v>
      </c>
      <c r="AK37" s="15">
        <f t="shared" si="11"/>
        <v>1.25</v>
      </c>
      <c r="AL37" s="14"/>
      <c r="AM37" s="13">
        <f t="shared" si="12"/>
        <v>3</v>
      </c>
      <c r="AN37" s="25"/>
      <c r="AO37" s="25"/>
      <c r="AP37" s="25"/>
      <c r="AR37" s="12">
        <f t="shared" si="13"/>
        <v>0.6</v>
      </c>
      <c r="AS37" s="22" t="s">
        <v>165</v>
      </c>
      <c r="AT37" s="11"/>
      <c r="AU37" s="11">
        <v>3</v>
      </c>
      <c r="AV37" s="11"/>
      <c r="AW37" s="11">
        <v>1</v>
      </c>
      <c r="AX37" s="11">
        <v>4</v>
      </c>
      <c r="BF37" s="9" t="s">
        <v>165</v>
      </c>
      <c r="BH37">
        <v>4</v>
      </c>
      <c r="BI37">
        <v>4</v>
      </c>
      <c r="CH37" s="10" t="e">
        <v>#N/A</v>
      </c>
    </row>
    <row r="38" spans="1:86" s="10" customFormat="1" ht="19.5" hidden="1" customHeight="1" x14ac:dyDescent="0.25">
      <c r="A38" s="24" t="s">
        <v>206</v>
      </c>
      <c r="B38" s="222">
        <v>1</v>
      </c>
      <c r="C38" s="222"/>
      <c r="D38" s="11"/>
      <c r="E38" s="11"/>
      <c r="F38" s="11"/>
      <c r="G38" s="11"/>
      <c r="H38" s="11">
        <v>1</v>
      </c>
      <c r="I38" s="11"/>
      <c r="J38" s="222"/>
      <c r="K38" s="222"/>
      <c r="L38" s="222"/>
      <c r="M38" s="222"/>
      <c r="N38" s="222"/>
      <c r="O38" s="222"/>
      <c r="P38" s="222"/>
      <c r="Q38" s="222"/>
      <c r="R38" s="222"/>
      <c r="S38" s="11"/>
      <c r="T38" s="222"/>
      <c r="U38" s="222"/>
      <c r="V38" s="222"/>
      <c r="W38" s="222"/>
      <c r="X38" s="222"/>
      <c r="Y38" s="222"/>
      <c r="Z38" s="222"/>
      <c r="AA38" s="222"/>
      <c r="AB38" s="222"/>
      <c r="AC38" s="222"/>
      <c r="AD38" s="222"/>
      <c r="AE38" s="222"/>
      <c r="AF38" s="222"/>
      <c r="AG38" s="222"/>
      <c r="AH38" s="18">
        <f t="shared" si="8"/>
        <v>0</v>
      </c>
      <c r="AI38" s="17">
        <f t="shared" si="9"/>
        <v>1</v>
      </c>
      <c r="AJ38" s="16">
        <f t="shared" si="10"/>
        <v>1</v>
      </c>
      <c r="AK38" s="15">
        <f t="shared" si="11"/>
        <v>1</v>
      </c>
      <c r="AL38" s="14"/>
      <c r="AM38" s="13">
        <f t="shared" si="12"/>
        <v>1</v>
      </c>
      <c r="AN38" s="25"/>
      <c r="AO38" s="25"/>
      <c r="AP38" s="25"/>
      <c r="AR38" s="12">
        <f t="shared" si="13"/>
        <v>0.15</v>
      </c>
      <c r="AS38" s="22" t="s">
        <v>206</v>
      </c>
      <c r="AT38" s="11"/>
      <c r="AU38" s="11">
        <v>1</v>
      </c>
      <c r="AV38" s="11"/>
      <c r="AW38" s="11"/>
      <c r="AX38" s="11">
        <v>1</v>
      </c>
      <c r="BF38" s="9" t="s">
        <v>206</v>
      </c>
      <c r="BH38">
        <v>1</v>
      </c>
      <c r="BI38">
        <v>1</v>
      </c>
      <c r="CH38" s="10" t="e">
        <v>#N/A</v>
      </c>
    </row>
    <row r="39" spans="1:86" s="10" customFormat="1" ht="18" hidden="1" customHeight="1" x14ac:dyDescent="0.25">
      <c r="A39" s="24" t="s">
        <v>276</v>
      </c>
      <c r="B39" s="222">
        <v>1</v>
      </c>
      <c r="C39" s="222"/>
      <c r="D39" s="11"/>
      <c r="E39" s="11"/>
      <c r="F39" s="11"/>
      <c r="G39" s="11"/>
      <c r="H39" s="11"/>
      <c r="I39" s="11"/>
      <c r="J39" s="222"/>
      <c r="K39" s="222"/>
      <c r="L39" s="222"/>
      <c r="M39" s="222"/>
      <c r="N39" s="222"/>
      <c r="O39" s="222"/>
      <c r="P39" s="222"/>
      <c r="Q39" s="222"/>
      <c r="R39" s="222"/>
      <c r="S39" s="11"/>
      <c r="T39" s="222"/>
      <c r="U39" s="222"/>
      <c r="V39" s="222"/>
      <c r="W39" s="222"/>
      <c r="X39" s="222"/>
      <c r="Y39" s="222"/>
      <c r="Z39" s="222"/>
      <c r="AA39" s="222"/>
      <c r="AB39" s="222"/>
      <c r="AC39" s="222"/>
      <c r="AD39" s="222"/>
      <c r="AE39" s="222"/>
      <c r="AF39" s="222"/>
      <c r="AG39" s="222"/>
      <c r="AH39" s="18">
        <f t="shared" si="8"/>
        <v>1</v>
      </c>
      <c r="AI39" s="17">
        <f t="shared" si="9"/>
        <v>0</v>
      </c>
      <c r="AJ39" s="16">
        <f t="shared" si="10"/>
        <v>0</v>
      </c>
      <c r="AK39" s="15">
        <f t="shared" si="11"/>
        <v>0</v>
      </c>
      <c r="AL39" s="14"/>
      <c r="AM39" s="13">
        <f t="shared" si="12"/>
        <v>2</v>
      </c>
      <c r="AN39" s="25"/>
      <c r="AO39" s="25"/>
      <c r="AP39" s="25"/>
      <c r="AR39" s="12">
        <f t="shared" si="13"/>
        <v>0.15</v>
      </c>
      <c r="AS39" s="22" t="s">
        <v>276</v>
      </c>
      <c r="AT39" s="11">
        <v>1</v>
      </c>
      <c r="AU39" s="11"/>
      <c r="AV39" s="11"/>
      <c r="AW39" s="11"/>
      <c r="AX39" s="11">
        <v>1</v>
      </c>
      <c r="BF39" s="9" t="s">
        <v>276</v>
      </c>
      <c r="BG39">
        <v>1</v>
      </c>
      <c r="BI39">
        <v>1</v>
      </c>
      <c r="CH39" s="10" t="e">
        <v>#N/A</v>
      </c>
    </row>
    <row r="40" spans="1:86" s="10" customFormat="1" ht="18" hidden="1" customHeight="1" x14ac:dyDescent="0.25">
      <c r="A40" s="24" t="s">
        <v>140</v>
      </c>
      <c r="B40" s="222">
        <v>6</v>
      </c>
      <c r="C40" s="222">
        <v>5</v>
      </c>
      <c r="D40" s="11"/>
      <c r="E40" s="11">
        <v>1</v>
      </c>
      <c r="F40" s="11"/>
      <c r="G40" s="11">
        <v>2</v>
      </c>
      <c r="H40" s="11">
        <v>1</v>
      </c>
      <c r="I40" s="11"/>
      <c r="J40" s="222"/>
      <c r="K40" s="222"/>
      <c r="L40" s="222">
        <v>1</v>
      </c>
      <c r="M40" s="222"/>
      <c r="N40" s="222"/>
      <c r="O40" s="222"/>
      <c r="P40" s="222"/>
      <c r="Q40" s="222"/>
      <c r="R40" s="222"/>
      <c r="S40" s="11"/>
      <c r="T40" s="222"/>
      <c r="U40" s="222"/>
      <c r="V40" s="222"/>
      <c r="W40" s="222"/>
      <c r="X40" s="222"/>
      <c r="Y40" s="222"/>
      <c r="Z40" s="222"/>
      <c r="AA40" s="222"/>
      <c r="AB40" s="222"/>
      <c r="AC40" s="222"/>
      <c r="AD40" s="222"/>
      <c r="AE40" s="222"/>
      <c r="AF40" s="222"/>
      <c r="AG40" s="222"/>
      <c r="AH40" s="18">
        <f t="shared" si="8"/>
        <v>0</v>
      </c>
      <c r="AI40" s="17">
        <f t="shared" si="9"/>
        <v>5</v>
      </c>
      <c r="AJ40" s="16">
        <f t="shared" si="10"/>
        <v>1</v>
      </c>
      <c r="AK40" s="15">
        <f t="shared" si="11"/>
        <v>0.83333333333333337</v>
      </c>
      <c r="AL40" s="14"/>
      <c r="AM40" s="13">
        <f t="shared" si="12"/>
        <v>7</v>
      </c>
      <c r="AN40" s="25"/>
      <c r="AO40" s="25"/>
      <c r="AP40" s="25"/>
      <c r="AR40" s="12">
        <f t="shared" si="13"/>
        <v>0.89999999999999991</v>
      </c>
      <c r="AS40" s="22" t="s">
        <v>140</v>
      </c>
      <c r="AT40" s="11"/>
      <c r="AU40" s="11">
        <v>3</v>
      </c>
      <c r="AV40" s="11">
        <v>2</v>
      </c>
      <c r="AW40" s="11">
        <v>1</v>
      </c>
      <c r="AX40" s="11">
        <v>6</v>
      </c>
      <c r="BF40" s="9" t="s">
        <v>140</v>
      </c>
      <c r="BH40">
        <v>6</v>
      </c>
      <c r="BI40">
        <v>6</v>
      </c>
      <c r="CH40" s="10" t="e">
        <v>#N/A</v>
      </c>
    </row>
    <row r="41" spans="1:86" s="10" customFormat="1" ht="18" hidden="1" customHeight="1" x14ac:dyDescent="0.25">
      <c r="A41" s="24" t="s">
        <v>148</v>
      </c>
      <c r="B41" s="222">
        <v>1</v>
      </c>
      <c r="C41" s="222"/>
      <c r="D41" s="11"/>
      <c r="E41" s="11"/>
      <c r="F41" s="11"/>
      <c r="G41" s="11">
        <v>1</v>
      </c>
      <c r="H41" s="11"/>
      <c r="I41" s="11"/>
      <c r="J41" s="222"/>
      <c r="K41" s="222"/>
      <c r="L41" s="222"/>
      <c r="M41" s="222"/>
      <c r="N41" s="222"/>
      <c r="O41" s="222"/>
      <c r="P41" s="222"/>
      <c r="Q41" s="222"/>
      <c r="R41" s="222"/>
      <c r="S41" s="11"/>
      <c r="T41" s="222"/>
      <c r="U41" s="222"/>
      <c r="V41" s="222"/>
      <c r="W41" s="222"/>
      <c r="X41" s="222"/>
      <c r="Y41" s="222"/>
      <c r="Z41" s="222"/>
      <c r="AA41" s="222"/>
      <c r="AB41" s="222"/>
      <c r="AC41" s="222"/>
      <c r="AD41" s="222"/>
      <c r="AE41" s="222"/>
      <c r="AF41" s="222"/>
      <c r="AG41" s="222"/>
      <c r="AH41" s="18">
        <f t="shared" si="8"/>
        <v>0</v>
      </c>
      <c r="AI41" s="17">
        <f t="shared" si="9"/>
        <v>1</v>
      </c>
      <c r="AJ41" s="16">
        <f t="shared" si="10"/>
        <v>1</v>
      </c>
      <c r="AK41" s="15">
        <f t="shared" si="11"/>
        <v>1</v>
      </c>
      <c r="AL41" s="14"/>
      <c r="AM41" s="13">
        <f t="shared" si="12"/>
        <v>1</v>
      </c>
      <c r="AN41" s="25"/>
      <c r="AO41" s="25"/>
      <c r="AP41" s="25"/>
      <c r="AR41" s="12">
        <f t="shared" si="13"/>
        <v>0.15</v>
      </c>
      <c r="AS41" s="22" t="s">
        <v>148</v>
      </c>
      <c r="AT41" s="11"/>
      <c r="AU41" s="11">
        <v>1</v>
      </c>
      <c r="AV41" s="11"/>
      <c r="AW41" s="11"/>
      <c r="AX41" s="11">
        <v>1</v>
      </c>
      <c r="BF41" s="9" t="s">
        <v>148</v>
      </c>
      <c r="BH41">
        <v>1</v>
      </c>
      <c r="BI41">
        <v>1</v>
      </c>
      <c r="CH41" s="10" t="e">
        <v>#N/A</v>
      </c>
    </row>
    <row r="42" spans="1:86" s="10" customFormat="1" ht="18" hidden="1" customHeight="1" x14ac:dyDescent="0.25">
      <c r="A42" s="24" t="s">
        <v>173</v>
      </c>
      <c r="B42" s="222">
        <v>4</v>
      </c>
      <c r="C42" s="222"/>
      <c r="D42" s="11"/>
      <c r="E42" s="11">
        <v>1</v>
      </c>
      <c r="F42" s="11">
        <v>3</v>
      </c>
      <c r="G42" s="11"/>
      <c r="H42" s="11"/>
      <c r="I42" s="11"/>
      <c r="J42" s="222"/>
      <c r="K42" s="222"/>
      <c r="L42" s="222"/>
      <c r="M42" s="222"/>
      <c r="N42" s="222"/>
      <c r="O42" s="222"/>
      <c r="P42" s="222"/>
      <c r="Q42" s="222"/>
      <c r="R42" s="222"/>
      <c r="S42" s="11"/>
      <c r="T42" s="222"/>
      <c r="U42" s="222"/>
      <c r="V42" s="222"/>
      <c r="W42" s="222"/>
      <c r="X42" s="222"/>
      <c r="Y42" s="222"/>
      <c r="Z42" s="222"/>
      <c r="AA42" s="222"/>
      <c r="AB42" s="222"/>
      <c r="AC42" s="222"/>
      <c r="AD42" s="222"/>
      <c r="AE42" s="222"/>
      <c r="AF42" s="222"/>
      <c r="AG42" s="222"/>
      <c r="AH42" s="18">
        <f t="shared" si="8"/>
        <v>0</v>
      </c>
      <c r="AI42" s="17">
        <f t="shared" si="9"/>
        <v>4</v>
      </c>
      <c r="AJ42" s="16">
        <f t="shared" si="10"/>
        <v>1</v>
      </c>
      <c r="AK42" s="15">
        <f t="shared" si="11"/>
        <v>1</v>
      </c>
      <c r="AL42" s="14"/>
      <c r="AM42" s="13">
        <f t="shared" si="12"/>
        <v>4</v>
      </c>
      <c r="AN42" s="25"/>
      <c r="AO42" s="25"/>
      <c r="AP42" s="25"/>
      <c r="AR42" s="12">
        <f t="shared" si="13"/>
        <v>0.6</v>
      </c>
      <c r="AS42" s="22" t="s">
        <v>173</v>
      </c>
      <c r="AT42" s="11"/>
      <c r="AU42" s="11">
        <v>3</v>
      </c>
      <c r="AV42" s="11">
        <v>1</v>
      </c>
      <c r="AW42" s="11"/>
      <c r="AX42" s="11">
        <v>4</v>
      </c>
      <c r="BF42" s="9" t="s">
        <v>173</v>
      </c>
      <c r="BH42">
        <v>4</v>
      </c>
      <c r="BI42">
        <v>4</v>
      </c>
      <c r="CH42" s="10" t="e">
        <v>#N/A</v>
      </c>
    </row>
    <row r="43" spans="1:86" s="10" customFormat="1" ht="18" hidden="1" customHeight="1" x14ac:dyDescent="0.25">
      <c r="A43" s="24" t="s">
        <v>225</v>
      </c>
      <c r="B43" s="222">
        <v>2</v>
      </c>
      <c r="C43" s="222"/>
      <c r="D43" s="11"/>
      <c r="E43" s="11">
        <v>1</v>
      </c>
      <c r="F43" s="11">
        <v>1</v>
      </c>
      <c r="G43" s="11"/>
      <c r="H43" s="11"/>
      <c r="I43" s="11"/>
      <c r="J43" s="222"/>
      <c r="K43" s="222"/>
      <c r="L43" s="222"/>
      <c r="M43" s="222"/>
      <c r="N43" s="222"/>
      <c r="O43" s="222"/>
      <c r="P43" s="222"/>
      <c r="Q43" s="222"/>
      <c r="R43" s="222"/>
      <c r="S43" s="11"/>
      <c r="T43" s="222"/>
      <c r="U43" s="222"/>
      <c r="V43" s="222"/>
      <c r="W43" s="222"/>
      <c r="X43" s="222"/>
      <c r="Y43" s="222"/>
      <c r="Z43" s="222"/>
      <c r="AA43" s="222"/>
      <c r="AB43" s="222"/>
      <c r="AC43" s="222"/>
      <c r="AD43" s="222"/>
      <c r="AE43" s="222"/>
      <c r="AF43" s="222"/>
      <c r="AG43" s="222"/>
      <c r="AH43" s="18">
        <f t="shared" si="8"/>
        <v>0</v>
      </c>
      <c r="AI43" s="17">
        <f t="shared" si="9"/>
        <v>2</v>
      </c>
      <c r="AJ43" s="16">
        <f t="shared" si="10"/>
        <v>1</v>
      </c>
      <c r="AK43" s="15">
        <f t="shared" si="11"/>
        <v>1</v>
      </c>
      <c r="AL43" s="14"/>
      <c r="AM43" s="13">
        <f t="shared" si="12"/>
        <v>2</v>
      </c>
      <c r="AN43" s="25"/>
      <c r="AO43" s="25"/>
      <c r="AP43" s="25"/>
      <c r="AR43" s="12">
        <f t="shared" si="13"/>
        <v>0.3</v>
      </c>
      <c r="AS43" s="22" t="s">
        <v>225</v>
      </c>
      <c r="AT43" s="11"/>
      <c r="AU43" s="11">
        <v>2</v>
      </c>
      <c r="AV43" s="11"/>
      <c r="AW43" s="11"/>
      <c r="AX43" s="11">
        <v>2</v>
      </c>
      <c r="BF43" s="9" t="s">
        <v>225</v>
      </c>
      <c r="BH43">
        <v>2</v>
      </c>
      <c r="BI43">
        <v>2</v>
      </c>
      <c r="CH43" s="10" t="e">
        <v>#N/A</v>
      </c>
    </row>
    <row r="44" spans="1:86" s="10" customFormat="1" ht="18" hidden="1" customHeight="1" x14ac:dyDescent="0.25">
      <c r="A44" s="24" t="s">
        <v>433</v>
      </c>
      <c r="B44" s="222">
        <v>1</v>
      </c>
      <c r="C44" s="222"/>
      <c r="D44" s="11">
        <v>1</v>
      </c>
      <c r="E44" s="11"/>
      <c r="F44" s="11"/>
      <c r="G44" s="11"/>
      <c r="H44" s="11"/>
      <c r="I44" s="11"/>
      <c r="J44" s="222"/>
      <c r="K44" s="222"/>
      <c r="L44" s="222"/>
      <c r="M44" s="222"/>
      <c r="N44" s="222"/>
      <c r="O44" s="222"/>
      <c r="P44" s="222"/>
      <c r="Q44" s="222"/>
      <c r="R44" s="222"/>
      <c r="S44" s="11"/>
      <c r="T44" s="222"/>
      <c r="U44" s="222"/>
      <c r="V44" s="222"/>
      <c r="W44" s="222"/>
      <c r="X44" s="222"/>
      <c r="Y44" s="222"/>
      <c r="Z44" s="222"/>
      <c r="AA44" s="222"/>
      <c r="AB44" s="222"/>
      <c r="AC44" s="222"/>
      <c r="AD44" s="222"/>
      <c r="AE44" s="222"/>
      <c r="AF44" s="222"/>
      <c r="AG44" s="222"/>
      <c r="AH44" s="18">
        <f t="shared" si="8"/>
        <v>0</v>
      </c>
      <c r="AI44" s="17">
        <f t="shared" si="9"/>
        <v>1</v>
      </c>
      <c r="AJ44" s="16">
        <f t="shared" si="10"/>
        <v>1</v>
      </c>
      <c r="AK44" s="15">
        <f t="shared" si="11"/>
        <v>1</v>
      </c>
      <c r="AL44" s="14"/>
      <c r="AM44" s="13">
        <f t="shared" si="12"/>
        <v>1</v>
      </c>
      <c r="AN44" s="25"/>
      <c r="AO44" s="25"/>
      <c r="AP44" s="25"/>
      <c r="AR44" s="12">
        <f t="shared" si="13"/>
        <v>0.15</v>
      </c>
      <c r="AS44" s="22" t="s">
        <v>433</v>
      </c>
      <c r="AT44" s="11"/>
      <c r="AU44" s="11">
        <v>1</v>
      </c>
      <c r="AV44" s="11"/>
      <c r="AW44" s="11"/>
      <c r="AX44" s="11">
        <v>1</v>
      </c>
      <c r="BF44" s="9" t="s">
        <v>433</v>
      </c>
      <c r="BH44">
        <v>1</v>
      </c>
      <c r="BI44">
        <v>1</v>
      </c>
      <c r="CH44" s="10" t="e">
        <v>#N/A</v>
      </c>
    </row>
    <row r="45" spans="1:86" ht="15.75" hidden="1" customHeight="1" x14ac:dyDescent="0.25">
      <c r="A45" s="24" t="s">
        <v>236</v>
      </c>
      <c r="B45" s="222">
        <v>2</v>
      </c>
      <c r="C45" s="222">
        <v>2</v>
      </c>
      <c r="D45" s="11"/>
      <c r="E45" s="11"/>
      <c r="F45" s="11"/>
      <c r="G45" s="11">
        <v>2</v>
      </c>
      <c r="H45" s="11">
        <v>1</v>
      </c>
      <c r="I45" s="11"/>
      <c r="J45" s="222"/>
      <c r="K45" s="222"/>
      <c r="L45" s="222"/>
      <c r="M45" s="222"/>
      <c r="N45" s="222">
        <v>1</v>
      </c>
      <c r="O45" s="222"/>
      <c r="P45" s="222"/>
      <c r="Q45" s="222"/>
      <c r="R45" s="222"/>
      <c r="S45" s="11"/>
      <c r="T45" s="222"/>
      <c r="U45" s="222"/>
      <c r="V45" s="222"/>
      <c r="W45" s="222"/>
      <c r="X45" s="222"/>
      <c r="Y45" s="222"/>
      <c r="Z45" s="222"/>
      <c r="AA45" s="222"/>
      <c r="AB45" s="222"/>
      <c r="AC45" s="222"/>
      <c r="AD45" s="222"/>
      <c r="AE45" s="222"/>
      <c r="AF45" s="222"/>
      <c r="AG45" s="222"/>
      <c r="AH45" s="18">
        <f t="shared" si="8"/>
        <v>0</v>
      </c>
      <c r="AI45" s="17">
        <f t="shared" si="9"/>
        <v>4</v>
      </c>
      <c r="AJ45" s="16">
        <f t="shared" si="10"/>
        <v>1</v>
      </c>
      <c r="AK45" s="15">
        <f t="shared" si="11"/>
        <v>2</v>
      </c>
      <c r="AL45" s="14"/>
      <c r="AM45" s="13">
        <f t="shared" si="12"/>
        <v>0</v>
      </c>
      <c r="AR45" s="12">
        <f t="shared" si="13"/>
        <v>0.3</v>
      </c>
      <c r="AS45" s="22" t="s">
        <v>236</v>
      </c>
      <c r="AT45" s="11"/>
      <c r="AU45" s="11"/>
      <c r="AV45" s="11">
        <v>1</v>
      </c>
      <c r="AW45" s="11">
        <v>1</v>
      </c>
      <c r="AX45" s="11">
        <v>2</v>
      </c>
      <c r="BF45" s="9" t="s">
        <v>236</v>
      </c>
      <c r="BH45">
        <v>2</v>
      </c>
      <c r="BI45">
        <v>2</v>
      </c>
      <c r="CH45" s="10" t="e">
        <v>#N/A</v>
      </c>
    </row>
    <row r="46" spans="1:86" ht="15.75" hidden="1" customHeight="1" x14ac:dyDescent="0.25">
      <c r="A46" s="24" t="s">
        <v>264</v>
      </c>
      <c r="B46" s="222">
        <v>1</v>
      </c>
      <c r="C46" s="222"/>
      <c r="D46" s="11"/>
      <c r="E46" s="11"/>
      <c r="F46" s="11"/>
      <c r="G46" s="11"/>
      <c r="H46" s="11">
        <v>1</v>
      </c>
      <c r="I46" s="11"/>
      <c r="J46" s="222"/>
      <c r="K46" s="222"/>
      <c r="L46" s="222"/>
      <c r="M46" s="222"/>
      <c r="N46" s="222"/>
      <c r="O46" s="222"/>
      <c r="P46" s="222"/>
      <c r="Q46" s="222"/>
      <c r="R46" s="222"/>
      <c r="S46" s="11"/>
      <c r="T46" s="222"/>
      <c r="U46" s="222"/>
      <c r="V46" s="222"/>
      <c r="W46" s="222"/>
      <c r="X46" s="222"/>
      <c r="Y46" s="222"/>
      <c r="Z46" s="222"/>
      <c r="AA46" s="222"/>
      <c r="AB46" s="222"/>
      <c r="AC46" s="222"/>
      <c r="AD46" s="222"/>
      <c r="AE46" s="222"/>
      <c r="AF46" s="222"/>
      <c r="AG46" s="222"/>
      <c r="AH46" s="18">
        <f t="shared" si="8"/>
        <v>0</v>
      </c>
      <c r="AI46" s="17">
        <f t="shared" si="9"/>
        <v>1</v>
      </c>
      <c r="AJ46" s="16">
        <f t="shared" si="10"/>
        <v>1</v>
      </c>
      <c r="AK46" s="15">
        <f t="shared" si="11"/>
        <v>1</v>
      </c>
      <c r="AL46" s="14"/>
      <c r="AM46" s="13">
        <f t="shared" si="12"/>
        <v>1</v>
      </c>
      <c r="AR46" s="12">
        <f t="shared" si="13"/>
        <v>0.15</v>
      </c>
      <c r="AS46" s="22" t="s">
        <v>264</v>
      </c>
      <c r="AT46" s="11"/>
      <c r="AU46" s="11">
        <v>1</v>
      </c>
      <c r="AV46" s="11"/>
      <c r="AW46" s="11"/>
      <c r="AX46" s="11">
        <v>1</v>
      </c>
      <c r="BF46" s="9" t="s">
        <v>264</v>
      </c>
      <c r="BH46">
        <v>1</v>
      </c>
      <c r="BI46">
        <v>1</v>
      </c>
      <c r="CH46" s="10" t="e">
        <v>#N/A</v>
      </c>
    </row>
    <row r="47" spans="1:86" ht="15.75" hidden="1" customHeight="1" x14ac:dyDescent="0.25">
      <c r="A47" s="24" t="s">
        <v>199</v>
      </c>
      <c r="B47" s="222">
        <v>2</v>
      </c>
      <c r="C47" s="222">
        <v>2</v>
      </c>
      <c r="D47" s="11"/>
      <c r="E47" s="11"/>
      <c r="F47" s="11"/>
      <c r="G47" s="11"/>
      <c r="H47" s="11"/>
      <c r="I47" s="11"/>
      <c r="J47" s="222"/>
      <c r="K47" s="222"/>
      <c r="L47" s="222"/>
      <c r="M47" s="222"/>
      <c r="N47" s="222"/>
      <c r="O47" s="222"/>
      <c r="P47" s="222"/>
      <c r="Q47" s="222"/>
      <c r="R47" s="222"/>
      <c r="S47" s="11"/>
      <c r="T47" s="222"/>
      <c r="U47" s="222"/>
      <c r="V47" s="222"/>
      <c r="W47" s="222"/>
      <c r="X47" s="222"/>
      <c r="Y47" s="222"/>
      <c r="Z47" s="222"/>
      <c r="AA47" s="222"/>
      <c r="AB47" s="222"/>
      <c r="AC47" s="222"/>
      <c r="AD47" s="222"/>
      <c r="AE47" s="222"/>
      <c r="AF47" s="222"/>
      <c r="AG47" s="222"/>
      <c r="AH47" s="18">
        <f t="shared" si="8"/>
        <v>0</v>
      </c>
      <c r="AI47" s="17">
        <f t="shared" si="9"/>
        <v>0</v>
      </c>
      <c r="AJ47" s="16">
        <f t="shared" si="10"/>
        <v>1</v>
      </c>
      <c r="AK47" s="15">
        <f t="shared" si="11"/>
        <v>0</v>
      </c>
      <c r="AL47" s="14"/>
      <c r="AM47" s="13">
        <f t="shared" si="12"/>
        <v>4</v>
      </c>
      <c r="AR47" s="12">
        <f t="shared" si="13"/>
        <v>0.3</v>
      </c>
      <c r="AS47" s="22" t="s">
        <v>199</v>
      </c>
      <c r="AT47" s="11"/>
      <c r="AU47" s="11">
        <v>2</v>
      </c>
      <c r="AV47" s="11"/>
      <c r="AW47" s="11"/>
      <c r="AX47" s="11">
        <v>2</v>
      </c>
      <c r="BF47" s="9" t="s">
        <v>199</v>
      </c>
      <c r="BH47">
        <v>2</v>
      </c>
      <c r="BI47">
        <v>2</v>
      </c>
      <c r="CH47" s="10" t="e">
        <v>#N/A</v>
      </c>
    </row>
    <row r="48" spans="1:86" ht="16.5" hidden="1" customHeight="1" thickBot="1" x14ac:dyDescent="0.3">
      <c r="A48" s="23" t="s">
        <v>284</v>
      </c>
      <c r="B48" s="222">
        <v>6</v>
      </c>
      <c r="C48" s="222"/>
      <c r="D48" s="11">
        <v>4</v>
      </c>
      <c r="E48" s="11">
        <v>1</v>
      </c>
      <c r="F48" s="11">
        <v>1</v>
      </c>
      <c r="G48" s="11"/>
      <c r="H48" s="11"/>
      <c r="I48" s="11"/>
      <c r="J48" s="222"/>
      <c r="K48" s="222"/>
      <c r="L48" s="222"/>
      <c r="M48" s="222"/>
      <c r="N48" s="222"/>
      <c r="O48" s="222"/>
      <c r="P48" s="222"/>
      <c r="Q48" s="222"/>
      <c r="R48" s="222"/>
      <c r="S48" s="11"/>
      <c r="T48" s="222"/>
      <c r="U48" s="222"/>
      <c r="V48" s="222"/>
      <c r="W48" s="222"/>
      <c r="X48" s="222"/>
      <c r="Y48" s="222"/>
      <c r="Z48" s="222"/>
      <c r="AA48" s="222"/>
      <c r="AB48" s="222"/>
      <c r="AC48" s="222"/>
      <c r="AD48" s="222"/>
      <c r="AE48" s="222"/>
      <c r="AF48" s="222"/>
      <c r="AG48" s="222"/>
      <c r="AH48" s="18">
        <f t="shared" si="8"/>
        <v>0</v>
      </c>
      <c r="AI48" s="17">
        <f t="shared" si="9"/>
        <v>6</v>
      </c>
      <c r="AJ48" s="16">
        <f t="shared" si="10"/>
        <v>1</v>
      </c>
      <c r="AK48" s="15">
        <f t="shared" si="11"/>
        <v>1</v>
      </c>
      <c r="AL48" s="14"/>
      <c r="AM48" s="13">
        <f t="shared" si="12"/>
        <v>6</v>
      </c>
      <c r="AR48" s="12">
        <f t="shared" si="13"/>
        <v>0.89999999999999991</v>
      </c>
      <c r="AS48" s="22" t="s">
        <v>284</v>
      </c>
      <c r="AT48" s="11"/>
      <c r="AU48" s="11">
        <v>6</v>
      </c>
      <c r="AV48" s="11"/>
      <c r="AW48" s="11"/>
      <c r="AX48" s="11">
        <v>6</v>
      </c>
      <c r="BF48" s="9" t="s">
        <v>284</v>
      </c>
      <c r="BH48">
        <v>6</v>
      </c>
      <c r="BI48">
        <v>6</v>
      </c>
      <c r="CH48" s="10" t="e">
        <v>#N/A</v>
      </c>
    </row>
    <row r="49" spans="1:86" ht="16.5" hidden="1" customHeight="1" thickBot="1" x14ac:dyDescent="0.3">
      <c r="A49" s="21" t="s">
        <v>431</v>
      </c>
      <c r="B49" s="221">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8"/>
        <v>1</v>
      </c>
      <c r="AI49" s="17">
        <f t="shared" si="9"/>
        <v>42</v>
      </c>
      <c r="AJ49" s="16">
        <f t="shared" si="10"/>
        <v>0.97674418604651159</v>
      </c>
      <c r="AK49" s="15">
        <f t="shared" si="11"/>
        <v>0.97674418604651159</v>
      </c>
      <c r="AL49" s="14"/>
      <c r="AM49" s="13">
        <f t="shared" si="12"/>
        <v>44</v>
      </c>
      <c r="AR49" s="12">
        <f t="shared" si="13"/>
        <v>6.45</v>
      </c>
      <c r="AS49" s="11" t="s">
        <v>431</v>
      </c>
      <c r="AT49" s="11">
        <v>1</v>
      </c>
      <c r="AU49" s="11">
        <v>33</v>
      </c>
      <c r="AV49" s="11">
        <v>6</v>
      </c>
      <c r="AW49" s="11">
        <v>3</v>
      </c>
      <c r="AX49" s="11">
        <v>43</v>
      </c>
      <c r="BF49" s="9" t="s">
        <v>431</v>
      </c>
      <c r="BG49">
        <v>1</v>
      </c>
      <c r="BH49">
        <v>42</v>
      </c>
      <c r="BI49">
        <v>43</v>
      </c>
      <c r="CH49" s="10" t="e">
        <v>#N/A</v>
      </c>
    </row>
    <row r="50" spans="1:86" ht="16.5" hidden="1" customHeight="1" thickBot="1" x14ac:dyDescent="0.3">
      <c r="AH50" s="18">
        <f t="shared" si="8"/>
        <v>0</v>
      </c>
      <c r="AI50" s="17">
        <f t="shared" si="9"/>
        <v>0</v>
      </c>
      <c r="AJ50" s="16" t="e">
        <f t="shared" si="10"/>
        <v>#DIV/0!</v>
      </c>
      <c r="AK50" s="15" t="e">
        <f t="shared" si="11"/>
        <v>#DIV/0!</v>
      </c>
      <c r="AL50" s="14"/>
      <c r="AM50" s="13">
        <f t="shared" si="12"/>
        <v>0</v>
      </c>
      <c r="AR50" s="12">
        <f t="shared" si="13"/>
        <v>0</v>
      </c>
      <c r="CH50" s="10" t="e">
        <v>#N/A</v>
      </c>
    </row>
    <row r="51" spans="1:86" ht="15.75" hidden="1" customHeight="1" x14ac:dyDescent="0.25">
      <c r="CH51" s="10" t="e">
        <v>#N/A</v>
      </c>
    </row>
    <row r="52" spans="1:86" ht="15.75" customHeight="1" x14ac:dyDescent="0.25">
      <c r="CH52" s="10" t="e">
        <v>#N/A</v>
      </c>
    </row>
    <row r="53" spans="1:86" ht="15.75" customHeight="1" x14ac:dyDescent="0.25">
      <c r="CH53" s="10" t="e">
        <v>#N/A</v>
      </c>
    </row>
    <row r="54" spans="1:86" ht="15.75" customHeight="1" x14ac:dyDescent="0.25">
      <c r="CH54" s="10" t="e">
        <v>#N/A</v>
      </c>
    </row>
    <row r="55" spans="1:86" ht="15.75" customHeight="1" x14ac:dyDescent="0.25">
      <c r="CH55" s="10" t="e">
        <v>#N/A</v>
      </c>
    </row>
    <row r="56" spans="1:86" ht="15.75" customHeight="1" x14ac:dyDescent="0.25">
      <c r="CH56" s="10" t="e">
        <v>#N/A</v>
      </c>
    </row>
    <row r="57" spans="1:86" ht="15.75" customHeight="1" x14ac:dyDescent="0.25">
      <c r="CH57" s="10" t="e">
        <v>#N/A</v>
      </c>
    </row>
    <row r="58" spans="1:86" ht="15.75" customHeight="1" x14ac:dyDescent="0.25">
      <c r="CH58" s="10" t="e">
        <v>#N/A</v>
      </c>
    </row>
    <row r="59" spans="1:86" ht="15.75" customHeight="1" x14ac:dyDescent="0.25">
      <c r="CH59" s="10" t="e">
        <v>#N/A</v>
      </c>
    </row>
    <row r="60" spans="1:86" ht="15.75" customHeight="1" x14ac:dyDescent="0.25">
      <c r="CH60" s="10" t="e">
        <v>#N/A</v>
      </c>
    </row>
    <row r="61" spans="1:86" ht="15.75" customHeight="1" x14ac:dyDescent="0.25">
      <c r="CH61" s="10" t="e">
        <v>#N/A</v>
      </c>
    </row>
    <row r="62" spans="1:86" ht="15.75" customHeight="1" x14ac:dyDescent="0.25">
      <c r="CH62" s="10" t="e">
        <v>#N/A</v>
      </c>
    </row>
    <row r="63" spans="1:86" ht="15.75" customHeight="1" x14ac:dyDescent="0.25">
      <c r="CH63" s="10" t="e">
        <v>#N/A</v>
      </c>
    </row>
    <row r="64" spans="1:86" ht="15.75" customHeight="1" x14ac:dyDescent="0.25">
      <c r="CH64" s="10" t="e">
        <v>#N/A</v>
      </c>
    </row>
    <row r="65" spans="86:86" ht="15.75" customHeight="1" x14ac:dyDescent="0.25">
      <c r="CH65" s="10" t="e">
        <v>#N/A</v>
      </c>
    </row>
    <row r="66" spans="86:86" ht="15.75" customHeight="1" x14ac:dyDescent="0.25">
      <c r="CH66" s="10" t="e">
        <v>#N/A</v>
      </c>
    </row>
    <row r="67" spans="86:86" ht="15.75" customHeight="1" x14ac:dyDescent="0.25">
      <c r="CH67" s="10" t="e">
        <v>#N/A</v>
      </c>
    </row>
    <row r="68" spans="86:86" ht="15.75" customHeight="1" x14ac:dyDescent="0.25">
      <c r="CH68" s="10" t="e">
        <v>#N/A</v>
      </c>
    </row>
    <row r="69" spans="86:86" ht="15.75" customHeight="1" x14ac:dyDescent="0.25">
      <c r="CH69" s="10" t="e">
        <v>#N/A</v>
      </c>
    </row>
    <row r="70" spans="86:86" ht="15.75" customHeight="1" x14ac:dyDescent="0.25">
      <c r="CH70" s="10" t="e">
        <v>#N/A</v>
      </c>
    </row>
    <row r="71" spans="86:86" ht="15.75" customHeight="1" x14ac:dyDescent="0.25">
      <c r="CH71" s="10" t="e">
        <v>#N/A</v>
      </c>
    </row>
    <row r="72" spans="86:86" ht="15.75" customHeight="1" x14ac:dyDescent="0.25">
      <c r="CH72" s="10" t="e">
        <v>#N/A</v>
      </c>
    </row>
    <row r="73" spans="86:86" ht="15.75" customHeight="1" x14ac:dyDescent="0.25">
      <c r="CH73" s="10" t="e">
        <v>#N/A</v>
      </c>
    </row>
    <row r="74" spans="86:86" ht="15.75" customHeight="1" x14ac:dyDescent="0.25">
      <c r="CH74" s="10" t="e">
        <v>#N/A</v>
      </c>
    </row>
    <row r="75" spans="86:86" ht="15.75" customHeight="1" x14ac:dyDescent="0.25">
      <c r="CH75" s="10" t="e">
        <v>#N/A</v>
      </c>
    </row>
    <row r="76" spans="86:86" ht="15.75" customHeight="1" x14ac:dyDescent="0.25">
      <c r="CH76" s="10" t="e">
        <v>#N/A</v>
      </c>
    </row>
    <row r="77" spans="86:86" ht="15.75" customHeight="1" x14ac:dyDescent="0.25">
      <c r="CH77" s="10" t="e">
        <v>#N/A</v>
      </c>
    </row>
    <row r="78" spans="86:86" ht="15.75" customHeight="1" x14ac:dyDescent="0.25">
      <c r="CH78" s="10" t="e">
        <v>#N/A</v>
      </c>
    </row>
    <row r="79" spans="86:86" ht="15.75" customHeight="1" x14ac:dyDescent="0.25">
      <c r="CH79" s="10" t="e">
        <v>#N/A</v>
      </c>
    </row>
    <row r="80" spans="86:86" ht="15.75" customHeight="1" x14ac:dyDescent="0.25">
      <c r="CH80" s="10" t="e">
        <v>#N/A</v>
      </c>
    </row>
    <row r="81" spans="86:86" ht="15.75" customHeight="1" x14ac:dyDescent="0.25">
      <c r="CH81" s="10" t="e">
        <v>#N/A</v>
      </c>
    </row>
    <row r="82" spans="86:86" ht="15.75" customHeight="1" x14ac:dyDescent="0.25">
      <c r="CH82" s="10" t="e">
        <v>#N/A</v>
      </c>
    </row>
    <row r="83" spans="86:86" ht="15.75" customHeight="1" x14ac:dyDescent="0.25">
      <c r="CH83" s="10" t="e">
        <v>#N/A</v>
      </c>
    </row>
    <row r="84" spans="86:86" ht="15.75" customHeight="1" x14ac:dyDescent="0.25">
      <c r="CH84" s="10" t="e">
        <v>#N/A</v>
      </c>
    </row>
    <row r="85" spans="86:86" ht="15.75" customHeight="1" x14ac:dyDescent="0.25">
      <c r="CH85" s="10" t="e">
        <v>#N/A</v>
      </c>
    </row>
    <row r="86" spans="86:86" ht="15.75" customHeight="1" x14ac:dyDescent="0.25">
      <c r="CH86" s="10" t="e">
        <v>#N/A</v>
      </c>
    </row>
    <row r="87" spans="86:86" ht="15.75" customHeight="1" x14ac:dyDescent="0.25">
      <c r="CH87" s="10" t="e">
        <v>#N/A</v>
      </c>
    </row>
    <row r="88" spans="86:86" ht="15.75" customHeight="1" x14ac:dyDescent="0.25">
      <c r="CH88" s="10" t="e">
        <v>#N/A</v>
      </c>
    </row>
    <row r="89" spans="86:86" ht="15.75" customHeight="1" x14ac:dyDescent="0.25">
      <c r="CH89" s="10" t="e">
        <v>#N/A</v>
      </c>
    </row>
    <row r="90" spans="86:86" ht="15.75" customHeight="1" x14ac:dyDescent="0.25">
      <c r="CH90" s="10" t="e">
        <v>#N/A</v>
      </c>
    </row>
    <row r="91" spans="86:86" ht="15.75" customHeight="1" x14ac:dyDescent="0.25">
      <c r="CH91" s="10" t="e">
        <v>#N/A</v>
      </c>
    </row>
    <row r="92" spans="86:86" ht="15.75" customHeight="1" x14ac:dyDescent="0.25">
      <c r="CH92" s="10" t="e">
        <v>#N/A</v>
      </c>
    </row>
    <row r="93" spans="86:86" ht="15.75" customHeight="1" x14ac:dyDescent="0.25">
      <c r="CH93" s="10" t="e">
        <v>#N/A</v>
      </c>
    </row>
    <row r="94" spans="86:86" ht="15.75" customHeight="1" x14ac:dyDescent="0.25">
      <c r="CH94" s="10" t="e">
        <v>#N/A</v>
      </c>
    </row>
    <row r="95" spans="86:86" ht="15.75" customHeight="1" x14ac:dyDescent="0.25">
      <c r="CH95" s="10" t="e">
        <v>#N/A</v>
      </c>
    </row>
    <row r="96" spans="86:86" ht="15.75" customHeight="1" x14ac:dyDescent="0.25">
      <c r="CH96" s="10" t="e">
        <v>#N/A</v>
      </c>
    </row>
    <row r="97" spans="86:86" ht="15.75" customHeight="1" x14ac:dyDescent="0.25">
      <c r="CH97" s="10" t="e">
        <v>#N/A</v>
      </c>
    </row>
    <row r="98" spans="86:86" ht="15.75" customHeight="1" x14ac:dyDescent="0.25">
      <c r="CH98" s="10" t="e">
        <v>#N/A</v>
      </c>
    </row>
    <row r="99" spans="86:86" ht="15.75" customHeight="1" x14ac:dyDescent="0.25">
      <c r="CH99" s="10" t="e">
        <v>#N/A</v>
      </c>
    </row>
    <row r="100" spans="86:86" ht="15.75" customHeight="1" x14ac:dyDescent="0.25">
      <c r="CH100" s="10" t="e">
        <v>#N/A</v>
      </c>
    </row>
    <row r="101" spans="86:86" ht="15.75" customHeight="1" x14ac:dyDescent="0.25">
      <c r="CH101" s="10" t="e">
        <v>#N/A</v>
      </c>
    </row>
    <row r="102" spans="86:86" ht="15.75" customHeight="1" x14ac:dyDescent="0.25">
      <c r="CH102" s="10" t="e">
        <v>#N/A</v>
      </c>
    </row>
    <row r="103" spans="86:86" ht="15.75" customHeight="1" x14ac:dyDescent="0.25">
      <c r="CH103" s="10" t="e">
        <v>#N/A</v>
      </c>
    </row>
    <row r="104" spans="86:86" ht="15.75" customHeight="1" x14ac:dyDescent="0.25">
      <c r="CH104" s="10" t="e">
        <v>#N/A</v>
      </c>
    </row>
    <row r="105" spans="86:86" ht="15.75" customHeight="1" x14ac:dyDescent="0.25">
      <c r="CH105" s="10" t="e">
        <v>#N/A</v>
      </c>
    </row>
    <row r="106" spans="86:86" ht="15.75" customHeight="1" x14ac:dyDescent="0.25">
      <c r="CH106" s="10" t="e">
        <v>#N/A</v>
      </c>
    </row>
    <row r="107" spans="86:86" ht="15.75" customHeight="1" x14ac:dyDescent="0.25">
      <c r="CH107" s="10" t="e">
        <v>#N/A</v>
      </c>
    </row>
    <row r="108" spans="86:86" ht="15.75" customHeight="1" x14ac:dyDescent="0.25">
      <c r="CH108" s="10" t="e">
        <v>#N/A</v>
      </c>
    </row>
    <row r="109" spans="86:86" ht="15.75" customHeight="1" x14ac:dyDescent="0.25">
      <c r="CH109" s="10" t="e">
        <v>#N/A</v>
      </c>
    </row>
    <row r="110" spans="86:86" ht="15.75" customHeight="1" x14ac:dyDescent="0.25">
      <c r="CH110" s="10" t="e">
        <v>#N/A</v>
      </c>
    </row>
    <row r="111" spans="86:86" ht="15.75" customHeight="1" x14ac:dyDescent="0.25">
      <c r="CH111" s="10" t="e">
        <v>#N/A</v>
      </c>
    </row>
    <row r="112" spans="86:86" ht="15.75" customHeight="1" x14ac:dyDescent="0.25">
      <c r="CH112" s="10" t="e">
        <v>#N/A</v>
      </c>
    </row>
    <row r="113" spans="86:86" ht="15.75" customHeight="1" x14ac:dyDescent="0.25">
      <c r="CH113" s="10" t="e">
        <v>#N/A</v>
      </c>
    </row>
    <row r="114" spans="86:86" ht="15.75" customHeight="1" x14ac:dyDescent="0.25">
      <c r="CH114" s="10" t="e">
        <v>#N/A</v>
      </c>
    </row>
    <row r="115" spans="86:86" ht="15.75" customHeight="1" x14ac:dyDescent="0.25">
      <c r="CH115" s="10" t="e">
        <v>#N/A</v>
      </c>
    </row>
    <row r="116" spans="86:86" ht="15.75" customHeight="1" x14ac:dyDescent="0.25">
      <c r="CH116" s="10" t="e">
        <v>#N/A</v>
      </c>
    </row>
    <row r="117" spans="86:86" ht="15.75" customHeight="1" x14ac:dyDescent="0.25">
      <c r="CH117" s="10" t="e">
        <v>#N/A</v>
      </c>
    </row>
    <row r="118" spans="86:86" ht="15.75" customHeight="1" x14ac:dyDescent="0.25">
      <c r="CH118" s="10" t="e">
        <v>#N/A</v>
      </c>
    </row>
    <row r="119" spans="86:86" ht="15.75" customHeight="1" x14ac:dyDescent="0.25">
      <c r="CH119" s="10" t="e">
        <v>#N/A</v>
      </c>
    </row>
    <row r="120" spans="86:86" ht="15.75" customHeight="1" x14ac:dyDescent="0.25">
      <c r="CH120" s="10" t="e">
        <v>#N/A</v>
      </c>
    </row>
    <row r="121" spans="86:86" ht="15.75" customHeight="1" x14ac:dyDescent="0.25">
      <c r="CH121" s="10" t="e">
        <v>#N/A</v>
      </c>
    </row>
    <row r="122" spans="86:86" ht="15.75" customHeight="1" x14ac:dyDescent="0.25">
      <c r="CH122" s="10" t="e">
        <v>#N/A</v>
      </c>
    </row>
    <row r="123" spans="86:86" ht="15.75" customHeight="1" x14ac:dyDescent="0.25">
      <c r="CH123" s="10" t="e">
        <v>#N/A</v>
      </c>
    </row>
    <row r="124" spans="86:86" ht="15.75" customHeight="1" x14ac:dyDescent="0.25">
      <c r="CH124" s="10" t="e">
        <v>#N/A</v>
      </c>
    </row>
    <row r="125" spans="86:86" ht="15.75" customHeight="1" x14ac:dyDescent="0.25">
      <c r="CH125" s="10" t="e">
        <v>#N/A</v>
      </c>
    </row>
    <row r="126" spans="86:86" ht="15.75" customHeight="1" x14ac:dyDescent="0.25">
      <c r="CH126" s="10" t="e">
        <v>#N/A</v>
      </c>
    </row>
    <row r="127" spans="86:86" ht="15.75" customHeight="1" x14ac:dyDescent="0.25">
      <c r="CH127" s="10" t="e">
        <v>#N/A</v>
      </c>
    </row>
    <row r="128" spans="86:86" ht="15.75" customHeight="1" x14ac:dyDescent="0.25">
      <c r="CH128" s="10" t="e">
        <v>#N/A</v>
      </c>
    </row>
    <row r="129" spans="86:86" ht="15.75" customHeight="1" x14ac:dyDescent="0.25">
      <c r="CH129" s="10" t="e">
        <v>#N/A</v>
      </c>
    </row>
    <row r="130" spans="86:86" ht="15.75" customHeight="1" x14ac:dyDescent="0.25">
      <c r="CH130" s="10" t="e">
        <v>#N/A</v>
      </c>
    </row>
    <row r="131" spans="86:86" ht="15.75" customHeight="1" x14ac:dyDescent="0.25">
      <c r="CH131" s="10" t="e">
        <v>#N/A</v>
      </c>
    </row>
    <row r="132" spans="86:86" ht="15.75" customHeight="1" x14ac:dyDescent="0.25">
      <c r="CH132" s="10" t="e">
        <v>#N/A</v>
      </c>
    </row>
    <row r="133" spans="86:86" ht="15.75" customHeight="1" x14ac:dyDescent="0.25">
      <c r="CH133" s="10" t="e">
        <v>#N/A</v>
      </c>
    </row>
    <row r="134" spans="86:86" ht="15.75" customHeight="1" x14ac:dyDescent="0.25">
      <c r="CH134" s="10" t="e">
        <v>#N/A</v>
      </c>
    </row>
    <row r="135" spans="86:86" ht="15.75" customHeight="1" x14ac:dyDescent="0.25">
      <c r="CH135" s="10" t="e">
        <v>#N/A</v>
      </c>
    </row>
    <row r="136" spans="86:86" ht="15.75" customHeight="1" x14ac:dyDescent="0.25">
      <c r="CH136" s="10" t="e">
        <v>#N/A</v>
      </c>
    </row>
    <row r="137" spans="86:86" ht="15.75" customHeight="1" x14ac:dyDescent="0.25">
      <c r="CH137" s="10" t="e">
        <v>#N/A</v>
      </c>
    </row>
    <row r="138" spans="86:86" ht="15.75" customHeight="1" x14ac:dyDescent="0.25">
      <c r="CH138" s="10" t="e">
        <v>#N/A</v>
      </c>
    </row>
    <row r="139" spans="86:86" ht="15.75" customHeight="1" x14ac:dyDescent="0.25">
      <c r="CH139" s="10" t="e">
        <v>#N/A</v>
      </c>
    </row>
    <row r="140" spans="86:86" ht="15.75" customHeight="1" x14ac:dyDescent="0.25">
      <c r="CH140" s="10" t="e">
        <v>#N/A</v>
      </c>
    </row>
    <row r="141" spans="86:86" ht="15.75" customHeight="1" x14ac:dyDescent="0.25">
      <c r="CH141" s="10" t="e">
        <v>#N/A</v>
      </c>
    </row>
    <row r="142" spans="86:86" ht="15.75" customHeight="1" x14ac:dyDescent="0.25">
      <c r="CH142" s="10" t="e">
        <v>#N/A</v>
      </c>
    </row>
    <row r="143" spans="86:86" ht="15.75" customHeight="1" x14ac:dyDescent="0.25">
      <c r="CH143" s="10" t="e">
        <v>#N/A</v>
      </c>
    </row>
    <row r="144" spans="86:86" ht="15.75" customHeight="1" x14ac:dyDescent="0.25">
      <c r="CH144" s="10" t="e">
        <v>#N/A</v>
      </c>
    </row>
    <row r="145" spans="86:86" ht="15.75" customHeight="1" x14ac:dyDescent="0.25">
      <c r="CH145" s="10" t="e">
        <v>#N/A</v>
      </c>
    </row>
    <row r="146" spans="86:86" ht="15.75" customHeight="1" x14ac:dyDescent="0.25">
      <c r="CH146" s="10" t="e">
        <v>#N/A</v>
      </c>
    </row>
    <row r="147" spans="86:86" ht="15.75" customHeight="1" x14ac:dyDescent="0.25">
      <c r="CH147" s="10" t="e">
        <v>#N/A</v>
      </c>
    </row>
    <row r="148" spans="86:86" ht="15.75" customHeight="1" x14ac:dyDescent="0.25">
      <c r="CH148" s="10" t="e">
        <v>#N/A</v>
      </c>
    </row>
    <row r="149" spans="86:86" ht="15.75" customHeight="1" x14ac:dyDescent="0.25">
      <c r="CH149" s="10" t="e">
        <v>#N/A</v>
      </c>
    </row>
    <row r="150" spans="86:86" ht="15.75" customHeight="1" x14ac:dyDescent="0.25">
      <c r="CH150" s="10" t="e">
        <v>#N/A</v>
      </c>
    </row>
    <row r="151" spans="86:86" ht="15.75" customHeight="1" x14ac:dyDescent="0.25">
      <c r="CH151" s="10" t="e">
        <v>#N/A</v>
      </c>
    </row>
    <row r="152" spans="86:86" ht="15.75" customHeight="1" x14ac:dyDescent="0.25">
      <c r="CH152" s="10" t="e">
        <v>#N/A</v>
      </c>
    </row>
    <row r="153" spans="86:86" ht="15.75" customHeight="1" x14ac:dyDescent="0.25">
      <c r="CH153" s="10" t="e">
        <v>#N/A</v>
      </c>
    </row>
    <row r="154" spans="86:86" ht="15.75" customHeight="1" x14ac:dyDescent="0.25">
      <c r="CH154" s="10" t="e">
        <v>#N/A</v>
      </c>
    </row>
    <row r="155" spans="86:86" ht="15.75" customHeight="1" x14ac:dyDescent="0.25">
      <c r="CH155" s="10" t="e">
        <v>#N/A</v>
      </c>
    </row>
    <row r="156" spans="86:86" ht="15.75" customHeight="1" x14ac:dyDescent="0.25">
      <c r="CH156" s="10" t="e">
        <v>#N/A</v>
      </c>
    </row>
    <row r="157" spans="86:86" ht="15.75" customHeight="1" x14ac:dyDescent="0.25">
      <c r="CH157" s="10" t="e">
        <v>#N/A</v>
      </c>
    </row>
    <row r="158" spans="86:86" ht="15.75" customHeight="1" x14ac:dyDescent="0.25">
      <c r="CH158" s="10" t="e">
        <v>#N/A</v>
      </c>
    </row>
    <row r="159" spans="86:86" ht="15.75" customHeight="1" x14ac:dyDescent="0.25">
      <c r="CH159" s="10" t="e">
        <v>#N/A</v>
      </c>
    </row>
    <row r="160" spans="86:86" ht="15.75" customHeight="1" x14ac:dyDescent="0.25">
      <c r="CH160" s="10" t="e">
        <v>#N/A</v>
      </c>
    </row>
    <row r="161" spans="86:86" ht="15.75" customHeight="1" x14ac:dyDescent="0.25">
      <c r="CH161" s="10" t="e">
        <v>#N/A</v>
      </c>
    </row>
    <row r="162" spans="86:86" ht="15.75" customHeight="1" x14ac:dyDescent="0.25">
      <c r="CH162" s="10" t="e">
        <v>#N/A</v>
      </c>
    </row>
    <row r="163" spans="86:86" ht="15.75" customHeight="1" x14ac:dyDescent="0.25">
      <c r="CH163" s="10" t="e">
        <v>#N/A</v>
      </c>
    </row>
    <row r="164" spans="86:86" ht="15.75" customHeight="1" x14ac:dyDescent="0.25">
      <c r="CH164" s="10" t="e">
        <v>#N/A</v>
      </c>
    </row>
    <row r="165" spans="86:86" ht="15.75" customHeight="1" x14ac:dyDescent="0.25">
      <c r="CH165" s="10" t="e">
        <v>#N/A</v>
      </c>
    </row>
    <row r="166" spans="86:86" ht="15.75" customHeight="1" x14ac:dyDescent="0.25">
      <c r="CH166" s="10" t="e">
        <v>#N/A</v>
      </c>
    </row>
    <row r="167" spans="86:86" ht="15.75" customHeight="1" x14ac:dyDescent="0.25">
      <c r="CH167" s="10" t="e">
        <v>#N/A</v>
      </c>
    </row>
    <row r="168" spans="86:86" ht="15.75" customHeight="1" x14ac:dyDescent="0.25">
      <c r="CH168" s="10" t="e">
        <v>#N/A</v>
      </c>
    </row>
    <row r="169" spans="86:86" ht="15.75" customHeight="1" x14ac:dyDescent="0.25">
      <c r="CH169" s="10" t="e">
        <v>#N/A</v>
      </c>
    </row>
    <row r="170" spans="86:86" ht="15.75" customHeight="1" x14ac:dyDescent="0.25">
      <c r="CH170" s="10" t="e">
        <v>#N/A</v>
      </c>
    </row>
    <row r="171" spans="86:86" ht="15.75" customHeight="1" x14ac:dyDescent="0.25">
      <c r="CH171" s="10" t="e">
        <v>#N/A</v>
      </c>
    </row>
    <row r="172" spans="86:86" ht="15.75" customHeight="1" x14ac:dyDescent="0.25">
      <c r="CH172" s="10" t="e">
        <v>#N/A</v>
      </c>
    </row>
    <row r="173" spans="86:86" ht="15.75" customHeight="1" x14ac:dyDescent="0.25">
      <c r="CH173" s="10" t="e">
        <v>#N/A</v>
      </c>
    </row>
    <row r="174" spans="86:86" ht="15.75" customHeight="1" x14ac:dyDescent="0.25">
      <c r="CH174" s="10" t="e">
        <v>#N/A</v>
      </c>
    </row>
    <row r="175" spans="86:86" ht="15.75" customHeight="1" x14ac:dyDescent="0.25">
      <c r="CH175" s="10" t="e">
        <v>#N/A</v>
      </c>
    </row>
    <row r="176" spans="86:86" ht="15.75" customHeight="1" x14ac:dyDescent="0.25">
      <c r="CH176" s="10" t="e">
        <v>#N/A</v>
      </c>
    </row>
    <row r="177" spans="86:86" ht="15.75" customHeight="1" x14ac:dyDescent="0.25">
      <c r="CH177" s="10" t="e">
        <v>#N/A</v>
      </c>
    </row>
    <row r="178" spans="86:86" ht="15.75" customHeight="1" x14ac:dyDescent="0.25">
      <c r="CH178" s="10" t="e">
        <v>#N/A</v>
      </c>
    </row>
    <row r="179" spans="86:86" ht="15.75" customHeight="1" x14ac:dyDescent="0.25">
      <c r="CH179" s="10" t="e">
        <v>#N/A</v>
      </c>
    </row>
    <row r="180" spans="86:86" ht="15.75" customHeight="1" x14ac:dyDescent="0.25">
      <c r="CH180" s="10" t="e">
        <v>#N/A</v>
      </c>
    </row>
    <row r="181" spans="86:86" ht="15.75" customHeight="1" x14ac:dyDescent="0.25">
      <c r="CH181" s="10" t="e">
        <v>#N/A</v>
      </c>
    </row>
    <row r="182" spans="86:86" ht="15.75" customHeight="1" x14ac:dyDescent="0.25">
      <c r="CH182" s="10" t="e">
        <v>#N/A</v>
      </c>
    </row>
    <row r="183" spans="86:86" ht="15.75" customHeight="1" x14ac:dyDescent="0.25">
      <c r="CH183" s="10" t="e">
        <v>#N/A</v>
      </c>
    </row>
    <row r="184" spans="86:86" ht="15.75" customHeight="1" x14ac:dyDescent="0.25">
      <c r="CH184" s="10" t="e">
        <v>#N/A</v>
      </c>
    </row>
    <row r="185" spans="86:86" ht="15.75" customHeight="1" x14ac:dyDescent="0.25">
      <c r="CH185" s="10" t="e">
        <v>#N/A</v>
      </c>
    </row>
    <row r="186" spans="86:86" ht="15.75" customHeight="1" x14ac:dyDescent="0.25">
      <c r="CH186" s="10" t="e">
        <v>#N/A</v>
      </c>
    </row>
    <row r="187" spans="86:86" ht="15.75" customHeight="1" x14ac:dyDescent="0.25">
      <c r="CH187" s="10" t="e">
        <v>#N/A</v>
      </c>
    </row>
    <row r="188" spans="86:86" ht="15.75" customHeight="1" x14ac:dyDescent="0.25">
      <c r="CH188" s="10" t="e">
        <v>#N/A</v>
      </c>
    </row>
    <row r="189" spans="86:86" ht="15.75" customHeight="1" x14ac:dyDescent="0.25">
      <c r="CH189" s="10" t="e">
        <v>#N/A</v>
      </c>
    </row>
    <row r="190" spans="86:86" ht="15.75" customHeight="1" x14ac:dyDescent="0.25">
      <c r="CH190" s="10" t="e">
        <v>#N/A</v>
      </c>
    </row>
    <row r="191" spans="86:86" ht="15.75" customHeight="1" x14ac:dyDescent="0.25">
      <c r="CH191" s="10" t="e">
        <v>#N/A</v>
      </c>
    </row>
    <row r="192" spans="86:86" ht="15.75" customHeight="1" x14ac:dyDescent="0.25">
      <c r="CH192" s="10" t="e">
        <v>#N/A</v>
      </c>
    </row>
    <row r="193" spans="86:86" ht="15.75" customHeight="1" x14ac:dyDescent="0.25">
      <c r="CH193" s="10" t="e">
        <v>#N/A</v>
      </c>
    </row>
    <row r="194" spans="86:86" ht="15.75" customHeight="1" x14ac:dyDescent="0.25">
      <c r="CH194" s="10" t="e">
        <v>#N/A</v>
      </c>
    </row>
    <row r="195" spans="86:86" ht="15.75" customHeight="1" x14ac:dyDescent="0.25">
      <c r="CH195" s="10" t="e">
        <v>#N/A</v>
      </c>
    </row>
    <row r="196" spans="86:86" ht="15.75" customHeight="1" x14ac:dyDescent="0.25">
      <c r="CH196" s="10" t="e">
        <v>#N/A</v>
      </c>
    </row>
    <row r="197" spans="86:86" ht="15.75" customHeight="1" x14ac:dyDescent="0.25">
      <c r="CH197" s="10" t="e">
        <v>#N/A</v>
      </c>
    </row>
    <row r="198" spans="86:86" ht="15.75" customHeight="1" x14ac:dyDescent="0.25">
      <c r="CH198" s="10" t="e">
        <v>#N/A</v>
      </c>
    </row>
    <row r="199" spans="86:86" ht="15.75" customHeight="1" x14ac:dyDescent="0.25">
      <c r="CH199" s="10" t="e">
        <v>#N/A</v>
      </c>
    </row>
    <row r="200" spans="86:86" ht="15.75" customHeight="1" x14ac:dyDescent="0.25">
      <c r="CH200" s="10" t="e">
        <v>#N/A</v>
      </c>
    </row>
    <row r="201" spans="86:86" ht="15.75" customHeight="1" x14ac:dyDescent="0.25">
      <c r="CH201" s="10" t="e">
        <v>#N/A</v>
      </c>
    </row>
    <row r="202" spans="86:86" ht="15.75" customHeight="1" x14ac:dyDescent="0.25">
      <c r="CH202" s="10" t="e">
        <v>#N/A</v>
      </c>
    </row>
    <row r="203" spans="86:86" ht="15.75" customHeight="1" x14ac:dyDescent="0.25">
      <c r="CH203" s="10" t="e">
        <v>#N/A</v>
      </c>
    </row>
    <row r="204" spans="86:86" ht="15.75" customHeight="1" x14ac:dyDescent="0.25">
      <c r="CH204" s="10" t="e">
        <v>#N/A</v>
      </c>
    </row>
    <row r="205" spans="86:86" ht="15.75" customHeight="1" x14ac:dyDescent="0.25">
      <c r="CH205" s="10" t="e">
        <v>#N/A</v>
      </c>
    </row>
    <row r="206" spans="86:86" ht="15.75" customHeight="1" x14ac:dyDescent="0.25">
      <c r="CH206" s="10" t="e">
        <v>#N/A</v>
      </c>
    </row>
    <row r="207" spans="86:86" ht="15.75" customHeight="1" x14ac:dyDescent="0.25">
      <c r="CH207" s="10" t="e">
        <v>#N/A</v>
      </c>
    </row>
    <row r="208" spans="86:86" ht="15.75" customHeight="1" x14ac:dyDescent="0.25">
      <c r="CH208" s="10" t="e">
        <v>#N/A</v>
      </c>
    </row>
    <row r="209" spans="86:86" ht="15.75" customHeight="1" x14ac:dyDescent="0.25">
      <c r="CH209" s="10" t="e">
        <v>#N/A</v>
      </c>
    </row>
    <row r="210" spans="86:86" ht="15.75" customHeight="1" x14ac:dyDescent="0.25">
      <c r="CH210" s="10" t="e">
        <v>#N/A</v>
      </c>
    </row>
    <row r="211" spans="86:86" ht="15.75" customHeight="1" x14ac:dyDescent="0.25">
      <c r="CH211" s="10" t="e">
        <v>#N/A</v>
      </c>
    </row>
    <row r="212" spans="86:86" ht="15.75" customHeight="1" x14ac:dyDescent="0.25">
      <c r="CH212" s="10" t="e">
        <v>#N/A</v>
      </c>
    </row>
    <row r="213" spans="86:86" ht="15.75" customHeight="1" x14ac:dyDescent="0.25">
      <c r="CH213" s="10" t="e">
        <v>#N/A</v>
      </c>
    </row>
    <row r="214" spans="86:86" ht="15.75" customHeight="1" x14ac:dyDescent="0.25">
      <c r="CH214" s="10" t="e">
        <v>#N/A</v>
      </c>
    </row>
    <row r="215" spans="86:86" ht="15.75" customHeight="1" x14ac:dyDescent="0.25">
      <c r="CH215" s="10" t="e">
        <v>#N/A</v>
      </c>
    </row>
    <row r="216" spans="86:86" ht="15.75" customHeight="1" x14ac:dyDescent="0.25">
      <c r="CH216" s="10" t="e">
        <v>#N/A</v>
      </c>
    </row>
    <row r="217" spans="86:86" ht="15.75" customHeight="1" x14ac:dyDescent="0.25">
      <c r="CH217" s="10" t="e">
        <v>#N/A</v>
      </c>
    </row>
    <row r="218" spans="86:86" ht="15.75" customHeight="1" x14ac:dyDescent="0.25">
      <c r="CH218" s="10" t="e">
        <v>#N/A</v>
      </c>
    </row>
    <row r="219" spans="86:86" ht="15.75" customHeight="1" x14ac:dyDescent="0.25">
      <c r="CH219" s="10" t="e">
        <v>#N/A</v>
      </c>
    </row>
    <row r="220" spans="86:86" ht="15.75" customHeight="1" x14ac:dyDescent="0.25">
      <c r="CH220" s="10" t="e">
        <v>#N/A</v>
      </c>
    </row>
    <row r="221" spans="86:86" ht="15.75" customHeight="1" x14ac:dyDescent="0.25">
      <c r="CH221" s="10" t="e">
        <v>#N/A</v>
      </c>
    </row>
    <row r="222" spans="86:86" ht="15.75" customHeight="1" x14ac:dyDescent="0.25">
      <c r="CH222" s="10" t="e">
        <v>#N/A</v>
      </c>
    </row>
    <row r="223" spans="86:86" ht="15.75" customHeight="1" x14ac:dyDescent="0.25">
      <c r="CH223" s="10" t="e">
        <v>#N/A</v>
      </c>
    </row>
    <row r="224" spans="86:86" ht="15.75" customHeight="1" x14ac:dyDescent="0.25">
      <c r="CH224" s="10" t="e">
        <v>#N/A</v>
      </c>
    </row>
    <row r="225" spans="86:86" ht="15.75" customHeight="1" x14ac:dyDescent="0.25">
      <c r="CH225" s="10" t="e">
        <v>#N/A</v>
      </c>
    </row>
    <row r="226" spans="86:86" ht="15.75" customHeight="1" x14ac:dyDescent="0.25">
      <c r="CH226" s="10" t="e">
        <v>#N/A</v>
      </c>
    </row>
    <row r="227" spans="86:86" ht="15.75" customHeight="1" x14ac:dyDescent="0.25">
      <c r="CH227" s="10" t="e">
        <v>#N/A</v>
      </c>
    </row>
    <row r="228" spans="86:86" ht="15.75" customHeight="1" x14ac:dyDescent="0.25">
      <c r="CH228" s="10" t="e">
        <v>#N/A</v>
      </c>
    </row>
    <row r="229" spans="86:86" ht="15.75" customHeight="1" x14ac:dyDescent="0.25">
      <c r="CH229" s="10" t="e">
        <v>#N/A</v>
      </c>
    </row>
    <row r="230" spans="86:86" ht="15.75" customHeight="1" x14ac:dyDescent="0.25">
      <c r="CH230" s="10" t="e">
        <v>#N/A</v>
      </c>
    </row>
    <row r="231" spans="86:86" ht="15.75" customHeight="1" x14ac:dyDescent="0.25">
      <c r="CH231" s="10" t="e">
        <v>#N/A</v>
      </c>
    </row>
    <row r="232" spans="86:86" ht="15.75" customHeight="1" x14ac:dyDescent="0.25">
      <c r="CH232" s="10" t="e">
        <v>#N/A</v>
      </c>
    </row>
    <row r="233" spans="86:86" ht="15.75" customHeight="1" x14ac:dyDescent="0.25">
      <c r="CH233" s="10" t="e">
        <v>#N/A</v>
      </c>
    </row>
    <row r="234" spans="86:86" ht="15.75" customHeight="1" x14ac:dyDescent="0.25">
      <c r="CH234" s="10" t="e">
        <v>#N/A</v>
      </c>
    </row>
    <row r="235" spans="86:86" ht="15.75" customHeight="1" x14ac:dyDescent="0.25">
      <c r="CH235" s="10" t="e">
        <v>#N/A</v>
      </c>
    </row>
    <row r="236" spans="86:86" ht="15.75" customHeight="1" x14ac:dyDescent="0.25">
      <c r="CH236" s="10" t="e">
        <v>#N/A</v>
      </c>
    </row>
    <row r="237" spans="86:86" ht="15.75" customHeight="1" x14ac:dyDescent="0.25">
      <c r="CH237" s="10" t="e">
        <v>#N/A</v>
      </c>
    </row>
    <row r="238" spans="86:86" ht="15.75" customHeight="1" x14ac:dyDescent="0.25">
      <c r="CH238" s="10" t="e">
        <v>#N/A</v>
      </c>
    </row>
    <row r="239" spans="86:86" ht="15.75" customHeight="1" x14ac:dyDescent="0.25">
      <c r="CH239" s="10" t="e">
        <v>#N/A</v>
      </c>
    </row>
    <row r="240" spans="86:86" ht="15.75" customHeight="1" x14ac:dyDescent="0.25">
      <c r="CH240" s="10" t="e">
        <v>#N/A</v>
      </c>
    </row>
    <row r="241" spans="86:86" ht="15.75" customHeight="1" x14ac:dyDescent="0.25">
      <c r="CH241" s="10" t="e">
        <v>#N/A</v>
      </c>
    </row>
    <row r="242" spans="86:86" ht="15.75" customHeight="1" x14ac:dyDescent="0.25">
      <c r="CH242" s="10" t="e">
        <v>#N/A</v>
      </c>
    </row>
    <row r="243" spans="86:86" ht="15.75" customHeight="1" x14ac:dyDescent="0.25">
      <c r="CH243" s="10" t="e">
        <v>#N/A</v>
      </c>
    </row>
    <row r="244" spans="86:86" ht="15.75" customHeight="1" x14ac:dyDescent="0.25">
      <c r="CH244" s="10" t="e">
        <v>#N/A</v>
      </c>
    </row>
    <row r="245" spans="86:86" ht="15.75" customHeight="1" x14ac:dyDescent="0.25">
      <c r="CH245" s="10" t="e">
        <v>#N/A</v>
      </c>
    </row>
    <row r="246" spans="86:86" ht="15.75" customHeight="1" x14ac:dyDescent="0.25">
      <c r="CH246" s="10" t="e">
        <v>#N/A</v>
      </c>
    </row>
    <row r="247" spans="86:86" ht="15.75" customHeight="1" x14ac:dyDescent="0.25">
      <c r="CH247" s="10" t="e">
        <v>#N/A</v>
      </c>
    </row>
    <row r="248" spans="86:86" ht="15.75" customHeight="1" x14ac:dyDescent="0.25">
      <c r="CH248" s="10" t="e">
        <v>#N/A</v>
      </c>
    </row>
    <row r="249" spans="86:86" ht="15.75" customHeight="1" x14ac:dyDescent="0.25">
      <c r="CH249" s="10" t="e">
        <v>#N/A</v>
      </c>
    </row>
    <row r="250" spans="86:86" ht="15.75" customHeight="1" x14ac:dyDescent="0.25">
      <c r="CH250" s="10" t="e">
        <v>#N/A</v>
      </c>
    </row>
    <row r="251" spans="86:86" ht="15.75" customHeight="1" x14ac:dyDescent="0.25">
      <c r="CH251" s="10" t="e">
        <v>#N/A</v>
      </c>
    </row>
    <row r="252" spans="86:86" ht="15.75" customHeight="1" x14ac:dyDescent="0.25">
      <c r="CH252" s="10" t="e">
        <v>#N/A</v>
      </c>
    </row>
    <row r="253" spans="86:86" ht="15.75" customHeight="1" x14ac:dyDescent="0.25">
      <c r="CH253" s="10" t="e">
        <v>#N/A</v>
      </c>
    </row>
    <row r="254" spans="86:86" ht="15.75" customHeight="1" x14ac:dyDescent="0.25">
      <c r="CH254" s="10" t="e">
        <v>#N/A</v>
      </c>
    </row>
    <row r="255" spans="86:86" ht="15.75" customHeight="1" x14ac:dyDescent="0.25">
      <c r="CH255" s="10" t="e">
        <v>#N/A</v>
      </c>
    </row>
    <row r="256" spans="86:86" ht="15.75" customHeight="1" x14ac:dyDescent="0.25">
      <c r="CH256" s="10" t="e">
        <v>#N/A</v>
      </c>
    </row>
    <row r="257" spans="86:86" ht="15.75" customHeight="1" x14ac:dyDescent="0.25">
      <c r="CH257" s="10" t="e">
        <v>#N/A</v>
      </c>
    </row>
    <row r="258" spans="86:86" ht="15.75" customHeight="1" x14ac:dyDescent="0.25">
      <c r="CH258" s="10" t="e">
        <v>#N/A</v>
      </c>
    </row>
    <row r="259" spans="86:86" ht="15.75" customHeight="1" x14ac:dyDescent="0.25">
      <c r="CH259" s="10" t="e">
        <v>#N/A</v>
      </c>
    </row>
    <row r="260" spans="86:86" ht="15.75" customHeight="1" x14ac:dyDescent="0.25">
      <c r="CH260" s="10" t="e">
        <v>#N/A</v>
      </c>
    </row>
    <row r="261" spans="86:86" ht="15.75" customHeight="1" x14ac:dyDescent="0.25">
      <c r="CH261" s="10" t="e">
        <v>#N/A</v>
      </c>
    </row>
    <row r="262" spans="86:86" ht="15.75" customHeight="1" x14ac:dyDescent="0.25">
      <c r="CH262" s="10" t="e">
        <v>#N/A</v>
      </c>
    </row>
    <row r="263" spans="86:86" ht="15.75" customHeight="1" x14ac:dyDescent="0.25">
      <c r="CH263" s="10" t="e">
        <v>#N/A</v>
      </c>
    </row>
    <row r="264" spans="86:86" ht="15.75" customHeight="1" x14ac:dyDescent="0.25">
      <c r="CH264" s="10" t="e">
        <v>#N/A</v>
      </c>
    </row>
    <row r="265" spans="86:86" ht="15.75" customHeight="1" x14ac:dyDescent="0.25">
      <c r="CH265" s="10" t="e">
        <v>#N/A</v>
      </c>
    </row>
    <row r="266" spans="86:86" ht="15.75" customHeight="1" x14ac:dyDescent="0.25">
      <c r="CH266" s="10" t="e">
        <v>#N/A</v>
      </c>
    </row>
    <row r="267" spans="86:86" ht="15.75" customHeight="1" x14ac:dyDescent="0.25">
      <c r="CH267" s="10" t="e">
        <v>#N/A</v>
      </c>
    </row>
    <row r="268" spans="86:86" ht="15.75" customHeight="1" x14ac:dyDescent="0.25">
      <c r="CH268" s="10" t="e">
        <v>#N/A</v>
      </c>
    </row>
    <row r="269" spans="86:86" ht="15.75" customHeight="1" x14ac:dyDescent="0.25">
      <c r="CH269" s="10" t="e">
        <v>#N/A</v>
      </c>
    </row>
    <row r="270" spans="86:86" ht="15.75" customHeight="1" x14ac:dyDescent="0.25">
      <c r="CH270" s="10" t="e">
        <v>#N/A</v>
      </c>
    </row>
    <row r="271" spans="86:86" ht="15.75" customHeight="1" x14ac:dyDescent="0.25">
      <c r="CH271" s="10" t="e">
        <v>#N/A</v>
      </c>
    </row>
    <row r="272" spans="86:86" ht="15.75" customHeight="1" x14ac:dyDescent="0.25">
      <c r="CH272" s="10" t="e">
        <v>#N/A</v>
      </c>
    </row>
    <row r="273" spans="86:86" ht="15.75" customHeight="1" x14ac:dyDescent="0.25">
      <c r="CH273" s="10" t="e">
        <v>#N/A</v>
      </c>
    </row>
    <row r="274" spans="86:86" ht="15.75" customHeight="1" x14ac:dyDescent="0.25">
      <c r="CH274" s="10" t="e">
        <v>#N/A</v>
      </c>
    </row>
    <row r="275" spans="86:86" ht="15.75" customHeight="1" x14ac:dyDescent="0.25">
      <c r="CH275" s="10" t="e">
        <v>#N/A</v>
      </c>
    </row>
    <row r="276" spans="86:86" ht="15.75" customHeight="1" x14ac:dyDescent="0.25">
      <c r="CH276" s="10" t="e">
        <v>#N/A</v>
      </c>
    </row>
    <row r="277" spans="86:86" ht="15.75" customHeight="1" x14ac:dyDescent="0.25">
      <c r="CH277" s="10" t="e">
        <v>#N/A</v>
      </c>
    </row>
    <row r="278" spans="86:86" ht="15.75" customHeight="1" x14ac:dyDescent="0.25">
      <c r="CH278" s="10" t="e">
        <v>#N/A</v>
      </c>
    </row>
    <row r="279" spans="86:86" ht="15.75" customHeight="1" x14ac:dyDescent="0.25">
      <c r="CH279" s="10" t="e">
        <v>#N/A</v>
      </c>
    </row>
    <row r="280" spans="86:86" ht="15.75" customHeight="1" x14ac:dyDescent="0.25">
      <c r="CH280" s="10" t="e">
        <v>#N/A</v>
      </c>
    </row>
    <row r="281" spans="86:86" ht="15.75" customHeight="1" x14ac:dyDescent="0.25">
      <c r="CH281" s="10" t="e">
        <v>#N/A</v>
      </c>
    </row>
    <row r="282" spans="86:86" ht="15.75" customHeight="1" x14ac:dyDescent="0.25">
      <c r="CH282" s="10" t="e">
        <v>#N/A</v>
      </c>
    </row>
    <row r="283" spans="86:86" ht="15.75" customHeight="1" x14ac:dyDescent="0.25">
      <c r="CH283" s="10" t="e">
        <v>#N/A</v>
      </c>
    </row>
    <row r="284" spans="86:86" ht="15.75" customHeight="1" x14ac:dyDescent="0.25">
      <c r="CH284" s="10" t="e">
        <v>#N/A</v>
      </c>
    </row>
    <row r="285" spans="86:86" ht="15.75" customHeight="1" x14ac:dyDescent="0.25">
      <c r="CH285" s="10" t="e">
        <v>#N/A</v>
      </c>
    </row>
    <row r="286" spans="86:86" ht="15.75" customHeight="1" x14ac:dyDescent="0.25">
      <c r="CH286" s="10" t="e">
        <v>#N/A</v>
      </c>
    </row>
    <row r="287" spans="86:86" ht="15.75" customHeight="1" x14ac:dyDescent="0.25">
      <c r="CH287" s="10" t="e">
        <v>#N/A</v>
      </c>
    </row>
    <row r="288" spans="86:86" ht="15.75" customHeight="1" x14ac:dyDescent="0.25">
      <c r="CH288" s="10" t="e">
        <v>#N/A</v>
      </c>
    </row>
    <row r="289" spans="86:86" ht="15.75" customHeight="1" x14ac:dyDescent="0.25">
      <c r="CH289" s="10" t="e">
        <v>#N/A</v>
      </c>
    </row>
    <row r="290" spans="86:86" ht="15.75" customHeight="1" x14ac:dyDescent="0.25">
      <c r="CH290" s="10" t="e">
        <v>#N/A</v>
      </c>
    </row>
    <row r="291" spans="86:86" ht="15.75" customHeight="1" x14ac:dyDescent="0.25">
      <c r="CH291" s="10" t="e">
        <v>#N/A</v>
      </c>
    </row>
    <row r="292" spans="86:86" ht="15.75" customHeight="1" x14ac:dyDescent="0.25">
      <c r="CH292" s="10" t="e">
        <v>#N/A</v>
      </c>
    </row>
    <row r="293" spans="86:86" ht="15.75" customHeight="1" x14ac:dyDescent="0.25">
      <c r="CH293" s="10" t="e">
        <v>#N/A</v>
      </c>
    </row>
    <row r="294" spans="86:86" ht="15.75" customHeight="1" x14ac:dyDescent="0.25">
      <c r="CH294" s="10" t="e">
        <v>#N/A</v>
      </c>
    </row>
    <row r="295" spans="86:86" ht="15.75" customHeight="1" x14ac:dyDescent="0.25">
      <c r="CH295" s="10" t="e">
        <v>#N/A</v>
      </c>
    </row>
    <row r="296" spans="86:86" ht="15.75" customHeight="1" x14ac:dyDescent="0.25">
      <c r="CH296" s="10" t="e">
        <v>#N/A</v>
      </c>
    </row>
    <row r="297" spans="86:86" ht="15.75" customHeight="1" x14ac:dyDescent="0.25">
      <c r="CH297" s="10" t="e">
        <v>#N/A</v>
      </c>
    </row>
    <row r="298" spans="86:86" ht="15.75" customHeight="1" x14ac:dyDescent="0.25">
      <c r="CH298" s="10" t="e">
        <v>#N/A</v>
      </c>
    </row>
    <row r="299" spans="86:86" ht="15.75" customHeight="1" x14ac:dyDescent="0.25">
      <c r="CH299" s="10" t="e">
        <v>#N/A</v>
      </c>
    </row>
    <row r="300" spans="86:86" ht="15.75" customHeight="1" x14ac:dyDescent="0.25">
      <c r="CH300" s="10" t="e">
        <v>#N/A</v>
      </c>
    </row>
    <row r="301" spans="86:86" ht="15.75" customHeight="1" x14ac:dyDescent="0.25">
      <c r="CH301" s="10" t="e">
        <v>#N/A</v>
      </c>
    </row>
    <row r="302" spans="86:86" ht="15.75" customHeight="1" x14ac:dyDescent="0.25">
      <c r="CH302" s="10" t="e">
        <v>#N/A</v>
      </c>
    </row>
    <row r="303" spans="86:86" ht="15.75" customHeight="1" x14ac:dyDescent="0.25">
      <c r="CH303" s="10" t="e">
        <v>#N/A</v>
      </c>
    </row>
    <row r="304" spans="86:86" ht="15.75" customHeight="1" x14ac:dyDescent="0.25">
      <c r="CH304" s="10" t="e">
        <v>#N/A</v>
      </c>
    </row>
    <row r="305" spans="86:86" ht="15.75" customHeight="1" x14ac:dyDescent="0.25">
      <c r="CH305" s="10" t="e">
        <v>#N/A</v>
      </c>
    </row>
    <row r="306" spans="86:86" ht="15.75" customHeight="1" x14ac:dyDescent="0.25">
      <c r="CH306" s="10" t="e">
        <v>#N/A</v>
      </c>
    </row>
    <row r="307" spans="86:86" ht="15.75" customHeight="1" x14ac:dyDescent="0.25">
      <c r="CH307" s="10" t="e">
        <v>#N/A</v>
      </c>
    </row>
    <row r="308" spans="86:86" ht="15.75" customHeight="1" x14ac:dyDescent="0.25">
      <c r="CH308" s="10" t="e">
        <v>#N/A</v>
      </c>
    </row>
    <row r="309" spans="86:86" ht="15.75" customHeight="1" x14ac:dyDescent="0.25">
      <c r="CH309" s="10" t="e">
        <v>#N/A</v>
      </c>
    </row>
    <row r="310" spans="86:86" ht="15.75" customHeight="1" x14ac:dyDescent="0.25">
      <c r="CH310" s="10" t="e">
        <v>#N/A</v>
      </c>
    </row>
    <row r="311" spans="86:86" ht="15.75" customHeight="1" x14ac:dyDescent="0.25">
      <c r="CH311" s="10" t="e">
        <v>#N/A</v>
      </c>
    </row>
    <row r="312" spans="86:86" ht="15.75" customHeight="1" x14ac:dyDescent="0.25">
      <c r="CH312" s="10" t="e">
        <v>#N/A</v>
      </c>
    </row>
    <row r="313" spans="86:86" ht="15.75" customHeight="1" x14ac:dyDescent="0.25">
      <c r="CH313" s="10" t="e">
        <v>#N/A</v>
      </c>
    </row>
    <row r="314" spans="86:86" ht="15.75" customHeight="1" x14ac:dyDescent="0.25">
      <c r="CH314" s="10" t="e">
        <v>#N/A</v>
      </c>
    </row>
    <row r="315" spans="86:86" ht="15.75" customHeight="1" x14ac:dyDescent="0.25">
      <c r="CH315" s="10" t="e">
        <v>#N/A</v>
      </c>
    </row>
    <row r="316" spans="86:86" ht="15.75" customHeight="1" x14ac:dyDescent="0.25">
      <c r="CH316" s="10" t="e">
        <v>#N/A</v>
      </c>
    </row>
    <row r="317" spans="86:86" ht="15.75" customHeight="1" x14ac:dyDescent="0.25">
      <c r="CH317" s="10" t="e">
        <v>#N/A</v>
      </c>
    </row>
    <row r="318" spans="86:86" ht="15.75" customHeight="1" x14ac:dyDescent="0.25">
      <c r="CH318" s="10" t="e">
        <v>#N/A</v>
      </c>
    </row>
    <row r="319" spans="86:86" ht="15.75" customHeight="1" x14ac:dyDescent="0.25">
      <c r="CH319" s="10" t="e">
        <v>#N/A</v>
      </c>
    </row>
    <row r="320" spans="86:86" ht="15.75" customHeight="1" x14ac:dyDescent="0.25">
      <c r="CH320" s="10" t="e">
        <v>#N/A</v>
      </c>
    </row>
    <row r="321" spans="86:86" ht="15.75" customHeight="1" x14ac:dyDescent="0.25">
      <c r="CH321" s="10" t="e">
        <v>#N/A</v>
      </c>
    </row>
    <row r="322" spans="86:86" ht="15.75" customHeight="1" x14ac:dyDescent="0.25">
      <c r="CH322" s="10" t="e">
        <v>#N/A</v>
      </c>
    </row>
    <row r="323" spans="86:86" ht="15.75" customHeight="1" x14ac:dyDescent="0.25">
      <c r="CH323" s="10" t="e">
        <v>#N/A</v>
      </c>
    </row>
    <row r="324" spans="86:86" ht="15.75" customHeight="1" x14ac:dyDescent="0.25">
      <c r="CH324" s="10" t="e">
        <v>#N/A</v>
      </c>
    </row>
    <row r="325" spans="86:86" ht="15.75" customHeight="1" x14ac:dyDescent="0.25">
      <c r="CH325" s="10" t="e">
        <v>#N/A</v>
      </c>
    </row>
    <row r="326" spans="86:86" ht="15.75" customHeight="1" x14ac:dyDescent="0.25">
      <c r="CH326" s="10" t="e">
        <v>#N/A</v>
      </c>
    </row>
    <row r="327" spans="86:86" ht="15.75" customHeight="1" x14ac:dyDescent="0.25">
      <c r="CH327" s="10" t="e">
        <v>#N/A</v>
      </c>
    </row>
    <row r="328" spans="86:86" ht="15.75" customHeight="1" x14ac:dyDescent="0.25">
      <c r="CH328" s="10" t="e">
        <v>#N/A</v>
      </c>
    </row>
    <row r="329" spans="86:86" ht="15.75" customHeight="1" x14ac:dyDescent="0.25">
      <c r="CH329" s="10" t="e">
        <v>#N/A</v>
      </c>
    </row>
    <row r="330" spans="86:86" ht="15.75" customHeight="1" x14ac:dyDescent="0.25">
      <c r="CH330" s="10" t="e">
        <v>#N/A</v>
      </c>
    </row>
    <row r="331" spans="86:86" ht="15.75" customHeight="1" x14ac:dyDescent="0.25">
      <c r="CH331" s="10" t="e">
        <v>#N/A</v>
      </c>
    </row>
    <row r="332" spans="86:86" ht="15.75" customHeight="1" x14ac:dyDescent="0.25">
      <c r="CH332" s="10" t="e">
        <v>#N/A</v>
      </c>
    </row>
    <row r="333" spans="86:86" ht="15.75" customHeight="1" x14ac:dyDescent="0.25">
      <c r="CH333" s="10" t="e">
        <v>#N/A</v>
      </c>
    </row>
    <row r="334" spans="86:86" ht="15.75" customHeight="1" x14ac:dyDescent="0.25">
      <c r="CH334" s="10" t="e">
        <v>#N/A</v>
      </c>
    </row>
    <row r="335" spans="86:86" ht="15.75" customHeight="1" x14ac:dyDescent="0.25">
      <c r="CH335" s="10" t="e">
        <v>#N/A</v>
      </c>
    </row>
    <row r="336" spans="86:86" ht="15.75" customHeight="1" x14ac:dyDescent="0.25">
      <c r="CH336" s="10" t="e">
        <v>#N/A</v>
      </c>
    </row>
    <row r="337" spans="86:86" ht="15.75" customHeight="1" x14ac:dyDescent="0.25">
      <c r="CH337" s="10" t="e">
        <v>#N/A</v>
      </c>
    </row>
    <row r="338" spans="86:86" ht="15.75" customHeight="1" x14ac:dyDescent="0.25">
      <c r="CH338" s="10" t="e">
        <v>#N/A</v>
      </c>
    </row>
    <row r="339" spans="86:86" ht="15.75" customHeight="1" x14ac:dyDescent="0.25">
      <c r="CH339" s="10" t="e">
        <v>#N/A</v>
      </c>
    </row>
    <row r="340" spans="86:86" ht="15.75" customHeight="1" x14ac:dyDescent="0.25">
      <c r="CH340" s="10" t="e">
        <v>#N/A</v>
      </c>
    </row>
    <row r="341" spans="86:86" ht="15.75" customHeight="1" x14ac:dyDescent="0.25">
      <c r="CH341" s="10" t="e">
        <v>#N/A</v>
      </c>
    </row>
    <row r="342" spans="86:86" ht="15.75" customHeight="1" x14ac:dyDescent="0.25">
      <c r="CH342" s="10" t="e">
        <v>#N/A</v>
      </c>
    </row>
    <row r="343" spans="86:86" ht="15.75" customHeight="1" x14ac:dyDescent="0.25">
      <c r="CH343" s="10" t="e">
        <v>#N/A</v>
      </c>
    </row>
    <row r="344" spans="86:86" ht="15.75" customHeight="1" x14ac:dyDescent="0.25">
      <c r="CH344" s="10" t="e">
        <v>#N/A</v>
      </c>
    </row>
    <row r="345" spans="86:86" ht="15.75" customHeight="1" x14ac:dyDescent="0.25">
      <c r="CH345" s="10" t="e">
        <v>#N/A</v>
      </c>
    </row>
    <row r="346" spans="86:86" ht="15.75" customHeight="1" x14ac:dyDescent="0.25">
      <c r="CH346" s="10" t="e">
        <v>#N/A</v>
      </c>
    </row>
    <row r="347" spans="86:86" ht="15.75" customHeight="1" x14ac:dyDescent="0.25">
      <c r="CH347" s="10" t="e">
        <v>#N/A</v>
      </c>
    </row>
    <row r="348" spans="86:86" ht="15.75" customHeight="1" x14ac:dyDescent="0.25">
      <c r="CH348" s="10" t="e">
        <v>#N/A</v>
      </c>
    </row>
    <row r="349" spans="86:86" ht="15.75" customHeight="1" x14ac:dyDescent="0.25">
      <c r="CH349" s="10" t="e">
        <v>#N/A</v>
      </c>
    </row>
    <row r="350" spans="86:86" ht="15.75" customHeight="1" x14ac:dyDescent="0.25">
      <c r="CH350" s="10" t="e">
        <v>#N/A</v>
      </c>
    </row>
    <row r="351" spans="86:86" ht="15.75" customHeight="1" x14ac:dyDescent="0.25">
      <c r="CH351" s="10" t="e">
        <v>#N/A</v>
      </c>
    </row>
    <row r="352" spans="86:86" ht="15.75" customHeight="1" x14ac:dyDescent="0.25">
      <c r="CH352" s="10" t="e">
        <v>#N/A</v>
      </c>
    </row>
    <row r="353" spans="86:86" ht="15.75" customHeight="1" x14ac:dyDescent="0.25">
      <c r="CH353" s="10" t="e">
        <v>#N/A</v>
      </c>
    </row>
    <row r="354" spans="86:86" ht="15.75" customHeight="1" x14ac:dyDescent="0.25">
      <c r="CH354" s="10" t="e">
        <v>#N/A</v>
      </c>
    </row>
    <row r="355" spans="86:86" ht="15.75" customHeight="1" x14ac:dyDescent="0.25">
      <c r="CH355" s="10" t="e">
        <v>#N/A</v>
      </c>
    </row>
    <row r="356" spans="86:86" ht="15.75" customHeight="1" x14ac:dyDescent="0.25">
      <c r="CH356" s="10" t="e">
        <v>#N/A</v>
      </c>
    </row>
    <row r="357" spans="86:86" ht="15.75" customHeight="1" x14ac:dyDescent="0.25">
      <c r="CH357" s="10" t="e">
        <v>#N/A</v>
      </c>
    </row>
    <row r="358" spans="86:86" ht="15.75" customHeight="1" x14ac:dyDescent="0.25">
      <c r="CH358" s="10" t="e">
        <v>#N/A</v>
      </c>
    </row>
    <row r="359" spans="86:86" ht="15.75" customHeight="1" x14ac:dyDescent="0.25">
      <c r="CH359" s="10" t="e">
        <v>#N/A</v>
      </c>
    </row>
    <row r="360" spans="86:86" ht="15.75" customHeight="1" x14ac:dyDescent="0.25">
      <c r="CH360" s="10" t="e">
        <v>#N/A</v>
      </c>
    </row>
    <row r="361" spans="86:86" ht="15.75" customHeight="1" x14ac:dyDescent="0.25">
      <c r="CH361" s="10" t="e">
        <v>#N/A</v>
      </c>
    </row>
    <row r="362" spans="86:86" ht="15.75" customHeight="1" x14ac:dyDescent="0.25">
      <c r="CH362" s="10" t="e">
        <v>#N/A</v>
      </c>
    </row>
    <row r="363" spans="86:86" ht="15.75" customHeight="1" x14ac:dyDescent="0.25">
      <c r="CH363" s="10" t="e">
        <v>#N/A</v>
      </c>
    </row>
    <row r="364" spans="86:86" ht="15.75" customHeight="1" x14ac:dyDescent="0.25">
      <c r="CH364" s="10" t="e">
        <v>#N/A</v>
      </c>
    </row>
    <row r="365" spans="86:86" ht="15.75" customHeight="1" x14ac:dyDescent="0.25">
      <c r="CH365" s="10" t="e">
        <v>#N/A</v>
      </c>
    </row>
    <row r="366" spans="86:86" ht="15.75" customHeight="1" x14ac:dyDescent="0.25">
      <c r="CH366" s="10" t="e">
        <v>#N/A</v>
      </c>
    </row>
    <row r="367" spans="86:86" ht="15.75" customHeight="1" x14ac:dyDescent="0.25">
      <c r="CH367" s="10" t="e">
        <v>#N/A</v>
      </c>
    </row>
    <row r="368" spans="86:86" ht="15.75" customHeight="1" x14ac:dyDescent="0.25">
      <c r="CH368" s="10" t="e">
        <v>#N/A</v>
      </c>
    </row>
    <row r="369" spans="86:86" ht="15.75" customHeight="1" x14ac:dyDescent="0.25">
      <c r="CH369" s="10" t="e">
        <v>#N/A</v>
      </c>
    </row>
    <row r="370" spans="86:86" ht="15.75" customHeight="1" x14ac:dyDescent="0.25">
      <c r="CH370" s="10" t="e">
        <v>#N/A</v>
      </c>
    </row>
    <row r="371" spans="86:86" ht="15.75" customHeight="1" x14ac:dyDescent="0.25">
      <c r="CH371" s="10" t="e">
        <v>#N/A</v>
      </c>
    </row>
    <row r="372" spans="86:86" ht="15.75" customHeight="1" x14ac:dyDescent="0.25">
      <c r="CH372" s="10" t="e">
        <v>#N/A</v>
      </c>
    </row>
    <row r="373" spans="86:86" ht="15.75" customHeight="1" x14ac:dyDescent="0.25">
      <c r="CH373" s="10" t="e">
        <v>#N/A</v>
      </c>
    </row>
    <row r="374" spans="86:86" ht="15.75" customHeight="1" x14ac:dyDescent="0.25">
      <c r="CH374" s="10" t="e">
        <v>#N/A</v>
      </c>
    </row>
    <row r="375" spans="86:86" ht="15.75" customHeight="1" x14ac:dyDescent="0.25">
      <c r="CH375" s="10" t="e">
        <v>#N/A</v>
      </c>
    </row>
    <row r="376" spans="86:86" ht="15.75" customHeight="1" x14ac:dyDescent="0.25">
      <c r="CH376" s="10" t="e">
        <v>#N/A</v>
      </c>
    </row>
    <row r="377" spans="86:86" ht="15.75" customHeight="1" x14ac:dyDescent="0.25">
      <c r="CH377" s="10" t="e">
        <v>#N/A</v>
      </c>
    </row>
    <row r="378" spans="86:86" ht="15.75" customHeight="1" x14ac:dyDescent="0.25">
      <c r="CH378" s="10" t="e">
        <v>#N/A</v>
      </c>
    </row>
    <row r="379" spans="86:86" ht="15.75" customHeight="1" x14ac:dyDescent="0.25">
      <c r="CH379" s="10" t="e">
        <v>#N/A</v>
      </c>
    </row>
    <row r="380" spans="86:86" ht="15.75" customHeight="1" x14ac:dyDescent="0.25">
      <c r="CH380" s="10" t="e">
        <v>#N/A</v>
      </c>
    </row>
    <row r="381" spans="86:86" ht="15.75" customHeight="1" x14ac:dyDescent="0.25">
      <c r="CH381" s="10" t="e">
        <v>#N/A</v>
      </c>
    </row>
    <row r="382" spans="86:86" ht="15.75" customHeight="1" x14ac:dyDescent="0.25">
      <c r="CH382" s="10" t="e">
        <v>#N/A</v>
      </c>
    </row>
    <row r="383" spans="86:86" ht="15.75" customHeight="1" x14ac:dyDescent="0.25">
      <c r="CH383" s="10" t="e">
        <v>#N/A</v>
      </c>
    </row>
    <row r="384" spans="86:86" ht="15.75" customHeight="1" x14ac:dyDescent="0.25">
      <c r="CH384" s="10" t="e">
        <v>#N/A</v>
      </c>
    </row>
    <row r="385" spans="86:86" ht="15.75" customHeight="1" x14ac:dyDescent="0.25">
      <c r="CH385" s="10" t="e">
        <v>#N/A</v>
      </c>
    </row>
    <row r="386" spans="86:86" ht="15.75" customHeight="1" x14ac:dyDescent="0.25">
      <c r="CH386" s="10" t="e">
        <v>#N/A</v>
      </c>
    </row>
    <row r="387" spans="86:86" ht="15.75" customHeight="1" x14ac:dyDescent="0.25">
      <c r="CH387" s="10" t="e">
        <v>#N/A</v>
      </c>
    </row>
    <row r="388" spans="86:86" ht="15.75" customHeight="1" x14ac:dyDescent="0.25">
      <c r="CH388" s="10" t="e">
        <v>#N/A</v>
      </c>
    </row>
    <row r="389" spans="86:86" ht="15.75" customHeight="1" x14ac:dyDescent="0.25">
      <c r="CH389" s="10" t="e">
        <v>#N/A</v>
      </c>
    </row>
    <row r="390" spans="86:86" ht="15.75" customHeight="1" x14ac:dyDescent="0.25">
      <c r="CH390" s="10" t="e">
        <v>#N/A</v>
      </c>
    </row>
    <row r="391" spans="86:86" ht="15.75" customHeight="1" x14ac:dyDescent="0.25">
      <c r="CH391" s="10" t="e">
        <v>#N/A</v>
      </c>
    </row>
    <row r="392" spans="86:86" ht="15.75" customHeight="1" x14ac:dyDescent="0.25">
      <c r="CH392" s="10" t="e">
        <v>#N/A</v>
      </c>
    </row>
    <row r="393" spans="86:86" ht="15.75" customHeight="1" x14ac:dyDescent="0.25">
      <c r="CH393" s="10" t="e">
        <v>#N/A</v>
      </c>
    </row>
    <row r="394" spans="86:86" ht="15.75" customHeight="1" x14ac:dyDescent="0.25">
      <c r="CH394" s="10" t="e">
        <v>#N/A</v>
      </c>
    </row>
    <row r="395" spans="86:86" ht="15.75" customHeight="1" x14ac:dyDescent="0.25">
      <c r="CH395" s="10" t="e">
        <v>#N/A</v>
      </c>
    </row>
    <row r="396" spans="86:86" ht="15.75" customHeight="1" x14ac:dyDescent="0.25">
      <c r="CH396" s="10" t="e">
        <v>#N/A</v>
      </c>
    </row>
    <row r="397" spans="86:86" ht="15.75" customHeight="1" x14ac:dyDescent="0.25">
      <c r="CH397" s="10" t="e">
        <v>#N/A</v>
      </c>
    </row>
    <row r="398" spans="86:86" ht="15.75" customHeight="1" x14ac:dyDescent="0.25">
      <c r="CH398" s="10" t="e">
        <v>#N/A</v>
      </c>
    </row>
    <row r="399" spans="86:86" ht="15.75" customHeight="1" x14ac:dyDescent="0.25">
      <c r="CH399" s="10" t="e">
        <v>#N/A</v>
      </c>
    </row>
    <row r="400" spans="86:86" ht="15.75" customHeight="1" x14ac:dyDescent="0.25">
      <c r="CH400" s="10" t="e">
        <v>#N/A</v>
      </c>
    </row>
    <row r="401" spans="86:86" ht="15.75" customHeight="1" x14ac:dyDescent="0.25">
      <c r="CH401" s="10" t="e">
        <v>#N/A</v>
      </c>
    </row>
    <row r="402" spans="86:86" ht="15.75" customHeight="1" x14ac:dyDescent="0.25">
      <c r="CH402" s="10" t="e">
        <v>#N/A</v>
      </c>
    </row>
    <row r="403" spans="86:86" ht="15.75" customHeight="1" x14ac:dyDescent="0.25">
      <c r="CH403" s="10" t="e">
        <v>#N/A</v>
      </c>
    </row>
    <row r="404" spans="86:86" ht="15.75" customHeight="1" x14ac:dyDescent="0.25">
      <c r="CH404" s="10" t="e">
        <v>#N/A</v>
      </c>
    </row>
    <row r="405" spans="86:86" ht="15.75" customHeight="1" x14ac:dyDescent="0.25">
      <c r="CH405" s="10" t="e">
        <v>#N/A</v>
      </c>
    </row>
    <row r="406" spans="86:86" ht="15.75" customHeight="1" x14ac:dyDescent="0.25">
      <c r="CH406" s="10" t="e">
        <v>#N/A</v>
      </c>
    </row>
    <row r="407" spans="86:86" ht="15.75" customHeight="1" x14ac:dyDescent="0.25">
      <c r="CH407" s="10" t="e">
        <v>#N/A</v>
      </c>
    </row>
    <row r="408" spans="86:86" ht="15.75" customHeight="1" x14ac:dyDescent="0.25">
      <c r="CH408" s="10" t="e">
        <v>#N/A</v>
      </c>
    </row>
    <row r="409" spans="86:86" ht="15.75" customHeight="1" x14ac:dyDescent="0.25">
      <c r="CH409" s="10" t="e">
        <v>#N/A</v>
      </c>
    </row>
    <row r="410" spans="86:86" ht="15.75" customHeight="1" x14ac:dyDescent="0.25">
      <c r="CH410" s="10" t="e">
        <v>#N/A</v>
      </c>
    </row>
    <row r="411" spans="86:86" ht="15.75" customHeight="1" x14ac:dyDescent="0.25">
      <c r="CH411" s="10" t="e">
        <v>#N/A</v>
      </c>
    </row>
    <row r="412" spans="86:86" ht="15.75" customHeight="1" x14ac:dyDescent="0.25">
      <c r="CH412" s="10" t="e">
        <v>#N/A</v>
      </c>
    </row>
    <row r="413" spans="86:86" ht="15.75" customHeight="1" x14ac:dyDescent="0.25">
      <c r="CH413" s="10" t="e">
        <v>#N/A</v>
      </c>
    </row>
    <row r="414" spans="86:86" ht="15.75" customHeight="1" x14ac:dyDescent="0.25">
      <c r="CH414" s="10" t="e">
        <v>#N/A</v>
      </c>
    </row>
    <row r="415" spans="86:86" ht="15.75" customHeight="1" x14ac:dyDescent="0.25">
      <c r="CH415" s="10" t="e">
        <v>#N/A</v>
      </c>
    </row>
    <row r="416" spans="86:86" ht="15.75" customHeight="1" x14ac:dyDescent="0.25">
      <c r="CH416" s="10" t="e">
        <v>#N/A</v>
      </c>
    </row>
    <row r="417" spans="86:86" ht="15.75" customHeight="1" x14ac:dyDescent="0.25">
      <c r="CH417" s="10" t="e">
        <v>#N/A</v>
      </c>
    </row>
    <row r="418" spans="86:86" ht="15.75" customHeight="1" x14ac:dyDescent="0.25">
      <c r="CH418" s="10" t="e">
        <v>#N/A</v>
      </c>
    </row>
    <row r="419" spans="86:86" ht="15.75" customHeight="1" x14ac:dyDescent="0.25">
      <c r="CH419" s="10" t="e">
        <v>#N/A</v>
      </c>
    </row>
    <row r="420" spans="86:86" ht="15.75" customHeight="1" x14ac:dyDescent="0.25">
      <c r="CH420" s="10" t="e">
        <v>#N/A</v>
      </c>
    </row>
    <row r="421" spans="86:86" ht="15.75" customHeight="1" x14ac:dyDescent="0.25">
      <c r="CH421" s="10" t="e">
        <v>#N/A</v>
      </c>
    </row>
    <row r="422" spans="86:86" ht="15.75" customHeight="1" x14ac:dyDescent="0.25">
      <c r="CH422" s="10" t="e">
        <v>#N/A</v>
      </c>
    </row>
    <row r="423" spans="86:86" ht="15.75" customHeight="1" x14ac:dyDescent="0.25">
      <c r="CH423" s="10" t="e">
        <v>#N/A</v>
      </c>
    </row>
    <row r="424" spans="86:86" ht="15.75" customHeight="1" x14ac:dyDescent="0.25">
      <c r="CH424" s="10" t="e">
        <v>#N/A</v>
      </c>
    </row>
    <row r="425" spans="86:86" ht="15.75" customHeight="1" x14ac:dyDescent="0.25">
      <c r="CH425" s="10" t="e">
        <v>#N/A</v>
      </c>
    </row>
    <row r="426" spans="86:86" ht="15.75" customHeight="1" x14ac:dyDescent="0.25">
      <c r="CH426" s="10" t="e">
        <v>#N/A</v>
      </c>
    </row>
    <row r="427" spans="86:86" ht="15.75" customHeight="1" x14ac:dyDescent="0.25">
      <c r="CH427" s="10" t="e">
        <v>#N/A</v>
      </c>
    </row>
    <row r="428" spans="86:86" ht="15.75" customHeight="1" x14ac:dyDescent="0.25">
      <c r="CH428" s="10" t="e">
        <v>#N/A</v>
      </c>
    </row>
    <row r="429" spans="86:86" ht="15.75" customHeight="1" x14ac:dyDescent="0.25">
      <c r="CH429" s="10" t="e">
        <v>#N/A</v>
      </c>
    </row>
    <row r="430" spans="86:86" ht="15.75" customHeight="1" x14ac:dyDescent="0.25">
      <c r="CH430" s="10" t="e">
        <v>#N/A</v>
      </c>
    </row>
    <row r="431" spans="86:86" ht="15.75" customHeight="1" x14ac:dyDescent="0.25">
      <c r="CH431" s="10" t="e">
        <v>#N/A</v>
      </c>
    </row>
    <row r="432" spans="86:86" ht="15.75" customHeight="1" x14ac:dyDescent="0.25">
      <c r="CH432" s="10" t="e">
        <v>#N/A</v>
      </c>
    </row>
    <row r="433" spans="86:86" ht="15.75" customHeight="1" x14ac:dyDescent="0.25">
      <c r="CH433" s="10" t="e">
        <v>#N/A</v>
      </c>
    </row>
    <row r="434" spans="86:86" ht="15.75" customHeight="1" x14ac:dyDescent="0.25">
      <c r="CH434" s="10" t="e">
        <v>#N/A</v>
      </c>
    </row>
    <row r="435" spans="86:86" ht="15.75" customHeight="1" x14ac:dyDescent="0.25">
      <c r="CH435" s="10" t="e">
        <v>#N/A</v>
      </c>
    </row>
    <row r="436" spans="86:86" ht="15.75" customHeight="1" x14ac:dyDescent="0.25">
      <c r="CH436" s="10" t="e">
        <v>#N/A</v>
      </c>
    </row>
    <row r="437" spans="86:86" ht="15.75" customHeight="1" x14ac:dyDescent="0.25">
      <c r="CH437" s="10" t="e">
        <v>#N/A</v>
      </c>
    </row>
    <row r="438" spans="86:86" ht="15.75" customHeight="1" x14ac:dyDescent="0.25">
      <c r="CH438" s="10" t="e">
        <v>#N/A</v>
      </c>
    </row>
    <row r="439" spans="86:86" ht="15.75" customHeight="1" x14ac:dyDescent="0.25">
      <c r="CH439" s="10" t="e">
        <v>#N/A</v>
      </c>
    </row>
    <row r="440" spans="86:86" ht="15.75" customHeight="1" x14ac:dyDescent="0.25">
      <c r="CH440" s="10" t="e">
        <v>#N/A</v>
      </c>
    </row>
    <row r="441" spans="86:86" ht="15.75" customHeight="1" x14ac:dyDescent="0.25">
      <c r="CH441" s="10" t="e">
        <v>#N/A</v>
      </c>
    </row>
    <row r="442" spans="86:86" ht="15.75" customHeight="1" x14ac:dyDescent="0.25">
      <c r="CH442" s="10" t="e">
        <v>#N/A</v>
      </c>
    </row>
    <row r="443" spans="86:86" ht="15.75" customHeight="1" x14ac:dyDescent="0.25">
      <c r="CH443" s="10" t="e">
        <v>#N/A</v>
      </c>
    </row>
    <row r="444" spans="86:86" ht="15.75" customHeight="1" x14ac:dyDescent="0.25">
      <c r="CH444" s="10" t="e">
        <v>#N/A</v>
      </c>
    </row>
    <row r="445" spans="86:86" ht="15.75" customHeight="1" x14ac:dyDescent="0.25">
      <c r="CH445" s="10" t="e">
        <v>#N/A</v>
      </c>
    </row>
    <row r="446" spans="86:86" ht="15.75" customHeight="1" x14ac:dyDescent="0.25">
      <c r="CH446" s="10" t="e">
        <v>#N/A</v>
      </c>
    </row>
    <row r="447" spans="86:86" ht="15.75" customHeight="1" x14ac:dyDescent="0.25">
      <c r="CH447" s="10" t="e">
        <v>#N/A</v>
      </c>
    </row>
    <row r="448" spans="86:86" ht="15.75" customHeight="1" x14ac:dyDescent="0.25">
      <c r="CH448" s="10" t="e">
        <v>#N/A</v>
      </c>
    </row>
    <row r="449" spans="86:86" ht="15.75" customHeight="1" x14ac:dyDescent="0.25">
      <c r="CH449" s="10" t="e">
        <v>#N/A</v>
      </c>
    </row>
    <row r="450" spans="86:86" ht="15.75" customHeight="1" x14ac:dyDescent="0.25">
      <c r="CH450" s="10" t="e">
        <v>#N/A</v>
      </c>
    </row>
    <row r="451" spans="86:86" ht="15.75" customHeight="1" x14ac:dyDescent="0.25">
      <c r="CH451" s="10" t="e">
        <v>#N/A</v>
      </c>
    </row>
    <row r="452" spans="86:86" ht="15.75" customHeight="1" x14ac:dyDescent="0.25">
      <c r="CH452" s="10" t="e">
        <v>#N/A</v>
      </c>
    </row>
    <row r="453" spans="86:86" ht="15.75" customHeight="1" x14ac:dyDescent="0.25">
      <c r="CH453" s="10" t="e">
        <v>#N/A</v>
      </c>
    </row>
    <row r="454" spans="86:86" ht="15.75" customHeight="1" x14ac:dyDescent="0.25">
      <c r="CH454" s="10" t="e">
        <v>#N/A</v>
      </c>
    </row>
    <row r="455" spans="86:86" ht="15.75" customHeight="1" x14ac:dyDescent="0.25">
      <c r="CH455" s="10" t="e">
        <v>#N/A</v>
      </c>
    </row>
    <row r="456" spans="86:86" ht="15.75" customHeight="1" x14ac:dyDescent="0.25">
      <c r="CH456" s="10" t="e">
        <v>#N/A</v>
      </c>
    </row>
    <row r="457" spans="86:86" ht="15.75" customHeight="1" x14ac:dyDescent="0.25">
      <c r="CH457" s="10" t="e">
        <v>#N/A</v>
      </c>
    </row>
    <row r="458" spans="86:86" ht="15.75" customHeight="1" x14ac:dyDescent="0.25">
      <c r="CH458" s="10" t="e">
        <v>#N/A</v>
      </c>
    </row>
    <row r="459" spans="86:86" ht="15.75" customHeight="1" x14ac:dyDescent="0.25">
      <c r="CH459" s="10" t="e">
        <v>#N/A</v>
      </c>
    </row>
    <row r="460" spans="86:86" ht="15.75" customHeight="1" x14ac:dyDescent="0.25">
      <c r="CH460" s="10" t="e">
        <v>#N/A</v>
      </c>
    </row>
    <row r="461" spans="86:86" ht="15.75" customHeight="1" x14ac:dyDescent="0.25">
      <c r="CH461" s="10" t="e">
        <v>#N/A</v>
      </c>
    </row>
    <row r="462" spans="86:86" ht="15.75" customHeight="1" x14ac:dyDescent="0.25">
      <c r="CH462" s="10" t="e">
        <v>#N/A</v>
      </c>
    </row>
    <row r="463" spans="86:86" ht="15.75" customHeight="1" x14ac:dyDescent="0.25">
      <c r="CH463" s="10" t="e">
        <v>#N/A</v>
      </c>
    </row>
    <row r="464" spans="86:86" ht="15.75" customHeight="1" x14ac:dyDescent="0.25">
      <c r="CH464" s="10" t="e">
        <v>#N/A</v>
      </c>
    </row>
    <row r="465" spans="86:86" ht="15.75" customHeight="1" x14ac:dyDescent="0.25">
      <c r="CH465" s="10" t="e">
        <v>#N/A</v>
      </c>
    </row>
    <row r="466" spans="86:86" ht="15.75" customHeight="1" x14ac:dyDescent="0.25">
      <c r="CH466" s="10" t="e">
        <v>#N/A</v>
      </c>
    </row>
    <row r="467" spans="86:86" ht="15.75" customHeight="1" x14ac:dyDescent="0.25">
      <c r="CH467" s="10" t="e">
        <v>#N/A</v>
      </c>
    </row>
    <row r="468" spans="86:86" ht="15.75" customHeight="1" x14ac:dyDescent="0.25">
      <c r="CH468" s="10" t="e">
        <v>#N/A</v>
      </c>
    </row>
    <row r="469" spans="86:86" ht="15.75" customHeight="1" x14ac:dyDescent="0.25">
      <c r="CH469" s="10" t="e">
        <v>#N/A</v>
      </c>
    </row>
    <row r="470" spans="86:86" ht="15.75" customHeight="1" x14ac:dyDescent="0.25">
      <c r="CH470" s="10" t="e">
        <v>#N/A</v>
      </c>
    </row>
    <row r="471" spans="86:86" ht="15.75" customHeight="1" x14ac:dyDescent="0.25">
      <c r="CH471" s="10" t="e">
        <v>#N/A</v>
      </c>
    </row>
    <row r="472" spans="86:86" ht="15.75" customHeight="1" x14ac:dyDescent="0.25">
      <c r="CH472" s="10" t="e">
        <v>#N/A</v>
      </c>
    </row>
    <row r="473" spans="86:86" ht="15.75" customHeight="1" x14ac:dyDescent="0.25">
      <c r="CH473" s="10" t="e">
        <v>#N/A</v>
      </c>
    </row>
    <row r="474" spans="86:86" ht="15.75" customHeight="1" x14ac:dyDescent="0.25">
      <c r="CH474" s="10" t="e">
        <v>#N/A</v>
      </c>
    </row>
    <row r="475" spans="86:86" ht="15.75" customHeight="1" x14ac:dyDescent="0.25">
      <c r="CH475" s="10" t="e">
        <v>#N/A</v>
      </c>
    </row>
    <row r="476" spans="86:86" ht="15.75" customHeight="1" x14ac:dyDescent="0.25">
      <c r="CH476" s="10" t="e">
        <v>#N/A</v>
      </c>
    </row>
    <row r="477" spans="86:86" ht="15.75" customHeight="1" x14ac:dyDescent="0.25">
      <c r="CH477" s="10" t="e">
        <v>#N/A</v>
      </c>
    </row>
    <row r="478" spans="86:86" ht="15.75" customHeight="1" x14ac:dyDescent="0.25">
      <c r="CH478" s="10" t="e">
        <v>#N/A</v>
      </c>
    </row>
    <row r="479" spans="86:86" ht="15.75" customHeight="1" x14ac:dyDescent="0.25">
      <c r="CH479" s="10" t="e">
        <v>#N/A</v>
      </c>
    </row>
    <row r="480" spans="86:86" ht="15.75" customHeight="1" x14ac:dyDescent="0.25">
      <c r="CH480" s="10" t="e">
        <v>#N/A</v>
      </c>
    </row>
    <row r="481" spans="86:86" ht="15.75" customHeight="1" x14ac:dyDescent="0.25">
      <c r="CH481" s="10" t="e">
        <v>#N/A</v>
      </c>
    </row>
    <row r="482" spans="86:86" ht="15.75" customHeight="1" x14ac:dyDescent="0.25">
      <c r="CH482" s="10" t="e">
        <v>#N/A</v>
      </c>
    </row>
    <row r="483" spans="86:86" ht="15.75" customHeight="1" x14ac:dyDescent="0.25">
      <c r="CH483" s="10" t="e">
        <v>#N/A</v>
      </c>
    </row>
    <row r="484" spans="86:86" ht="15.75" customHeight="1" x14ac:dyDescent="0.25">
      <c r="CH484" s="10" t="e">
        <v>#N/A</v>
      </c>
    </row>
    <row r="485" spans="86:86" ht="15.75" customHeight="1" x14ac:dyDescent="0.25">
      <c r="CH485" s="10" t="e">
        <v>#N/A</v>
      </c>
    </row>
    <row r="486" spans="86:86" ht="15.75" customHeight="1" x14ac:dyDescent="0.25">
      <c r="CH486" s="10" t="e">
        <v>#N/A</v>
      </c>
    </row>
    <row r="487" spans="86:86" ht="15.75" customHeight="1" x14ac:dyDescent="0.25">
      <c r="CH487" s="10" t="e">
        <v>#N/A</v>
      </c>
    </row>
    <row r="488" spans="86:86" ht="15.75" customHeight="1" x14ac:dyDescent="0.25">
      <c r="CH488" s="10" t="e">
        <v>#N/A</v>
      </c>
    </row>
    <row r="489" spans="86:86" ht="15.75" customHeight="1" x14ac:dyDescent="0.25">
      <c r="CH489" s="10" t="e">
        <v>#N/A</v>
      </c>
    </row>
    <row r="490" spans="86:86" ht="15.75" customHeight="1" x14ac:dyDescent="0.25">
      <c r="CH490" s="10" t="e">
        <v>#N/A</v>
      </c>
    </row>
    <row r="491" spans="86:86" ht="15.75" customHeight="1" x14ac:dyDescent="0.25">
      <c r="CH491" s="10" t="e">
        <v>#N/A</v>
      </c>
    </row>
    <row r="492" spans="86:86" ht="15.75" customHeight="1" x14ac:dyDescent="0.25">
      <c r="CH492" s="10" t="e">
        <v>#N/A</v>
      </c>
    </row>
    <row r="493" spans="86:86" ht="15.75" customHeight="1" x14ac:dyDescent="0.25">
      <c r="CH493" s="10" t="e">
        <v>#N/A</v>
      </c>
    </row>
    <row r="494" spans="86:86" ht="15.75" customHeight="1" x14ac:dyDescent="0.25">
      <c r="CH494" s="10" t="e">
        <v>#N/A</v>
      </c>
    </row>
    <row r="495" spans="86:86" ht="15.75" customHeight="1" x14ac:dyDescent="0.25">
      <c r="CH495" s="10" t="e">
        <v>#N/A</v>
      </c>
    </row>
    <row r="496" spans="86:86" ht="15.75" customHeight="1" x14ac:dyDescent="0.25">
      <c r="CH496" s="10" t="e">
        <v>#N/A</v>
      </c>
    </row>
    <row r="497" spans="86:86" ht="15.75" customHeight="1" x14ac:dyDescent="0.25">
      <c r="CH497" s="10" t="e">
        <v>#N/A</v>
      </c>
    </row>
    <row r="498" spans="86:86" ht="15.75" customHeight="1" x14ac:dyDescent="0.25">
      <c r="CH498" s="10" t="e">
        <v>#N/A</v>
      </c>
    </row>
    <row r="499" spans="86:86" ht="15.75" customHeight="1" x14ac:dyDescent="0.25">
      <c r="CH499" s="10" t="e">
        <v>#N/A</v>
      </c>
    </row>
    <row r="500" spans="86:86" ht="15.75" customHeight="1" x14ac:dyDescent="0.25">
      <c r="CH500" s="10" t="e">
        <v>#N/A</v>
      </c>
    </row>
    <row r="501" spans="86:86" ht="15.75" customHeight="1" x14ac:dyDescent="0.25">
      <c r="CH501" s="10" t="e">
        <v>#N/A</v>
      </c>
    </row>
    <row r="502" spans="86:86" ht="15.75" customHeight="1" x14ac:dyDescent="0.25">
      <c r="CH502" s="10" t="e">
        <v>#N/A</v>
      </c>
    </row>
    <row r="503" spans="86:86" ht="15.75" customHeight="1" x14ac:dyDescent="0.25">
      <c r="CH503" s="10" t="e">
        <v>#N/A</v>
      </c>
    </row>
    <row r="504" spans="86:86" ht="15.75" customHeight="1" x14ac:dyDescent="0.25">
      <c r="CH504" s="10" t="e">
        <v>#N/A</v>
      </c>
    </row>
    <row r="505" spans="86:86" ht="15.75" customHeight="1" x14ac:dyDescent="0.25">
      <c r="CH505" s="10" t="e">
        <v>#N/A</v>
      </c>
    </row>
    <row r="506" spans="86:86" ht="15.75" customHeight="1" x14ac:dyDescent="0.25">
      <c r="CH506" s="10" t="e">
        <v>#N/A</v>
      </c>
    </row>
    <row r="507" spans="86:86" ht="15.75" customHeight="1" x14ac:dyDescent="0.25">
      <c r="CH507" s="10" t="e">
        <v>#N/A</v>
      </c>
    </row>
    <row r="508" spans="86:86" ht="15.75" customHeight="1" x14ac:dyDescent="0.25">
      <c r="CH508" s="10" t="e">
        <v>#N/A</v>
      </c>
    </row>
    <row r="509" spans="86:86" ht="15.75" customHeight="1" x14ac:dyDescent="0.25">
      <c r="CH509" s="10" t="e">
        <v>#N/A</v>
      </c>
    </row>
    <row r="510" spans="86:86" ht="15.75" customHeight="1" x14ac:dyDescent="0.25">
      <c r="CH510" s="10" t="e">
        <v>#N/A</v>
      </c>
    </row>
    <row r="511" spans="86:86" ht="15.75" customHeight="1" x14ac:dyDescent="0.25">
      <c r="CH511" s="10" t="e">
        <v>#N/A</v>
      </c>
    </row>
    <row r="512" spans="86:86" ht="15.75" customHeight="1" x14ac:dyDescent="0.25">
      <c r="CH512" s="10" t="e">
        <v>#N/A</v>
      </c>
    </row>
    <row r="513" spans="86:86" ht="15.75" customHeight="1" x14ac:dyDescent="0.25">
      <c r="CH513" s="10" t="e">
        <v>#N/A</v>
      </c>
    </row>
    <row r="514" spans="86:86" ht="15.75" customHeight="1" x14ac:dyDescent="0.25">
      <c r="CH514" s="10" t="e">
        <v>#N/A</v>
      </c>
    </row>
    <row r="515" spans="86:86" ht="15.75" customHeight="1" x14ac:dyDescent="0.25">
      <c r="CH515" s="10" t="e">
        <v>#N/A</v>
      </c>
    </row>
    <row r="516" spans="86:86" ht="15.75" customHeight="1" x14ac:dyDescent="0.25">
      <c r="CH516" s="10" t="e">
        <v>#N/A</v>
      </c>
    </row>
    <row r="517" spans="86:86" ht="15.75" customHeight="1" x14ac:dyDescent="0.25">
      <c r="CH517" s="10" t="e">
        <v>#N/A</v>
      </c>
    </row>
    <row r="518" spans="86:86" ht="15.75" customHeight="1" x14ac:dyDescent="0.25">
      <c r="CH518" s="10" t="e">
        <v>#N/A</v>
      </c>
    </row>
    <row r="519" spans="86:86" ht="15.75" customHeight="1" x14ac:dyDescent="0.25">
      <c r="CH519" s="10" t="e">
        <v>#N/A</v>
      </c>
    </row>
    <row r="520" spans="86:86" ht="15.75" customHeight="1" x14ac:dyDescent="0.25">
      <c r="CH520" s="10" t="e">
        <v>#N/A</v>
      </c>
    </row>
    <row r="521" spans="86:86" ht="15.75" customHeight="1" x14ac:dyDescent="0.25">
      <c r="CH521" s="10" t="e">
        <v>#N/A</v>
      </c>
    </row>
    <row r="522" spans="86:86" ht="15.75" customHeight="1" x14ac:dyDescent="0.25">
      <c r="CH522" s="10" t="e">
        <v>#N/A</v>
      </c>
    </row>
    <row r="523" spans="86:86" ht="15.75" customHeight="1" x14ac:dyDescent="0.25">
      <c r="CH523" s="10" t="e">
        <v>#N/A</v>
      </c>
    </row>
    <row r="524" spans="86:86" ht="15.75" customHeight="1" x14ac:dyDescent="0.25">
      <c r="CH524" s="10" t="e">
        <v>#N/A</v>
      </c>
    </row>
    <row r="525" spans="86:86" ht="15.75" customHeight="1" x14ac:dyDescent="0.25">
      <c r="CH525" s="10" t="e">
        <v>#N/A</v>
      </c>
    </row>
    <row r="526" spans="86:86" ht="15.75" customHeight="1" x14ac:dyDescent="0.25">
      <c r="CH526" s="10" t="e">
        <v>#N/A</v>
      </c>
    </row>
    <row r="527" spans="86:86" ht="15.75" customHeight="1" x14ac:dyDescent="0.25">
      <c r="CH527" s="10" t="e">
        <v>#N/A</v>
      </c>
    </row>
    <row r="528" spans="86:86" ht="15.75" customHeight="1" x14ac:dyDescent="0.25">
      <c r="CH528" s="10" t="e">
        <v>#N/A</v>
      </c>
    </row>
    <row r="529" spans="86:86" ht="15.75" customHeight="1" x14ac:dyDescent="0.25">
      <c r="CH529" s="10" t="e">
        <v>#N/A</v>
      </c>
    </row>
    <row r="530" spans="86:86" ht="15.75" customHeight="1" x14ac:dyDescent="0.25">
      <c r="CH530" s="10" t="e">
        <v>#N/A</v>
      </c>
    </row>
    <row r="531" spans="86:86" ht="15.75" customHeight="1" x14ac:dyDescent="0.25">
      <c r="CH531" s="10" t="e">
        <v>#N/A</v>
      </c>
    </row>
    <row r="532" spans="86:86" ht="15.75" customHeight="1" x14ac:dyDescent="0.25">
      <c r="CH532" s="10" t="e">
        <v>#N/A</v>
      </c>
    </row>
    <row r="533" spans="86:86" ht="15.75" customHeight="1" x14ac:dyDescent="0.25">
      <c r="CH533" s="10" t="e">
        <v>#N/A</v>
      </c>
    </row>
    <row r="534" spans="86:86" ht="15.75" customHeight="1" x14ac:dyDescent="0.25">
      <c r="CH534" s="10" t="e">
        <v>#N/A</v>
      </c>
    </row>
    <row r="535" spans="86:86" ht="15.75" customHeight="1" x14ac:dyDescent="0.25">
      <c r="CH535" s="10" t="e">
        <v>#N/A</v>
      </c>
    </row>
    <row r="536" spans="86:86" ht="15.75" customHeight="1" x14ac:dyDescent="0.25">
      <c r="CH536" s="10" t="e">
        <v>#N/A</v>
      </c>
    </row>
    <row r="537" spans="86:86" ht="15.75" customHeight="1" x14ac:dyDescent="0.25">
      <c r="CH537" s="10" t="e">
        <v>#N/A</v>
      </c>
    </row>
    <row r="538" spans="86:86" ht="15.75" customHeight="1" x14ac:dyDescent="0.25">
      <c r="CH538" s="10" t="e">
        <v>#N/A</v>
      </c>
    </row>
    <row r="539" spans="86:86" ht="15.75" customHeight="1" x14ac:dyDescent="0.25">
      <c r="CH539" s="10" t="e">
        <v>#N/A</v>
      </c>
    </row>
    <row r="540" spans="86:86" ht="15.75" customHeight="1" x14ac:dyDescent="0.25">
      <c r="CH540" s="10" t="e">
        <v>#N/A</v>
      </c>
    </row>
    <row r="541" spans="86:86" ht="15.75" customHeight="1" x14ac:dyDescent="0.25">
      <c r="CH541" s="10" t="e">
        <v>#N/A</v>
      </c>
    </row>
    <row r="542" spans="86:86" ht="15.75" customHeight="1" x14ac:dyDescent="0.25">
      <c r="CH542" s="10" t="e">
        <v>#N/A</v>
      </c>
    </row>
    <row r="543" spans="86:86" ht="15.75" customHeight="1" x14ac:dyDescent="0.25">
      <c r="CH543" s="10" t="e">
        <v>#N/A</v>
      </c>
    </row>
    <row r="544" spans="86:86" ht="15.75" customHeight="1" x14ac:dyDescent="0.25">
      <c r="CH544" s="10" t="e">
        <v>#N/A</v>
      </c>
    </row>
    <row r="545" spans="86:86" ht="15.75" customHeight="1" x14ac:dyDescent="0.25">
      <c r="CH545" s="10" t="e">
        <v>#N/A</v>
      </c>
    </row>
    <row r="546" spans="86:86" ht="15.75" customHeight="1" x14ac:dyDescent="0.25">
      <c r="CH546" s="10" t="e">
        <v>#N/A</v>
      </c>
    </row>
    <row r="547" spans="86:86" ht="15.75" customHeight="1" x14ac:dyDescent="0.25">
      <c r="CH547" s="10" t="e">
        <v>#N/A</v>
      </c>
    </row>
    <row r="548" spans="86:86" ht="15.75" customHeight="1" x14ac:dyDescent="0.25">
      <c r="CH548" s="10" t="e">
        <v>#N/A</v>
      </c>
    </row>
    <row r="549" spans="86:86" ht="15.75" customHeight="1" x14ac:dyDescent="0.25">
      <c r="CH549" s="10" t="e">
        <v>#N/A</v>
      </c>
    </row>
    <row r="550" spans="86:86" ht="15.75" customHeight="1" x14ac:dyDescent="0.25">
      <c r="CH550" s="10" t="e">
        <v>#N/A</v>
      </c>
    </row>
    <row r="551" spans="86:86" ht="15.75" customHeight="1" x14ac:dyDescent="0.25">
      <c r="CH551" s="10" t="e">
        <v>#N/A</v>
      </c>
    </row>
    <row r="552" spans="86:86" ht="15.75" customHeight="1" x14ac:dyDescent="0.25">
      <c r="CH552" s="10" t="e">
        <v>#N/A</v>
      </c>
    </row>
    <row r="553" spans="86:86" ht="15.75" customHeight="1" x14ac:dyDescent="0.25">
      <c r="CH553" s="10" t="e">
        <v>#N/A</v>
      </c>
    </row>
    <row r="554" spans="86:86" ht="15.75" customHeight="1" x14ac:dyDescent="0.25">
      <c r="CH554" s="10" t="e">
        <v>#N/A</v>
      </c>
    </row>
    <row r="555" spans="86:86" ht="15.75" customHeight="1" x14ac:dyDescent="0.25">
      <c r="CH555" s="10" t="e">
        <v>#N/A</v>
      </c>
    </row>
    <row r="556" spans="86:86" ht="15.75" customHeight="1" x14ac:dyDescent="0.25">
      <c r="CH556" s="10" t="e">
        <v>#N/A</v>
      </c>
    </row>
    <row r="557" spans="86:86" ht="15.75" customHeight="1" x14ac:dyDescent="0.25">
      <c r="CH557" s="10" t="e">
        <v>#N/A</v>
      </c>
    </row>
    <row r="558" spans="86:86" ht="15.75" customHeight="1" x14ac:dyDescent="0.25">
      <c r="CH558" s="10" t="e">
        <v>#N/A</v>
      </c>
    </row>
    <row r="559" spans="86:86" ht="15.75" customHeight="1" x14ac:dyDescent="0.25">
      <c r="CH559" s="10" t="e">
        <v>#N/A</v>
      </c>
    </row>
    <row r="560" spans="86:86" ht="15.75" customHeight="1" x14ac:dyDescent="0.25">
      <c r="CH560" s="10" t="e">
        <v>#N/A</v>
      </c>
    </row>
    <row r="561" spans="86:86" ht="15.75" customHeight="1" x14ac:dyDescent="0.25">
      <c r="CH561" s="10" t="e">
        <v>#N/A</v>
      </c>
    </row>
    <row r="562" spans="86:86" ht="15.75" customHeight="1" x14ac:dyDescent="0.25">
      <c r="CH562" s="10" t="e">
        <v>#N/A</v>
      </c>
    </row>
    <row r="563" spans="86:86" ht="15.75" customHeight="1" x14ac:dyDescent="0.25">
      <c r="CH563" s="10" t="e">
        <v>#N/A</v>
      </c>
    </row>
    <row r="564" spans="86:86" ht="15.75" customHeight="1" x14ac:dyDescent="0.25">
      <c r="CH564" s="10" t="e">
        <v>#N/A</v>
      </c>
    </row>
    <row r="565" spans="86:86" ht="15.75" customHeight="1" x14ac:dyDescent="0.25">
      <c r="CH565" s="10" t="e">
        <v>#N/A</v>
      </c>
    </row>
    <row r="566" spans="86:86" ht="15.75" customHeight="1" x14ac:dyDescent="0.25">
      <c r="CH566" s="10" t="e">
        <v>#N/A</v>
      </c>
    </row>
    <row r="567" spans="86:86" ht="15.75" customHeight="1" x14ac:dyDescent="0.25">
      <c r="CH567" s="10" t="e">
        <v>#N/A</v>
      </c>
    </row>
    <row r="568" spans="86:86" ht="15.75" customHeight="1" x14ac:dyDescent="0.25">
      <c r="CH568" s="10" t="e">
        <v>#N/A</v>
      </c>
    </row>
    <row r="569" spans="86:86" ht="15.75" customHeight="1" x14ac:dyDescent="0.25">
      <c r="CH569" s="10" t="e">
        <v>#N/A</v>
      </c>
    </row>
    <row r="570" spans="86:86" ht="15.75" customHeight="1" x14ac:dyDescent="0.25">
      <c r="CH570" s="10" t="e">
        <v>#N/A</v>
      </c>
    </row>
    <row r="571" spans="86:86" ht="15.75" customHeight="1" x14ac:dyDescent="0.25">
      <c r="CH571" s="10" t="e">
        <v>#N/A</v>
      </c>
    </row>
    <row r="572" spans="86:86" ht="15.75" customHeight="1" x14ac:dyDescent="0.25">
      <c r="CH572" s="10" t="e">
        <v>#N/A</v>
      </c>
    </row>
    <row r="573" spans="86:86" ht="15.75" customHeight="1" x14ac:dyDescent="0.25">
      <c r="CH573" s="10" t="e">
        <v>#N/A</v>
      </c>
    </row>
    <row r="574" spans="86:86" ht="15.75" customHeight="1" x14ac:dyDescent="0.25">
      <c r="CH574" s="10" t="e">
        <v>#N/A</v>
      </c>
    </row>
    <row r="575" spans="86:86" ht="15.75" customHeight="1" x14ac:dyDescent="0.25">
      <c r="CH575" s="10" t="e">
        <v>#N/A</v>
      </c>
    </row>
    <row r="576" spans="86:86" ht="15.75" customHeight="1" x14ac:dyDescent="0.25">
      <c r="CH576" s="10" t="e">
        <v>#N/A</v>
      </c>
    </row>
    <row r="577" spans="86:86" ht="15.75" customHeight="1" x14ac:dyDescent="0.25">
      <c r="CH577" s="10" t="e">
        <v>#N/A</v>
      </c>
    </row>
    <row r="578" spans="86:86" ht="15.75" customHeight="1" x14ac:dyDescent="0.25">
      <c r="CH578" s="10" t="e">
        <v>#N/A</v>
      </c>
    </row>
    <row r="579" spans="86:86" ht="15.75" customHeight="1" x14ac:dyDescent="0.25">
      <c r="CH579" s="10" t="e">
        <v>#N/A</v>
      </c>
    </row>
    <row r="580" spans="86:86" ht="15.75" customHeight="1" x14ac:dyDescent="0.25">
      <c r="CH580" s="10" t="e">
        <v>#N/A</v>
      </c>
    </row>
    <row r="581" spans="86:86" ht="15.75" customHeight="1" x14ac:dyDescent="0.25">
      <c r="CH581" s="10" t="e">
        <v>#N/A</v>
      </c>
    </row>
    <row r="582" spans="86:86" ht="15.75" customHeight="1" x14ac:dyDescent="0.25">
      <c r="CH582" s="10" t="e">
        <v>#N/A</v>
      </c>
    </row>
    <row r="583" spans="86:86" ht="15.75" customHeight="1" x14ac:dyDescent="0.25">
      <c r="CH583" s="10" t="e">
        <v>#N/A</v>
      </c>
    </row>
    <row r="584" spans="86:86" ht="15.75" customHeight="1" x14ac:dyDescent="0.25">
      <c r="CH584" s="10" t="e">
        <v>#N/A</v>
      </c>
    </row>
    <row r="585" spans="86:86" ht="15.75" customHeight="1" x14ac:dyDescent="0.25">
      <c r="CH585" s="10" t="e">
        <v>#N/A</v>
      </c>
    </row>
    <row r="586" spans="86:86" ht="15.75" customHeight="1" x14ac:dyDescent="0.25">
      <c r="CH586" s="10" t="e">
        <v>#N/A</v>
      </c>
    </row>
    <row r="587" spans="86:86" ht="15.75" customHeight="1" x14ac:dyDescent="0.25">
      <c r="CH587" s="10" t="e">
        <v>#N/A</v>
      </c>
    </row>
    <row r="588" spans="86:86" ht="15.75" customHeight="1" x14ac:dyDescent="0.25">
      <c r="CH588" s="10" t="e">
        <v>#N/A</v>
      </c>
    </row>
    <row r="589" spans="86:86" ht="15.75" customHeight="1" x14ac:dyDescent="0.25">
      <c r="CH589" s="10" t="e">
        <v>#N/A</v>
      </c>
    </row>
    <row r="590" spans="86:86" ht="15.75" customHeight="1" x14ac:dyDescent="0.25">
      <c r="CH590" s="10" t="e">
        <v>#N/A</v>
      </c>
    </row>
    <row r="591" spans="86:86" ht="15.75" customHeight="1" x14ac:dyDescent="0.25">
      <c r="CH591" s="10" t="e">
        <v>#N/A</v>
      </c>
    </row>
    <row r="592" spans="86:86" ht="15.75" customHeight="1" x14ac:dyDescent="0.25">
      <c r="CH592" s="10" t="e">
        <v>#N/A</v>
      </c>
    </row>
    <row r="593" spans="86:86" ht="15.75" customHeight="1" x14ac:dyDescent="0.25">
      <c r="CH593" s="10" t="e">
        <v>#N/A</v>
      </c>
    </row>
    <row r="594" spans="86:86" ht="15.75" customHeight="1" x14ac:dyDescent="0.25">
      <c r="CH594" s="10" t="e">
        <v>#N/A</v>
      </c>
    </row>
    <row r="595" spans="86:86" ht="15.75" customHeight="1" x14ac:dyDescent="0.25">
      <c r="CH595" s="10" t="e">
        <v>#N/A</v>
      </c>
    </row>
    <row r="596" spans="86:86" ht="15.75" customHeight="1" x14ac:dyDescent="0.25">
      <c r="CH596" s="10" t="e">
        <v>#N/A</v>
      </c>
    </row>
    <row r="597" spans="86:86" ht="15.75" customHeight="1" x14ac:dyDescent="0.25">
      <c r="CH597" s="10" t="e">
        <v>#N/A</v>
      </c>
    </row>
    <row r="598" spans="86:86" ht="15.75" customHeight="1" x14ac:dyDescent="0.25">
      <c r="CH598" s="10" t="e">
        <v>#N/A</v>
      </c>
    </row>
    <row r="599" spans="86:86" ht="15.75" customHeight="1" x14ac:dyDescent="0.25">
      <c r="CH599" s="10" t="e">
        <v>#N/A</v>
      </c>
    </row>
    <row r="600" spans="86:86" ht="15.75" customHeight="1" x14ac:dyDescent="0.25">
      <c r="CH600" s="10" t="e">
        <v>#N/A</v>
      </c>
    </row>
    <row r="601" spans="86:86" ht="15.75" customHeight="1" x14ac:dyDescent="0.25">
      <c r="CH601" s="10" t="e">
        <v>#N/A</v>
      </c>
    </row>
    <row r="602" spans="86:86" ht="15.75" customHeight="1" x14ac:dyDescent="0.25">
      <c r="CH602" s="10" t="e">
        <v>#N/A</v>
      </c>
    </row>
    <row r="603" spans="86:86" ht="15.75" customHeight="1" x14ac:dyDescent="0.25">
      <c r="CH603" s="10" t="e">
        <v>#N/A</v>
      </c>
    </row>
    <row r="604" spans="86:86" ht="15.75" customHeight="1" x14ac:dyDescent="0.25">
      <c r="CH604" s="10" t="e">
        <v>#N/A</v>
      </c>
    </row>
    <row r="605" spans="86:86" ht="15.75" customHeight="1" x14ac:dyDescent="0.25">
      <c r="CH605" s="10" t="e">
        <v>#N/A</v>
      </c>
    </row>
    <row r="606" spans="86:86" ht="15.75" customHeight="1" x14ac:dyDescent="0.25">
      <c r="CH606" s="10" t="e">
        <v>#N/A</v>
      </c>
    </row>
    <row r="607" spans="86:86" ht="15.75" customHeight="1" x14ac:dyDescent="0.25">
      <c r="CH607" s="10" t="e">
        <v>#N/A</v>
      </c>
    </row>
    <row r="608" spans="86:86" ht="15.75" customHeight="1" x14ac:dyDescent="0.25">
      <c r="CH608" s="10" t="e">
        <v>#N/A</v>
      </c>
    </row>
    <row r="609" spans="86:86" ht="15.75" customHeight="1" x14ac:dyDescent="0.25">
      <c r="CH609" s="10" t="e">
        <v>#N/A</v>
      </c>
    </row>
    <row r="610" spans="86:86" ht="15.75" customHeight="1" x14ac:dyDescent="0.25">
      <c r="CH610" s="10" t="e">
        <v>#N/A</v>
      </c>
    </row>
    <row r="611" spans="86:86" ht="15.75" customHeight="1" x14ac:dyDescent="0.25">
      <c r="CH611" s="10" t="e">
        <v>#N/A</v>
      </c>
    </row>
    <row r="612" spans="86:86" ht="15.75" customHeight="1" x14ac:dyDescent="0.25">
      <c r="CH612" s="10" t="e">
        <v>#N/A</v>
      </c>
    </row>
    <row r="613" spans="86:86" ht="15.75" customHeight="1" x14ac:dyDescent="0.25">
      <c r="CH613" s="10" t="e">
        <v>#N/A</v>
      </c>
    </row>
    <row r="614" spans="86:86" ht="15.75" customHeight="1" x14ac:dyDescent="0.25">
      <c r="CH614" s="10" t="e">
        <v>#N/A</v>
      </c>
    </row>
    <row r="615" spans="86:86" ht="15.75" customHeight="1" x14ac:dyDescent="0.25">
      <c r="CH615" s="10" t="e">
        <v>#N/A</v>
      </c>
    </row>
    <row r="616" spans="86:86" ht="15.75" customHeight="1" x14ac:dyDescent="0.25">
      <c r="CH616" s="10" t="e">
        <v>#N/A</v>
      </c>
    </row>
    <row r="617" spans="86:86" ht="15.75" customHeight="1" x14ac:dyDescent="0.25">
      <c r="CH617" s="10" t="e">
        <v>#N/A</v>
      </c>
    </row>
    <row r="618" spans="86:86" ht="15.75" customHeight="1" x14ac:dyDescent="0.25">
      <c r="CH618" s="10" t="e">
        <v>#N/A</v>
      </c>
    </row>
    <row r="619" spans="86:86" ht="15.75" customHeight="1" x14ac:dyDescent="0.25">
      <c r="CH619" s="10" t="e">
        <v>#N/A</v>
      </c>
    </row>
    <row r="620" spans="86:86" ht="15.75" customHeight="1" x14ac:dyDescent="0.25">
      <c r="CH620" s="10" t="e">
        <v>#N/A</v>
      </c>
    </row>
    <row r="621" spans="86:86" ht="15.75" customHeight="1" x14ac:dyDescent="0.25">
      <c r="CH621" s="10" t="e">
        <v>#N/A</v>
      </c>
    </row>
    <row r="622" spans="86:86" ht="15.75" customHeight="1" x14ac:dyDescent="0.25">
      <c r="CH622" s="10" t="e">
        <v>#N/A</v>
      </c>
    </row>
    <row r="623" spans="86:86" ht="15.75" customHeight="1" x14ac:dyDescent="0.25">
      <c r="CH623" s="10" t="e">
        <v>#N/A</v>
      </c>
    </row>
    <row r="624" spans="86:86" ht="15.75" customHeight="1" x14ac:dyDescent="0.25">
      <c r="CH624" s="10" t="e">
        <v>#N/A</v>
      </c>
    </row>
    <row r="625" spans="86:86" ht="15.75" customHeight="1" x14ac:dyDescent="0.25">
      <c r="CH625" s="10" t="e">
        <v>#N/A</v>
      </c>
    </row>
    <row r="626" spans="86:86" ht="15.75" customHeight="1" x14ac:dyDescent="0.25">
      <c r="CH626" s="10" t="e">
        <v>#N/A</v>
      </c>
    </row>
    <row r="627" spans="86:86" ht="15.75" customHeight="1" x14ac:dyDescent="0.25">
      <c r="CH627" s="10" t="e">
        <v>#N/A</v>
      </c>
    </row>
    <row r="628" spans="86:86" ht="15.75" customHeight="1" x14ac:dyDescent="0.25">
      <c r="CH628" s="10" t="e">
        <v>#N/A</v>
      </c>
    </row>
    <row r="629" spans="86:86" ht="15.75" customHeight="1" x14ac:dyDescent="0.25">
      <c r="CH629" s="10" t="e">
        <v>#N/A</v>
      </c>
    </row>
    <row r="630" spans="86:86" ht="15.75" customHeight="1" x14ac:dyDescent="0.25">
      <c r="CH630" s="10" t="e">
        <v>#N/A</v>
      </c>
    </row>
    <row r="631" spans="86:86" ht="15.75" customHeight="1" x14ac:dyDescent="0.25">
      <c r="CH631" s="10" t="e">
        <v>#N/A</v>
      </c>
    </row>
    <row r="632" spans="86:86" ht="15.75" customHeight="1" x14ac:dyDescent="0.25">
      <c r="CH632" s="10" t="e">
        <v>#N/A</v>
      </c>
    </row>
    <row r="633" spans="86:86" ht="15.75" customHeight="1" x14ac:dyDescent="0.25">
      <c r="CH633" s="10" t="e">
        <v>#N/A</v>
      </c>
    </row>
    <row r="634" spans="86:86" ht="15.75" customHeight="1" x14ac:dyDescent="0.25">
      <c r="CH634" s="10" t="e">
        <v>#N/A</v>
      </c>
    </row>
    <row r="635" spans="86:86" ht="15.75" customHeight="1" x14ac:dyDescent="0.25">
      <c r="CH635" s="10" t="e">
        <v>#N/A</v>
      </c>
    </row>
    <row r="636" spans="86:86" ht="15.75" customHeight="1" x14ac:dyDescent="0.25">
      <c r="CH636" s="10" t="e">
        <v>#N/A</v>
      </c>
    </row>
    <row r="637" spans="86:86" ht="15.75" customHeight="1" x14ac:dyDescent="0.25">
      <c r="CH637" s="10" t="e">
        <v>#N/A</v>
      </c>
    </row>
    <row r="638" spans="86:86" ht="15.75" customHeight="1" x14ac:dyDescent="0.25">
      <c r="CH638" s="10" t="e">
        <v>#N/A</v>
      </c>
    </row>
    <row r="639" spans="86:86" ht="15.75" customHeight="1" x14ac:dyDescent="0.25">
      <c r="CH639" s="10" t="e">
        <v>#N/A</v>
      </c>
    </row>
    <row r="640" spans="86:86" ht="15.75" customHeight="1" x14ac:dyDescent="0.25">
      <c r="CH640" s="10" t="e">
        <v>#N/A</v>
      </c>
    </row>
    <row r="641" spans="86:86" ht="15.75" customHeight="1" x14ac:dyDescent="0.25">
      <c r="CH641" s="10" t="e">
        <v>#N/A</v>
      </c>
    </row>
    <row r="642" spans="86:86" ht="15.75" customHeight="1" x14ac:dyDescent="0.25">
      <c r="CH642" s="10" t="e">
        <v>#N/A</v>
      </c>
    </row>
    <row r="643" spans="86:86" ht="15.75" customHeight="1" x14ac:dyDescent="0.25">
      <c r="CH643" s="10" t="e">
        <v>#N/A</v>
      </c>
    </row>
    <row r="644" spans="86:86" ht="15.75" customHeight="1" x14ac:dyDescent="0.25">
      <c r="CH644" s="10" t="e">
        <v>#N/A</v>
      </c>
    </row>
    <row r="645" spans="86:86" ht="15.75" customHeight="1" x14ac:dyDescent="0.25">
      <c r="CH645" s="10" t="e">
        <v>#N/A</v>
      </c>
    </row>
    <row r="646" spans="86:86" ht="15.75" customHeight="1" x14ac:dyDescent="0.25">
      <c r="CH646" s="10" t="e">
        <v>#N/A</v>
      </c>
    </row>
    <row r="647" spans="86:86" ht="15.75" customHeight="1" x14ac:dyDescent="0.25">
      <c r="CH647" s="10" t="e">
        <v>#N/A</v>
      </c>
    </row>
    <row r="648" spans="86:86" ht="15.75" customHeight="1" x14ac:dyDescent="0.25">
      <c r="CH648" s="10" t="e">
        <v>#N/A</v>
      </c>
    </row>
    <row r="649" spans="86:86" ht="15.75" customHeight="1" x14ac:dyDescent="0.25">
      <c r="CH649" s="10" t="e">
        <v>#N/A</v>
      </c>
    </row>
    <row r="650" spans="86:86" ht="15.75" customHeight="1" x14ac:dyDescent="0.25">
      <c r="CH650" s="10" t="e">
        <v>#N/A</v>
      </c>
    </row>
    <row r="651" spans="86:86" ht="15.75" customHeight="1" x14ac:dyDescent="0.25">
      <c r="CH651" s="10" t="e">
        <v>#N/A</v>
      </c>
    </row>
    <row r="652" spans="86:86" ht="15.75" customHeight="1" x14ac:dyDescent="0.25">
      <c r="CH652" s="10" t="e">
        <v>#N/A</v>
      </c>
    </row>
    <row r="653" spans="86:86" ht="15.75" customHeight="1" x14ac:dyDescent="0.25">
      <c r="CH653" s="10" t="e">
        <v>#N/A</v>
      </c>
    </row>
    <row r="654" spans="86:86" ht="15.75" customHeight="1" x14ac:dyDescent="0.25">
      <c r="CH654" s="10" t="e">
        <v>#N/A</v>
      </c>
    </row>
    <row r="655" spans="86:86" ht="15.75" customHeight="1" x14ac:dyDescent="0.25">
      <c r="CH655" s="10" t="e">
        <v>#N/A</v>
      </c>
    </row>
    <row r="656" spans="86:86" ht="15.75" customHeight="1" x14ac:dyDescent="0.25">
      <c r="CH656" s="10" t="e">
        <v>#N/A</v>
      </c>
    </row>
    <row r="657" spans="86:86" ht="15.75" customHeight="1" x14ac:dyDescent="0.25">
      <c r="CH657" s="10" t="e">
        <v>#N/A</v>
      </c>
    </row>
    <row r="658" spans="86:86" ht="15.75" customHeight="1" x14ac:dyDescent="0.25">
      <c r="CH658" s="10" t="e">
        <v>#N/A</v>
      </c>
    </row>
    <row r="659" spans="86:86" ht="15.75" customHeight="1" x14ac:dyDescent="0.25">
      <c r="CH659" s="10" t="e">
        <v>#N/A</v>
      </c>
    </row>
    <row r="660" spans="86:86" ht="15.75" customHeight="1" x14ac:dyDescent="0.25">
      <c r="CH660" s="10" t="e">
        <v>#N/A</v>
      </c>
    </row>
    <row r="661" spans="86:86" ht="15.75" customHeight="1" x14ac:dyDescent="0.25">
      <c r="CH661" s="10" t="e">
        <v>#N/A</v>
      </c>
    </row>
    <row r="662" spans="86:86" ht="15.75" customHeight="1" x14ac:dyDescent="0.25">
      <c r="CH662" s="10" t="e">
        <v>#N/A</v>
      </c>
    </row>
    <row r="663" spans="86:86" ht="15.75" customHeight="1" x14ac:dyDescent="0.25">
      <c r="CH663" s="10" t="e">
        <v>#N/A</v>
      </c>
    </row>
    <row r="664" spans="86:86" ht="15.75" customHeight="1" x14ac:dyDescent="0.25">
      <c r="CH664" s="10" t="e">
        <v>#N/A</v>
      </c>
    </row>
    <row r="665" spans="86:86" ht="15.75" customHeight="1" x14ac:dyDescent="0.25">
      <c r="CH665" s="10" t="e">
        <v>#N/A</v>
      </c>
    </row>
    <row r="666" spans="86:86" ht="15.75" customHeight="1" x14ac:dyDescent="0.25">
      <c r="CH666" s="10" t="e">
        <v>#N/A</v>
      </c>
    </row>
    <row r="667" spans="86:86" ht="15.75" customHeight="1" x14ac:dyDescent="0.25">
      <c r="CH667" s="10" t="e">
        <v>#N/A</v>
      </c>
    </row>
    <row r="668" spans="86:86" ht="15.75" customHeight="1" x14ac:dyDescent="0.25">
      <c r="CH668" s="10" t="e">
        <v>#N/A</v>
      </c>
    </row>
    <row r="669" spans="86:86" ht="15.75" customHeight="1" x14ac:dyDescent="0.25">
      <c r="CH669" s="10" t="e">
        <v>#N/A</v>
      </c>
    </row>
    <row r="670" spans="86:86" ht="15.75" customHeight="1" x14ac:dyDescent="0.25">
      <c r="CH670" s="10" t="e">
        <v>#N/A</v>
      </c>
    </row>
    <row r="671" spans="86:86" ht="15.75" customHeight="1" x14ac:dyDescent="0.25">
      <c r="CH671" s="10" t="e">
        <v>#N/A</v>
      </c>
    </row>
    <row r="672" spans="86:86" ht="15.75" customHeight="1" x14ac:dyDescent="0.25">
      <c r="CH672" s="10" t="e">
        <v>#N/A</v>
      </c>
    </row>
    <row r="673" spans="86:86" ht="15.75" customHeight="1" x14ac:dyDescent="0.25">
      <c r="CH673" s="10" t="e">
        <v>#N/A</v>
      </c>
    </row>
    <row r="674" spans="86:86" ht="15.75" customHeight="1" x14ac:dyDescent="0.25">
      <c r="CH674" s="10" t="e">
        <v>#N/A</v>
      </c>
    </row>
    <row r="675" spans="86:86" ht="15.75" customHeight="1" x14ac:dyDescent="0.25">
      <c r="CH675" s="10" t="e">
        <v>#N/A</v>
      </c>
    </row>
    <row r="676" spans="86:86" ht="15.75" customHeight="1" x14ac:dyDescent="0.25">
      <c r="CH676" s="10" t="e">
        <v>#N/A</v>
      </c>
    </row>
    <row r="677" spans="86:86" ht="15.75" customHeight="1" x14ac:dyDescent="0.25">
      <c r="CH677" s="10" t="e">
        <v>#N/A</v>
      </c>
    </row>
    <row r="678" spans="86:86" ht="15.75" customHeight="1" x14ac:dyDescent="0.25">
      <c r="CH678" s="10" t="e">
        <v>#N/A</v>
      </c>
    </row>
    <row r="679" spans="86:86" ht="15.75" customHeight="1" x14ac:dyDescent="0.25">
      <c r="CH679" s="10" t="e">
        <v>#N/A</v>
      </c>
    </row>
    <row r="680" spans="86:86" ht="15.75" customHeight="1" x14ac:dyDescent="0.25">
      <c r="CH680" s="10" t="e">
        <v>#N/A</v>
      </c>
    </row>
    <row r="681" spans="86:86" ht="15.75" customHeight="1" x14ac:dyDescent="0.25">
      <c r="CH681" s="10" t="e">
        <v>#N/A</v>
      </c>
    </row>
    <row r="682" spans="86:86" ht="15.75" customHeight="1" x14ac:dyDescent="0.25">
      <c r="CH682" s="10" t="e">
        <v>#N/A</v>
      </c>
    </row>
    <row r="683" spans="86:86" ht="15.75" customHeight="1" x14ac:dyDescent="0.25">
      <c r="CH683" s="10" t="e">
        <v>#N/A</v>
      </c>
    </row>
    <row r="684" spans="86:86" ht="15.75" customHeight="1" x14ac:dyDescent="0.25">
      <c r="CH684" s="10" t="e">
        <v>#N/A</v>
      </c>
    </row>
    <row r="685" spans="86:86" ht="15.75" customHeight="1" x14ac:dyDescent="0.25">
      <c r="CH685" s="10" t="e">
        <v>#N/A</v>
      </c>
    </row>
    <row r="686" spans="86:86" ht="15.75" customHeight="1" x14ac:dyDescent="0.25">
      <c r="CH686" s="10" t="e">
        <v>#N/A</v>
      </c>
    </row>
    <row r="687" spans="86:86" ht="15.75" customHeight="1" x14ac:dyDescent="0.25">
      <c r="CH687" s="10" t="e">
        <v>#N/A</v>
      </c>
    </row>
    <row r="688" spans="86:86" ht="15.75" customHeight="1" x14ac:dyDescent="0.25">
      <c r="CH688" s="10" t="e">
        <v>#N/A</v>
      </c>
    </row>
    <row r="689" spans="86:86" ht="15.75" customHeight="1" x14ac:dyDescent="0.25">
      <c r="CH689" s="10" t="e">
        <v>#N/A</v>
      </c>
    </row>
    <row r="690" spans="86:86" ht="15.75" customHeight="1" x14ac:dyDescent="0.25">
      <c r="CH690" s="10" t="e">
        <v>#N/A</v>
      </c>
    </row>
    <row r="691" spans="86:86" ht="15.75" customHeight="1" x14ac:dyDescent="0.25">
      <c r="CH691" s="10" t="e">
        <v>#N/A</v>
      </c>
    </row>
    <row r="692" spans="86:86" ht="15.75" customHeight="1" x14ac:dyDescent="0.25">
      <c r="CH692" s="10" t="e">
        <v>#N/A</v>
      </c>
    </row>
    <row r="693" spans="86:86" ht="15.75" customHeight="1" x14ac:dyDescent="0.25">
      <c r="CH693" s="10" t="e">
        <v>#N/A</v>
      </c>
    </row>
    <row r="694" spans="86:86" ht="15.75" customHeight="1" x14ac:dyDescent="0.25">
      <c r="CH694" s="10" t="e">
        <v>#N/A</v>
      </c>
    </row>
    <row r="695" spans="86:86" ht="15.75" customHeight="1" x14ac:dyDescent="0.25">
      <c r="CH695" s="10" t="e">
        <v>#N/A</v>
      </c>
    </row>
    <row r="696" spans="86:86" ht="15.75" customHeight="1" x14ac:dyDescent="0.25">
      <c r="CH696" s="10" t="e">
        <v>#N/A</v>
      </c>
    </row>
    <row r="697" spans="86:86" ht="15.75" customHeight="1" x14ac:dyDescent="0.25">
      <c r="CH697" s="10" t="e">
        <v>#N/A</v>
      </c>
    </row>
    <row r="698" spans="86:86" ht="15.75" customHeight="1" x14ac:dyDescent="0.25">
      <c r="CH698" s="10" t="e">
        <v>#N/A</v>
      </c>
    </row>
    <row r="699" spans="86:86" ht="15.75" customHeight="1" x14ac:dyDescent="0.25">
      <c r="CH699" s="10" t="e">
        <v>#N/A</v>
      </c>
    </row>
    <row r="700" spans="86:86" ht="15.75" customHeight="1" x14ac:dyDescent="0.25">
      <c r="CH700" s="10" t="e">
        <v>#N/A</v>
      </c>
    </row>
    <row r="701" spans="86:86" ht="15.75" customHeight="1" x14ac:dyDescent="0.25">
      <c r="CH701" s="10" t="e">
        <v>#N/A</v>
      </c>
    </row>
    <row r="702" spans="86:86" ht="15.75" customHeight="1" x14ac:dyDescent="0.25">
      <c r="CH702" s="10" t="e">
        <v>#N/A</v>
      </c>
    </row>
    <row r="703" spans="86:86" ht="15.75" customHeight="1" x14ac:dyDescent="0.25">
      <c r="CH703" s="10" t="e">
        <v>#N/A</v>
      </c>
    </row>
    <row r="704" spans="86:86" ht="15.75" customHeight="1" x14ac:dyDescent="0.25">
      <c r="CH704" s="10" t="e">
        <v>#N/A</v>
      </c>
    </row>
    <row r="705" spans="86:86" ht="15.75" customHeight="1" x14ac:dyDescent="0.25">
      <c r="CH705" s="10" t="e">
        <v>#N/A</v>
      </c>
    </row>
    <row r="706" spans="86:86" ht="15.75" customHeight="1" x14ac:dyDescent="0.25">
      <c r="CH706" s="10" t="e">
        <v>#N/A</v>
      </c>
    </row>
    <row r="707" spans="86:86" ht="15.75" customHeight="1" x14ac:dyDescent="0.25">
      <c r="CH707" s="10" t="e">
        <v>#N/A</v>
      </c>
    </row>
    <row r="708" spans="86:86" ht="15.75" customHeight="1" x14ac:dyDescent="0.25">
      <c r="CH708" s="10" t="e">
        <v>#N/A</v>
      </c>
    </row>
    <row r="709" spans="86:86" ht="15.75" customHeight="1" x14ac:dyDescent="0.25">
      <c r="CH709" s="10" t="e">
        <v>#N/A</v>
      </c>
    </row>
    <row r="710" spans="86:86" ht="15.75" customHeight="1" x14ac:dyDescent="0.25">
      <c r="CH710" s="10" t="e">
        <v>#N/A</v>
      </c>
    </row>
    <row r="711" spans="86:86" ht="15.75" customHeight="1" x14ac:dyDescent="0.25">
      <c r="CH711" s="10" t="e">
        <v>#N/A</v>
      </c>
    </row>
    <row r="712" spans="86:86" ht="15.75" customHeight="1" x14ac:dyDescent="0.25">
      <c r="CH712" s="10" t="e">
        <v>#N/A</v>
      </c>
    </row>
    <row r="713" spans="86:86" ht="15.75" customHeight="1" x14ac:dyDescent="0.25">
      <c r="CH713" s="10" t="e">
        <v>#N/A</v>
      </c>
    </row>
    <row r="714" spans="86:86" ht="15.75" customHeight="1" x14ac:dyDescent="0.25">
      <c r="CH714" s="10" t="e">
        <v>#N/A</v>
      </c>
    </row>
    <row r="715" spans="86:86" ht="15.75" customHeight="1" x14ac:dyDescent="0.25">
      <c r="CH715" s="10" t="e">
        <v>#N/A</v>
      </c>
    </row>
    <row r="716" spans="86:86" ht="15.75" customHeight="1" x14ac:dyDescent="0.25">
      <c r="CH716" s="10" t="e">
        <v>#N/A</v>
      </c>
    </row>
    <row r="717" spans="86:86" ht="15.75" customHeight="1" x14ac:dyDescent="0.25">
      <c r="CH717" s="10" t="e">
        <v>#N/A</v>
      </c>
    </row>
    <row r="718" spans="86:86" ht="15.75" customHeight="1" x14ac:dyDescent="0.25">
      <c r="CH718" s="10" t="e">
        <v>#N/A</v>
      </c>
    </row>
    <row r="719" spans="86:86" ht="15.75" customHeight="1" x14ac:dyDescent="0.25">
      <c r="CH719" s="10" t="e">
        <v>#N/A</v>
      </c>
    </row>
    <row r="720" spans="86:86" ht="15.75" customHeight="1" x14ac:dyDescent="0.25">
      <c r="CH720" s="10" t="e">
        <v>#N/A</v>
      </c>
    </row>
    <row r="721" spans="86:86" ht="15.75" customHeight="1" x14ac:dyDescent="0.25">
      <c r="CH721" s="10" t="e">
        <v>#N/A</v>
      </c>
    </row>
    <row r="722" spans="86:86" ht="15.75" customHeight="1" x14ac:dyDescent="0.25">
      <c r="CH722" s="10" t="e">
        <v>#N/A</v>
      </c>
    </row>
    <row r="723" spans="86:86" ht="15.75" customHeight="1" x14ac:dyDescent="0.25">
      <c r="CH723" s="10" t="e">
        <v>#N/A</v>
      </c>
    </row>
    <row r="724" spans="86:86" ht="15.75" customHeight="1" x14ac:dyDescent="0.25">
      <c r="CH724" s="10" t="e">
        <v>#N/A</v>
      </c>
    </row>
    <row r="725" spans="86:86" ht="15.75" customHeight="1" x14ac:dyDescent="0.25">
      <c r="CH725" s="10" t="e">
        <v>#N/A</v>
      </c>
    </row>
    <row r="726" spans="86:86" ht="15.75" customHeight="1" x14ac:dyDescent="0.25">
      <c r="CH726" s="10" t="e">
        <v>#N/A</v>
      </c>
    </row>
    <row r="727" spans="86:86" ht="15.75" customHeight="1" x14ac:dyDescent="0.25">
      <c r="CH727" s="10" t="e">
        <v>#N/A</v>
      </c>
    </row>
  </sheetData>
  <conditionalFormatting sqref="AH5:AH23">
    <cfRule type="colorScale" priority="1">
      <colorScale>
        <cfvo type="min"/>
        <cfvo type="max"/>
        <color rgb="FFFCFCFF"/>
        <color rgb="FFF8696B"/>
      </colorScale>
    </cfRule>
  </conditionalFormatting>
  <conditionalFormatting sqref="AH34:AH49">
    <cfRule type="colorScale" priority="3">
      <colorScale>
        <cfvo type="min"/>
        <cfvo type="max"/>
        <color rgb="FFFCFCFF"/>
        <color rgb="FFF8696B"/>
      </colorScale>
    </cfRule>
  </conditionalFormatting>
  <conditionalFormatting sqref="AJ5:AJ24">
    <cfRule type="dataBar" priority="11">
      <dataBar>
        <cfvo type="min"/>
        <cfvo type="max"/>
        <color rgb="FFFFB628"/>
      </dataBar>
    </cfRule>
  </conditionalFormatting>
  <conditionalFormatting sqref="AJ34:AJ50">
    <cfRule type="dataBar" priority="362">
      <dataBar>
        <cfvo type="min"/>
        <cfvo type="max"/>
        <color rgb="FFFFB628"/>
      </dataBar>
    </cfRule>
  </conditionalFormatting>
  <conditionalFormatting sqref="AK5:AK24 AL6:AL26">
    <cfRule type="colorScale" priority="12">
      <colorScale>
        <cfvo type="min"/>
        <cfvo type="percentile" val="50"/>
        <cfvo type="max"/>
        <color rgb="FFF8696B"/>
        <color rgb="FFFFEB84"/>
        <color rgb="FF63BE7B"/>
      </colorScale>
    </cfRule>
  </conditionalFormatting>
  <conditionalFormatting sqref="AK34:AL50">
    <cfRule type="colorScale" priority="363">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filterMode="1"/>
  <dimension ref="A1:FG729"/>
  <sheetViews>
    <sheetView tabSelected="1" zoomScale="110" zoomScaleNormal="110" zoomScaleSheetLayoutView="50" workbookViewId="0">
      <pane xSplit="2" ySplit="1" topLeftCell="C372" activePane="bottomRight" state="frozen"/>
      <selection pane="topRight" activeCell="C1" sqref="C1"/>
      <selection pane="bottomLeft" activeCell="A2" sqref="A2"/>
      <selection pane="bottomRight" activeCell="L498" sqref="L498"/>
    </sheetView>
  </sheetViews>
  <sheetFormatPr defaultRowHeight="15" x14ac:dyDescent="0.25"/>
  <cols>
    <col min="1" max="1" width="11.5703125" bestFit="1" customWidth="1"/>
    <col min="2" max="2" width="32.28515625" customWidth="1"/>
    <col min="3" max="3" width="12.7109375" customWidth="1"/>
    <col min="4" max="4" width="12" customWidth="1"/>
    <col min="5" max="5" width="9.140625" customWidth="1"/>
    <col min="6" max="6" width="8.7109375" hidden="1" customWidth="1"/>
    <col min="7" max="7" width="18" hidden="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hidden="1" customWidth="1"/>
    <col min="32" max="32" width="13.28515625" customWidth="1"/>
    <col min="33" max="33" width="12.28515625" hidden="1"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10" style="6"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ustomWidth="1"/>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35" width="9.140625" hidden="1" customWidth="1"/>
    <col min="136" max="136" width="7.42578125" hidden="1" customWidth="1"/>
    <col min="137" max="138" width="9.140625" hidden="1" customWidth="1"/>
    <col min="139" max="139" width="11.5703125" customWidth="1"/>
    <col min="140" max="140" width="10.140625" customWidth="1"/>
    <col min="141" max="148" width="9.140625" customWidth="1"/>
    <col min="150" max="150" width="10.5703125" bestFit="1" customWidth="1"/>
    <col min="151" max="151" width="16.28515625" style="6" bestFit="1" customWidth="1"/>
    <col min="152" max="152" width="14" style="6" bestFit="1" customWidth="1"/>
    <col min="153" max="153" width="11.85546875" style="6" bestFit="1" customWidth="1"/>
    <col min="154" max="154" width="14.42578125" customWidth="1"/>
    <col min="155" max="155" width="20.140625" style="9"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3" max="163" width="10.5703125" style="6" customWidth="1"/>
  </cols>
  <sheetData>
    <row r="1" spans="1:163" s="209" customFormat="1" ht="48.75" customHeight="1" x14ac:dyDescent="0.25">
      <c r="A1" s="210" t="s">
        <v>0</v>
      </c>
      <c r="B1" s="208" t="s">
        <v>1</v>
      </c>
      <c r="C1" s="208" t="s">
        <v>2</v>
      </c>
      <c r="D1" s="208" t="s">
        <v>3</v>
      </c>
      <c r="E1" s="208" t="s">
        <v>4</v>
      </c>
      <c r="F1" s="208" t="s">
        <v>5</v>
      </c>
      <c r="G1" s="208" t="s">
        <v>6</v>
      </c>
      <c r="H1" s="208" t="s">
        <v>7</v>
      </c>
      <c r="I1" s="208" t="s">
        <v>8</v>
      </c>
      <c r="J1" s="210" t="s">
        <v>9</v>
      </c>
      <c r="K1" s="208" t="s">
        <v>10</v>
      </c>
      <c r="L1" s="208" t="s">
        <v>11</v>
      </c>
      <c r="M1" s="208" t="s">
        <v>12</v>
      </c>
      <c r="N1" s="208" t="s">
        <v>13</v>
      </c>
      <c r="O1" s="208" t="s">
        <v>14</v>
      </c>
      <c r="P1" s="210" t="s">
        <v>15</v>
      </c>
      <c r="Q1" s="211" t="s">
        <v>16</v>
      </c>
      <c r="R1" s="208" t="s">
        <v>17</v>
      </c>
      <c r="S1" s="208" t="s">
        <v>18</v>
      </c>
      <c r="T1" s="212" t="s">
        <v>19</v>
      </c>
      <c r="U1" s="208" t="s">
        <v>20</v>
      </c>
      <c r="V1" s="207" t="s">
        <v>21</v>
      </c>
      <c r="W1" s="208" t="s">
        <v>22</v>
      </c>
      <c r="X1" s="208" t="s">
        <v>23</v>
      </c>
      <c r="Y1" s="208" t="s">
        <v>24</v>
      </c>
      <c r="Z1" s="208" t="s">
        <v>25</v>
      </c>
      <c r="AA1" s="208" t="s">
        <v>26</v>
      </c>
      <c r="AB1" s="208" t="s">
        <v>7</v>
      </c>
      <c r="AC1" s="208" t="s">
        <v>27</v>
      </c>
      <c r="AD1" s="208" t="s">
        <v>28</v>
      </c>
      <c r="AE1" s="208" t="s">
        <v>27</v>
      </c>
      <c r="AF1" s="208" t="s">
        <v>29</v>
      </c>
      <c r="AG1" s="208" t="s">
        <v>30</v>
      </c>
      <c r="AH1" s="208" t="s">
        <v>31</v>
      </c>
      <c r="AI1" s="208" t="s">
        <v>32</v>
      </c>
      <c r="AJ1" s="208" t="s">
        <v>33</v>
      </c>
      <c r="AK1" s="208" t="s">
        <v>34</v>
      </c>
      <c r="AL1" s="208" t="s">
        <v>35</v>
      </c>
      <c r="AM1" s="208" t="s">
        <v>36</v>
      </c>
      <c r="AN1" s="208" t="s">
        <v>37</v>
      </c>
      <c r="AO1" s="208" t="s">
        <v>38</v>
      </c>
      <c r="AP1" s="208" t="s">
        <v>39</v>
      </c>
      <c r="AQ1" s="208">
        <v>20</v>
      </c>
      <c r="AR1" s="208">
        <v>22</v>
      </c>
      <c r="AS1" s="208">
        <v>27</v>
      </c>
      <c r="AT1" s="208">
        <v>28</v>
      </c>
      <c r="AU1" s="208" t="s">
        <v>40</v>
      </c>
      <c r="AV1" s="218" t="s">
        <v>41</v>
      </c>
      <c r="AW1" s="218" t="s">
        <v>42</v>
      </c>
      <c r="AX1" s="213" t="s">
        <v>43</v>
      </c>
      <c r="AY1" s="208" t="s">
        <v>44</v>
      </c>
      <c r="AZ1" s="208" t="s">
        <v>45</v>
      </c>
      <c r="BA1" s="208" t="s">
        <v>46</v>
      </c>
      <c r="BB1" s="208" t="s">
        <v>47</v>
      </c>
      <c r="BC1" s="214" t="s">
        <v>48</v>
      </c>
      <c r="BD1" s="214" t="s">
        <v>49</v>
      </c>
      <c r="BE1" s="214" t="s">
        <v>50</v>
      </c>
      <c r="BF1" s="214" t="s">
        <v>51</v>
      </c>
      <c r="BG1" s="214" t="s">
        <v>52</v>
      </c>
      <c r="BH1" s="214" t="s">
        <v>50</v>
      </c>
      <c r="BI1" s="214" t="s">
        <v>53</v>
      </c>
      <c r="BJ1" s="214" t="s">
        <v>54</v>
      </c>
      <c r="BK1" s="214" t="s">
        <v>50</v>
      </c>
      <c r="BL1" s="214" t="s">
        <v>55</v>
      </c>
      <c r="BM1" s="214" t="s">
        <v>56</v>
      </c>
      <c r="BN1" s="214" t="s">
        <v>50</v>
      </c>
      <c r="BO1" s="214" t="s">
        <v>57</v>
      </c>
      <c r="BP1" s="214" t="s">
        <v>58</v>
      </c>
      <c r="BQ1" s="214" t="s">
        <v>50</v>
      </c>
      <c r="BR1" s="214" t="s">
        <v>59</v>
      </c>
      <c r="BS1" s="214" t="s">
        <v>60</v>
      </c>
      <c r="BT1" s="214" t="s">
        <v>50</v>
      </c>
      <c r="BU1" s="214" t="s">
        <v>61</v>
      </c>
      <c r="BV1" s="214" t="s">
        <v>62</v>
      </c>
      <c r="BW1" s="214" t="s">
        <v>50</v>
      </c>
      <c r="BX1" s="214" t="s">
        <v>63</v>
      </c>
      <c r="BY1" s="214" t="s">
        <v>64</v>
      </c>
      <c r="BZ1" s="214" t="s">
        <v>50</v>
      </c>
      <c r="CA1" s="214" t="s">
        <v>65</v>
      </c>
      <c r="CB1" s="214" t="s">
        <v>66</v>
      </c>
      <c r="CC1" s="214" t="s">
        <v>50</v>
      </c>
      <c r="CD1" s="214" t="s">
        <v>67</v>
      </c>
      <c r="CE1" s="214" t="s">
        <v>68</v>
      </c>
      <c r="CF1" s="214" t="s">
        <v>50</v>
      </c>
      <c r="CG1" s="214" t="s">
        <v>69</v>
      </c>
      <c r="CH1" s="214" t="s">
        <v>70</v>
      </c>
      <c r="CI1" s="214" t="s">
        <v>50</v>
      </c>
      <c r="CJ1" s="214" t="s">
        <v>71</v>
      </c>
      <c r="CK1" s="214" t="s">
        <v>72</v>
      </c>
      <c r="CL1" s="214" t="s">
        <v>50</v>
      </c>
      <c r="CM1" s="214" t="s">
        <v>73</v>
      </c>
      <c r="CN1" s="214" t="s">
        <v>74</v>
      </c>
      <c r="CO1" s="214" t="s">
        <v>50</v>
      </c>
      <c r="CP1" s="214" t="s">
        <v>75</v>
      </c>
      <c r="CQ1" s="214" t="s">
        <v>76</v>
      </c>
      <c r="CR1" s="214" t="s">
        <v>50</v>
      </c>
      <c r="CS1" s="214" t="s">
        <v>77</v>
      </c>
      <c r="CT1" s="214" t="s">
        <v>78</v>
      </c>
      <c r="CU1" s="214" t="s">
        <v>50</v>
      </c>
      <c r="CV1" s="214" t="s">
        <v>79</v>
      </c>
      <c r="CW1" s="214" t="s">
        <v>80</v>
      </c>
      <c r="CX1" s="214" t="s">
        <v>50</v>
      </c>
      <c r="CY1" s="214" t="s">
        <v>81</v>
      </c>
      <c r="CZ1" s="214" t="s">
        <v>82</v>
      </c>
      <c r="DA1" s="214" t="s">
        <v>50</v>
      </c>
      <c r="DB1" s="214" t="s">
        <v>83</v>
      </c>
      <c r="DC1" s="214" t="s">
        <v>84</v>
      </c>
      <c r="DD1" s="214" t="s">
        <v>50</v>
      </c>
      <c r="DE1" s="214" t="s">
        <v>85</v>
      </c>
      <c r="DF1" s="214" t="s">
        <v>86</v>
      </c>
      <c r="DG1" s="214" t="s">
        <v>50</v>
      </c>
      <c r="DH1" s="214" t="s">
        <v>87</v>
      </c>
      <c r="DI1" s="214" t="s">
        <v>88</v>
      </c>
      <c r="DJ1" s="214" t="s">
        <v>50</v>
      </c>
      <c r="DK1" s="214" t="s">
        <v>89</v>
      </c>
      <c r="DL1" s="214" t="s">
        <v>90</v>
      </c>
      <c r="DM1" s="214" t="s">
        <v>50</v>
      </c>
      <c r="DN1" s="214" t="s">
        <v>91</v>
      </c>
      <c r="DO1" s="214" t="s">
        <v>92</v>
      </c>
      <c r="DP1" s="214" t="s">
        <v>50</v>
      </c>
      <c r="DQ1" s="214" t="s">
        <v>93</v>
      </c>
      <c r="DR1" s="214" t="s">
        <v>94</v>
      </c>
      <c r="DS1" s="214" t="s">
        <v>50</v>
      </c>
      <c r="DT1" s="214" t="s">
        <v>95</v>
      </c>
      <c r="DU1" s="214" t="s">
        <v>96</v>
      </c>
      <c r="DV1" s="214" t="s">
        <v>50</v>
      </c>
      <c r="DW1" s="214" t="s">
        <v>97</v>
      </c>
      <c r="DX1" s="214" t="s">
        <v>98</v>
      </c>
      <c r="DY1" s="214" t="s">
        <v>50</v>
      </c>
      <c r="DZ1" s="214" t="s">
        <v>99</v>
      </c>
      <c r="EA1" s="214" t="s">
        <v>100</v>
      </c>
      <c r="EB1" s="214" t="s">
        <v>50</v>
      </c>
      <c r="EC1" s="214" t="s">
        <v>101</v>
      </c>
      <c r="ED1" s="214" t="s">
        <v>102</v>
      </c>
      <c r="EE1" s="214" t="s">
        <v>50</v>
      </c>
      <c r="EF1" s="214" t="s">
        <v>103</v>
      </c>
      <c r="EG1" s="214" t="s">
        <v>104</v>
      </c>
      <c r="EH1" s="214" t="s">
        <v>50</v>
      </c>
      <c r="EI1" s="214" t="s">
        <v>105</v>
      </c>
      <c r="EJ1" s="214" t="s">
        <v>106</v>
      </c>
      <c r="EK1" s="214" t="s">
        <v>50</v>
      </c>
      <c r="EL1" s="214" t="s">
        <v>107</v>
      </c>
      <c r="EM1" s="214" t="s">
        <v>108</v>
      </c>
      <c r="EN1" s="214" t="s">
        <v>50</v>
      </c>
      <c r="EO1" s="214" t="s">
        <v>109</v>
      </c>
      <c r="EP1" s="214" t="s">
        <v>110</v>
      </c>
      <c r="EQ1" s="214" t="s">
        <v>50</v>
      </c>
      <c r="ER1" s="214" t="s">
        <v>111</v>
      </c>
      <c r="ES1" s="214" t="s">
        <v>112</v>
      </c>
      <c r="ET1" s="215" t="s">
        <v>113</v>
      </c>
      <c r="EU1" s="215" t="s">
        <v>114</v>
      </c>
      <c r="EV1" s="216" t="s">
        <v>115</v>
      </c>
      <c r="EW1" s="215" t="s">
        <v>116</v>
      </c>
      <c r="EX1" s="215" t="s">
        <v>7</v>
      </c>
      <c r="EY1" s="215" t="s">
        <v>27</v>
      </c>
      <c r="EZ1" s="215" t="s">
        <v>117</v>
      </c>
      <c r="FA1" s="215" t="s">
        <v>7</v>
      </c>
      <c r="FB1" s="215" t="s">
        <v>27</v>
      </c>
      <c r="FC1" s="217" t="s">
        <v>118</v>
      </c>
      <c r="FD1" s="208" t="s">
        <v>119</v>
      </c>
      <c r="FE1" s="208" t="s">
        <v>120</v>
      </c>
      <c r="FF1" s="208" t="s">
        <v>121</v>
      </c>
      <c r="FG1" s="209" t="s">
        <v>122</v>
      </c>
    </row>
    <row r="2" spans="1:163" ht="17.25" hidden="1" customHeight="1" x14ac:dyDescent="0.25">
      <c r="A2" s="72">
        <v>466697046</v>
      </c>
      <c r="B2" s="232" t="s">
        <v>945</v>
      </c>
      <c r="C2" s="72" t="s">
        <v>2243</v>
      </c>
      <c r="D2" s="72" t="s">
        <v>2907</v>
      </c>
      <c r="E2" s="72">
        <v>9261</v>
      </c>
      <c r="F2" s="72"/>
      <c r="G2" s="233"/>
      <c r="H2" s="233" t="s">
        <v>2905</v>
      </c>
      <c r="I2" s="72">
        <v>9106</v>
      </c>
      <c r="J2" s="72">
        <v>8866</v>
      </c>
      <c r="K2" s="189">
        <f t="shared" ref="K2:K65" si="0">IF((J2+R2)&lt;=I2+R2,(J2+R2),((I2-(I2*(M2+1)-(I2+J2)))+R2))</f>
        <v>9021</v>
      </c>
      <c r="L2" s="189">
        <f t="shared" ref="L2:L65" si="1">FF2-E2</f>
        <v>8711</v>
      </c>
      <c r="M2" s="260">
        <v>1</v>
      </c>
      <c r="N2" s="72" t="s">
        <v>2242</v>
      </c>
      <c r="O2" s="72" t="s">
        <v>128</v>
      </c>
      <c r="P2" s="72" t="s">
        <v>140</v>
      </c>
      <c r="Q2" s="186">
        <v>273457</v>
      </c>
      <c r="R2" s="66">
        <v>155</v>
      </c>
      <c r="S2" s="66">
        <f t="shared" ref="S2:S65" si="2">IF(H2="CBC COLL",T2,)</f>
        <v>0</v>
      </c>
      <c r="T2" s="66">
        <v>3600</v>
      </c>
      <c r="U2" s="4" t="s">
        <v>496</v>
      </c>
      <c r="V2" s="5">
        <f t="shared" ref="V2:V65" si="3">Q2/SUMIFS($Q:$Q,$M:$M,M2,$P:$P,P2)</f>
        <v>9.4201276011033966E-2</v>
      </c>
      <c r="W2" s="5">
        <f t="shared" ref="W2:W65" si="4">Q2/SUMIFS($Q:$Q,$M:$M,M2)</f>
        <v>1.4402900641388433E-2</v>
      </c>
      <c r="X2" s="5" t="str">
        <f t="shared" ref="X2:X64" si="5">N2</f>
        <v xml:space="preserve">STABLE </v>
      </c>
      <c r="Y2" s="72" t="str">
        <f t="shared" ref="Y2:Y65" si="6">IF(OR(N2="STABLE", N2="RB" ),"PAID",AA2)</f>
        <v>PAID</v>
      </c>
      <c r="Z2" s="72" t="s">
        <v>181</v>
      </c>
      <c r="AA2" s="72" t="s">
        <v>128</v>
      </c>
      <c r="AB2" s="232"/>
      <c r="AC2" s="72"/>
      <c r="AD2" s="72" t="s">
        <v>2889</v>
      </c>
      <c r="AE2" s="234"/>
      <c r="AF2" s="235" t="s">
        <v>129</v>
      </c>
      <c r="AG2" s="7"/>
      <c r="AH2" s="72" t="s">
        <v>425</v>
      </c>
      <c r="AI2" s="7"/>
      <c r="AJ2" s="7"/>
      <c r="AK2" s="7"/>
      <c r="AL2" s="7">
        <v>8866</v>
      </c>
      <c r="AM2" s="186">
        <v>273457</v>
      </c>
      <c r="AN2" s="189">
        <v>26</v>
      </c>
      <c r="AO2" s="233">
        <v>25</v>
      </c>
      <c r="AP2" s="233" t="str">
        <f t="shared" ref="AP2:AP65" si="7">IF(AO2=0,"RB",IF(AO2&lt;AN2,"STABLE",IF(AO2&gt;AN2,"FLOW","SAME")))</f>
        <v>STABLE</v>
      </c>
      <c r="AQ2" s="233"/>
      <c r="AR2" s="233"/>
      <c r="AS2" s="233"/>
      <c r="AT2" s="233"/>
      <c r="AU2" s="72" t="s">
        <v>131</v>
      </c>
      <c r="AV2" s="236" t="s">
        <v>1730</v>
      </c>
      <c r="AW2" s="232" t="s">
        <v>1731</v>
      </c>
      <c r="AX2" s="237">
        <v>45883</v>
      </c>
      <c r="AY2" s="72">
        <v>48</v>
      </c>
      <c r="AZ2" s="72" t="s">
        <v>139</v>
      </c>
      <c r="BA2" s="7" t="s">
        <v>135</v>
      </c>
      <c r="BB2" s="7"/>
      <c r="BC2" s="7"/>
      <c r="BD2" s="72"/>
      <c r="BE2" s="72"/>
      <c r="BF2" s="72"/>
      <c r="BG2" s="150"/>
      <c r="BH2" s="72"/>
      <c r="BI2" s="72"/>
      <c r="BJ2" s="72"/>
      <c r="BK2" s="72"/>
      <c r="BL2" s="72">
        <v>1</v>
      </c>
      <c r="BM2" s="72"/>
      <c r="BN2" s="72"/>
      <c r="BO2" s="72"/>
      <c r="BP2" s="72"/>
      <c r="BQ2" s="72"/>
      <c r="BR2" s="72"/>
      <c r="BS2" s="72"/>
      <c r="BT2" s="72"/>
      <c r="BU2" s="72"/>
      <c r="BV2" s="72"/>
      <c r="BW2" s="72"/>
      <c r="BX2" s="72"/>
      <c r="BY2" s="72"/>
      <c r="BZ2" s="72"/>
      <c r="CA2" s="72"/>
      <c r="CB2" s="72"/>
      <c r="CC2" s="72"/>
      <c r="CD2" s="72"/>
      <c r="CE2" s="72"/>
      <c r="CF2" s="72"/>
      <c r="CG2" s="72"/>
      <c r="CH2" s="72"/>
      <c r="CI2" s="72"/>
      <c r="CJ2" s="72"/>
      <c r="CK2" s="72"/>
      <c r="CL2" s="72"/>
      <c r="CM2" s="72"/>
      <c r="CN2" s="72"/>
      <c r="CO2" s="72"/>
      <c r="CP2" s="72"/>
      <c r="CQ2" s="72"/>
      <c r="CR2" s="72"/>
      <c r="CS2" s="72"/>
      <c r="CT2" s="72"/>
      <c r="CU2" s="72"/>
      <c r="CV2" s="72"/>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238">
        <f t="shared" ref="ER2:ER65" si="8">BC2+BF2+BI2+BL2+BO2+BR2+BU2+BX2+CA2+CD2+CG2+CJ2+CM2+CP2+CS2+CV2+CY2+DB2+DE2+DH2+DK2+DN2+DQ2+DT2+DW2+DZ2+EC2+EF2+EI2+EL2+EO2</f>
        <v>1</v>
      </c>
      <c r="ES2" s="72">
        <f t="shared" ref="ES2:ES65" si="9">IF(ER2&gt;0,1,"")</f>
        <v>1</v>
      </c>
      <c r="ET2" s="72" t="s">
        <v>145</v>
      </c>
      <c r="EU2" s="7" t="s">
        <v>1796</v>
      </c>
      <c r="EV2" s="7" t="s">
        <v>115</v>
      </c>
      <c r="EW2" s="7" t="s">
        <v>2350</v>
      </c>
      <c r="EX2" s="150" t="s">
        <v>2351</v>
      </c>
      <c r="EY2" s="239">
        <v>46207</v>
      </c>
      <c r="EZ2" s="239"/>
      <c r="FA2" s="150"/>
      <c r="FB2" s="239"/>
      <c r="FC2" s="7"/>
      <c r="FD2" s="7"/>
      <c r="FE2" s="7">
        <f>IF((J2+R2)&lt;=I2+R2,(J2+R2),((I2-(I2*(M2+1)-(I2+J2)))+R2))</f>
        <v>9021</v>
      </c>
      <c r="FF2" s="72">
        <f>I2+J2+FD2</f>
        <v>17972</v>
      </c>
    </row>
    <row r="3" spans="1:163" ht="17.25" hidden="1" customHeight="1" x14ac:dyDescent="0.25">
      <c r="A3" s="72">
        <v>467684618</v>
      </c>
      <c r="B3" s="232" t="s">
        <v>621</v>
      </c>
      <c r="C3" s="72" t="s">
        <v>2243</v>
      </c>
      <c r="D3" s="72" t="s">
        <v>2558</v>
      </c>
      <c r="E3" s="72">
        <v>8736</v>
      </c>
      <c r="F3" s="72"/>
      <c r="G3" s="233"/>
      <c r="H3" s="233"/>
      <c r="I3" s="72">
        <v>8736</v>
      </c>
      <c r="J3" s="72">
        <v>8286</v>
      </c>
      <c r="K3" s="189">
        <f t="shared" si="0"/>
        <v>8561</v>
      </c>
      <c r="L3" s="189">
        <f t="shared" si="1"/>
        <v>8286</v>
      </c>
      <c r="M3" s="260">
        <v>1</v>
      </c>
      <c r="N3" s="72" t="s">
        <v>2242</v>
      </c>
      <c r="O3" s="72" t="s">
        <v>128</v>
      </c>
      <c r="P3" s="72" t="s">
        <v>140</v>
      </c>
      <c r="Q3" s="186">
        <v>232745</v>
      </c>
      <c r="R3" s="66">
        <v>275</v>
      </c>
      <c r="S3" s="66">
        <f t="shared" si="2"/>
        <v>0</v>
      </c>
      <c r="T3" s="66">
        <v>1350</v>
      </c>
      <c r="U3" s="4" t="s">
        <v>174</v>
      </c>
      <c r="V3" s="5">
        <f t="shared" si="3"/>
        <v>8.0176685859890587E-2</v>
      </c>
      <c r="W3" s="5">
        <f t="shared" si="4"/>
        <v>1.2258611444504807E-2</v>
      </c>
      <c r="X3" s="5" t="str">
        <f t="shared" si="5"/>
        <v xml:space="preserve">STABLE </v>
      </c>
      <c r="Y3" s="72" t="str">
        <f t="shared" si="6"/>
        <v>PAID</v>
      </c>
      <c r="Z3" s="72" t="s">
        <v>128</v>
      </c>
      <c r="AA3" s="72" t="s">
        <v>128</v>
      </c>
      <c r="AB3" s="232"/>
      <c r="AC3" s="72"/>
      <c r="AD3" s="72" t="s">
        <v>2888</v>
      </c>
      <c r="AE3" s="234"/>
      <c r="AF3" s="235" t="s">
        <v>129</v>
      </c>
      <c r="AG3" s="7"/>
      <c r="AH3" s="72" t="s">
        <v>142</v>
      </c>
      <c r="AI3" s="7"/>
      <c r="AJ3" s="7"/>
      <c r="AK3" s="7"/>
      <c r="AL3" s="7">
        <v>8286</v>
      </c>
      <c r="AM3" s="186">
        <v>232745</v>
      </c>
      <c r="AN3" s="189">
        <v>26</v>
      </c>
      <c r="AO3" s="233">
        <v>25</v>
      </c>
      <c r="AP3" s="233" t="str">
        <f t="shared" si="7"/>
        <v>STABLE</v>
      </c>
      <c r="AQ3" s="233"/>
      <c r="AR3" s="233"/>
      <c r="AS3" s="233"/>
      <c r="AT3" s="233"/>
      <c r="AU3" s="72" t="s">
        <v>131</v>
      </c>
      <c r="AV3" s="236" t="s">
        <v>1330</v>
      </c>
      <c r="AW3" s="232" t="s">
        <v>1331</v>
      </c>
      <c r="AX3" s="237">
        <v>46052</v>
      </c>
      <c r="AY3" s="72">
        <v>36</v>
      </c>
      <c r="AZ3" s="72" t="s">
        <v>139</v>
      </c>
      <c r="BA3" s="7" t="s">
        <v>135</v>
      </c>
      <c r="BB3" s="7"/>
      <c r="BC3" s="7"/>
      <c r="BD3" s="72"/>
      <c r="BE3" s="72"/>
      <c r="BF3" s="72"/>
      <c r="BG3" s="150"/>
      <c r="BH3" s="72"/>
      <c r="BI3" s="72"/>
      <c r="BJ3" s="72"/>
      <c r="BK3" s="72"/>
      <c r="BL3" s="72">
        <v>1</v>
      </c>
      <c r="BM3" s="72"/>
      <c r="BN3" s="72"/>
      <c r="BO3" s="72"/>
      <c r="BP3" s="72"/>
      <c r="BQ3" s="72"/>
      <c r="BR3" s="72"/>
      <c r="BS3" s="72"/>
      <c r="BT3" s="72"/>
      <c r="BU3" s="72"/>
      <c r="BV3" s="72"/>
      <c r="BW3" s="72"/>
      <c r="BX3" s="72"/>
      <c r="BY3" s="72"/>
      <c r="BZ3" s="72"/>
      <c r="CA3" s="72"/>
      <c r="CB3" s="72"/>
      <c r="CC3" s="72"/>
      <c r="CD3" s="72"/>
      <c r="CE3" s="72"/>
      <c r="CF3" s="72"/>
      <c r="CG3" s="72"/>
      <c r="CH3" s="72"/>
      <c r="CI3" s="72"/>
      <c r="CJ3" s="72"/>
      <c r="CK3" s="72"/>
      <c r="CL3" s="72"/>
      <c r="CM3" s="72"/>
      <c r="CN3" s="72"/>
      <c r="CO3" s="72"/>
      <c r="CP3" s="72"/>
      <c r="CQ3" s="72"/>
      <c r="CR3" s="72"/>
      <c r="CS3" s="72"/>
      <c r="CT3" s="72"/>
      <c r="CU3" s="72"/>
      <c r="CV3" s="72"/>
      <c r="CW3" s="72"/>
      <c r="CX3" s="72"/>
      <c r="CY3" s="72"/>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238">
        <f t="shared" si="8"/>
        <v>1</v>
      </c>
      <c r="ES3" s="72">
        <f t="shared" si="9"/>
        <v>1</v>
      </c>
      <c r="ET3" s="72" t="s">
        <v>145</v>
      </c>
      <c r="EU3" s="7" t="s">
        <v>1797</v>
      </c>
      <c r="EV3" s="7" t="s">
        <v>115</v>
      </c>
      <c r="EW3" s="7" t="s">
        <v>2352</v>
      </c>
      <c r="EX3" s="150" t="s">
        <v>2353</v>
      </c>
      <c r="EY3" s="239">
        <v>46207</v>
      </c>
      <c r="EZ3" s="239"/>
      <c r="FA3" s="150"/>
      <c r="FB3" s="239"/>
      <c r="FC3" s="7"/>
      <c r="FD3" s="7"/>
      <c r="FE3" s="7">
        <f t="shared" ref="FE3:FE66" si="10">IF((J3+R3)&lt;=I3+R3,(J3+R3),((I3-(I3*(M3+1)-(I3+J3)))+R3))</f>
        <v>8561</v>
      </c>
      <c r="FF3" s="72">
        <f t="shared" ref="FF3:FF66" si="11">I3+J3+FD3</f>
        <v>17022</v>
      </c>
    </row>
    <row r="4" spans="1:163" ht="17.25" hidden="1" customHeight="1" x14ac:dyDescent="0.25">
      <c r="A4" s="72">
        <v>467186575</v>
      </c>
      <c r="B4" s="232" t="s">
        <v>2563</v>
      </c>
      <c r="C4" s="72"/>
      <c r="D4" s="72"/>
      <c r="E4" s="72"/>
      <c r="F4" s="72"/>
      <c r="G4" s="233"/>
      <c r="H4" s="233"/>
      <c r="I4" s="72">
        <v>7088</v>
      </c>
      <c r="J4" s="72">
        <v>6826</v>
      </c>
      <c r="K4" s="189">
        <f t="shared" si="0"/>
        <v>6912</v>
      </c>
      <c r="L4" s="189">
        <f t="shared" si="1"/>
        <v>13914</v>
      </c>
      <c r="M4" s="260">
        <v>1</v>
      </c>
      <c r="N4" s="72" t="s">
        <v>124</v>
      </c>
      <c r="O4" s="72" t="s">
        <v>125</v>
      </c>
      <c r="P4" s="72" t="s">
        <v>225</v>
      </c>
      <c r="Q4" s="186">
        <v>229566</v>
      </c>
      <c r="R4" s="66">
        <v>86</v>
      </c>
      <c r="S4" s="66">
        <f t="shared" si="2"/>
        <v>0</v>
      </c>
      <c r="T4" s="66">
        <v>2688</v>
      </c>
      <c r="U4" s="4" t="s">
        <v>129</v>
      </c>
      <c r="V4" s="5">
        <f t="shared" si="3"/>
        <v>0.51108206041101001</v>
      </c>
      <c r="W4" s="5">
        <f t="shared" si="4"/>
        <v>1.2091174439275562E-2</v>
      </c>
      <c r="X4" s="5" t="str">
        <f t="shared" si="5"/>
        <v>FLOW</v>
      </c>
      <c r="Y4" s="72" t="str">
        <f t="shared" si="6"/>
        <v>NC</v>
      </c>
      <c r="Z4" s="72" t="s">
        <v>129</v>
      </c>
      <c r="AA4" s="72" t="s">
        <v>141</v>
      </c>
      <c r="AB4" s="232" t="s">
        <v>2912</v>
      </c>
      <c r="AC4" s="72"/>
      <c r="AD4" s="72" t="s">
        <v>2892</v>
      </c>
      <c r="AE4" s="234"/>
      <c r="AF4" s="235" t="s">
        <v>129</v>
      </c>
      <c r="AG4" s="7"/>
      <c r="AH4" s="72" t="s">
        <v>1040</v>
      </c>
      <c r="AI4" s="7"/>
      <c r="AJ4" s="7"/>
      <c r="AK4" s="7"/>
      <c r="AL4" s="7">
        <v>9600</v>
      </c>
      <c r="AM4" s="186">
        <v>229566</v>
      </c>
      <c r="AN4" s="189">
        <v>26</v>
      </c>
      <c r="AO4" s="233">
        <v>55</v>
      </c>
      <c r="AP4" s="233" t="str">
        <f t="shared" si="7"/>
        <v>FLOW</v>
      </c>
      <c r="AQ4" s="233"/>
      <c r="AR4" s="233"/>
      <c r="AS4" s="233"/>
      <c r="AT4" s="233"/>
      <c r="AU4" s="72" t="s">
        <v>426</v>
      </c>
      <c r="AV4" s="236"/>
      <c r="AW4" s="232" t="s">
        <v>1260</v>
      </c>
      <c r="AX4" s="237">
        <v>45959</v>
      </c>
      <c r="AY4" s="72">
        <v>48</v>
      </c>
      <c r="AZ4" s="72" t="s">
        <v>2880</v>
      </c>
      <c r="BA4" s="7" t="s">
        <v>2305</v>
      </c>
      <c r="BB4" s="7"/>
      <c r="BC4" s="7"/>
      <c r="BD4" s="72"/>
      <c r="BE4" s="72"/>
      <c r="BF4" s="72"/>
      <c r="BG4" s="150"/>
      <c r="BH4" s="72"/>
      <c r="BI4" s="72"/>
      <c r="BJ4" s="72"/>
      <c r="BK4" s="72"/>
      <c r="BL4" s="72"/>
      <c r="BM4" s="72"/>
      <c r="BN4" s="72"/>
      <c r="BO4" s="72"/>
      <c r="BP4" s="72"/>
      <c r="BQ4" s="72"/>
      <c r="BR4" s="72"/>
      <c r="BS4" s="72"/>
      <c r="BT4" s="72"/>
      <c r="BU4" s="72"/>
      <c r="BV4" s="72"/>
      <c r="BW4" s="72"/>
      <c r="BX4" s="72"/>
      <c r="BY4" s="72"/>
      <c r="BZ4" s="72"/>
      <c r="CA4" s="72"/>
      <c r="CB4" s="72"/>
      <c r="CC4" s="72"/>
      <c r="CD4" s="72"/>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v>1</v>
      </c>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238">
        <f t="shared" si="8"/>
        <v>1</v>
      </c>
      <c r="ES4" s="72">
        <f t="shared" si="9"/>
        <v>1</v>
      </c>
      <c r="ET4" s="72" t="s">
        <v>229</v>
      </c>
      <c r="EU4" s="7"/>
      <c r="EV4" s="262"/>
      <c r="EW4" s="7"/>
      <c r="EX4" s="150"/>
      <c r="EY4" s="239"/>
      <c r="EZ4" s="239"/>
      <c r="FA4" s="150"/>
      <c r="FB4" s="239"/>
      <c r="FC4" s="7"/>
      <c r="FD4" s="7"/>
      <c r="FE4" s="7">
        <f t="shared" si="10"/>
        <v>6912</v>
      </c>
      <c r="FF4" s="72">
        <f t="shared" si="11"/>
        <v>13914</v>
      </c>
    </row>
    <row r="5" spans="1:163" ht="17.25" hidden="1" customHeight="1" x14ac:dyDescent="0.25">
      <c r="A5" s="72">
        <v>465898394</v>
      </c>
      <c r="B5" s="232" t="s">
        <v>830</v>
      </c>
      <c r="C5" s="72" t="s">
        <v>2243</v>
      </c>
      <c r="D5" s="72" t="s">
        <v>2907</v>
      </c>
      <c r="E5" s="72">
        <v>7900</v>
      </c>
      <c r="F5" s="72"/>
      <c r="G5" s="233"/>
      <c r="H5" s="233" t="s">
        <v>2905</v>
      </c>
      <c r="I5" s="72">
        <v>7774</v>
      </c>
      <c r="J5" s="72">
        <v>7745</v>
      </c>
      <c r="K5" s="189">
        <f t="shared" si="0"/>
        <v>7852</v>
      </c>
      <c r="L5" s="189">
        <f t="shared" si="1"/>
        <v>7619</v>
      </c>
      <c r="M5" s="260">
        <v>1</v>
      </c>
      <c r="N5" s="72" t="s">
        <v>2242</v>
      </c>
      <c r="O5" s="72" t="s">
        <v>128</v>
      </c>
      <c r="P5" s="72" t="s">
        <v>165</v>
      </c>
      <c r="Q5" s="186">
        <v>214819</v>
      </c>
      <c r="R5" s="66">
        <v>107</v>
      </c>
      <c r="S5" s="66">
        <f t="shared" si="2"/>
        <v>0</v>
      </c>
      <c r="T5" s="66">
        <v>1350</v>
      </c>
      <c r="U5" s="4" t="s">
        <v>174</v>
      </c>
      <c r="V5" s="5">
        <f t="shared" si="3"/>
        <v>0.23210836695455569</v>
      </c>
      <c r="W5" s="5">
        <f t="shared" si="4"/>
        <v>1.1314454239176258E-2</v>
      </c>
      <c r="X5" s="5" t="str">
        <f t="shared" si="5"/>
        <v xml:space="preserve">STABLE </v>
      </c>
      <c r="Y5" s="72" t="str">
        <f t="shared" si="6"/>
        <v>PTP</v>
      </c>
      <c r="Z5" s="72" t="s">
        <v>166</v>
      </c>
      <c r="AA5" s="72" t="s">
        <v>166</v>
      </c>
      <c r="AB5" s="232"/>
      <c r="AC5" s="72">
        <v>22</v>
      </c>
      <c r="AD5" s="72" t="s">
        <v>2888</v>
      </c>
      <c r="AE5" s="234"/>
      <c r="AF5" s="235" t="s">
        <v>129</v>
      </c>
      <c r="AG5" s="7"/>
      <c r="AH5" s="72" t="s">
        <v>1120</v>
      </c>
      <c r="AI5" s="7"/>
      <c r="AJ5" s="7"/>
      <c r="AK5" s="7"/>
      <c r="AL5" s="7">
        <v>7745</v>
      </c>
      <c r="AM5" s="186">
        <v>214819</v>
      </c>
      <c r="AN5" s="189">
        <v>26</v>
      </c>
      <c r="AO5" s="233">
        <v>25</v>
      </c>
      <c r="AP5" s="233" t="str">
        <f t="shared" si="7"/>
        <v>STABLE</v>
      </c>
      <c r="AQ5" s="233"/>
      <c r="AR5" s="233"/>
      <c r="AS5" s="233"/>
      <c r="AT5" s="233"/>
      <c r="AU5" s="72" t="s">
        <v>131</v>
      </c>
      <c r="AV5" s="236" t="s">
        <v>1589</v>
      </c>
      <c r="AW5" s="232" t="s">
        <v>1590</v>
      </c>
      <c r="AX5" s="237">
        <v>45758</v>
      </c>
      <c r="AY5" s="72">
        <v>48</v>
      </c>
      <c r="AZ5" s="72" t="s">
        <v>139</v>
      </c>
      <c r="BA5" s="7" t="s">
        <v>2305</v>
      </c>
      <c r="BB5" s="7"/>
      <c r="BC5" s="7"/>
      <c r="BD5" s="72"/>
      <c r="BE5" s="72"/>
      <c r="BF5" s="72"/>
      <c r="BG5" s="150"/>
      <c r="BH5" s="72"/>
      <c r="BI5" s="72"/>
      <c r="BJ5" s="72"/>
      <c r="BK5" s="72"/>
      <c r="BL5" s="72">
        <v>1</v>
      </c>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v>2</v>
      </c>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c r="EP5" s="72"/>
      <c r="EQ5" s="72"/>
      <c r="ER5" s="238">
        <f t="shared" si="8"/>
        <v>3</v>
      </c>
      <c r="ES5" s="72">
        <f t="shared" si="9"/>
        <v>1</v>
      </c>
      <c r="ET5" s="72" t="s">
        <v>170</v>
      </c>
      <c r="EU5" s="7" t="s">
        <v>1798</v>
      </c>
      <c r="EV5" s="7" t="s">
        <v>115</v>
      </c>
      <c r="EW5" s="7" t="s">
        <v>2354</v>
      </c>
      <c r="EX5" s="150" t="s">
        <v>2355</v>
      </c>
      <c r="EY5" s="239">
        <v>46207</v>
      </c>
      <c r="EZ5" s="239"/>
      <c r="FA5" s="150"/>
      <c r="FB5" s="239"/>
      <c r="FC5" s="7"/>
      <c r="FD5" s="7"/>
      <c r="FE5" s="7">
        <f t="shared" si="10"/>
        <v>7852</v>
      </c>
      <c r="FF5" s="72">
        <f t="shared" si="11"/>
        <v>15519</v>
      </c>
    </row>
    <row r="6" spans="1:163" ht="17.25" hidden="1" customHeight="1" x14ac:dyDescent="0.25">
      <c r="A6" s="72">
        <v>465866224</v>
      </c>
      <c r="B6" s="232" t="s">
        <v>550</v>
      </c>
      <c r="C6" s="72"/>
      <c r="D6" s="72"/>
      <c r="E6" s="72"/>
      <c r="F6" s="72"/>
      <c r="G6" s="233"/>
      <c r="H6" s="233"/>
      <c r="I6" s="72">
        <v>7421</v>
      </c>
      <c r="J6" s="72">
        <v>14816</v>
      </c>
      <c r="K6" s="189">
        <f t="shared" si="0"/>
        <v>7678</v>
      </c>
      <c r="L6" s="189">
        <f t="shared" si="1"/>
        <v>22237</v>
      </c>
      <c r="M6" s="260">
        <v>2</v>
      </c>
      <c r="N6" s="72" t="s">
        <v>124</v>
      </c>
      <c r="O6" s="72" t="s">
        <v>125</v>
      </c>
      <c r="P6" s="72" t="s">
        <v>236</v>
      </c>
      <c r="Q6" s="186">
        <v>209612</v>
      </c>
      <c r="R6" s="66">
        <v>283</v>
      </c>
      <c r="S6" s="66">
        <f t="shared" si="2"/>
        <v>0</v>
      </c>
      <c r="T6" s="66">
        <v>3150</v>
      </c>
      <c r="U6" s="4" t="s">
        <v>129</v>
      </c>
      <c r="V6" s="5">
        <f t="shared" si="3"/>
        <v>0.45430167740640665</v>
      </c>
      <c r="W6" s="5">
        <f t="shared" si="4"/>
        <v>3.8973214688950555E-2</v>
      </c>
      <c r="X6" s="5" t="str">
        <f t="shared" si="5"/>
        <v>FLOW</v>
      </c>
      <c r="Y6" s="72" t="str">
        <f t="shared" si="6"/>
        <v>RTP</v>
      </c>
      <c r="Z6" s="72" t="s">
        <v>129</v>
      </c>
      <c r="AA6" s="72" t="s">
        <v>127</v>
      </c>
      <c r="AB6" s="232" t="s">
        <v>2346</v>
      </c>
      <c r="AC6" s="72"/>
      <c r="AD6" s="72"/>
      <c r="AE6" s="234"/>
      <c r="AF6" s="235" t="s">
        <v>129</v>
      </c>
      <c r="AG6" s="7"/>
      <c r="AH6" s="72" t="s">
        <v>1048</v>
      </c>
      <c r="AI6" s="7"/>
      <c r="AJ6" s="7"/>
      <c r="AK6" s="7"/>
      <c r="AL6" s="7">
        <v>14816</v>
      </c>
      <c r="AM6" s="186">
        <v>209612</v>
      </c>
      <c r="AN6" s="189">
        <v>57</v>
      </c>
      <c r="AO6" s="233">
        <v>86</v>
      </c>
      <c r="AP6" s="233" t="str">
        <f t="shared" si="7"/>
        <v>FLOW</v>
      </c>
      <c r="AQ6" s="233"/>
      <c r="AR6" s="233"/>
      <c r="AS6" s="233"/>
      <c r="AT6" s="233"/>
      <c r="AU6" s="72" t="s">
        <v>131</v>
      </c>
      <c r="AV6" s="236" t="s">
        <v>1224</v>
      </c>
      <c r="AW6" s="232" t="s">
        <v>1225</v>
      </c>
      <c r="AX6" s="237">
        <v>45754</v>
      </c>
      <c r="AY6" s="72">
        <v>48</v>
      </c>
      <c r="AZ6" s="72" t="s">
        <v>139</v>
      </c>
      <c r="BA6" s="7" t="s">
        <v>135</v>
      </c>
      <c r="BB6" s="7"/>
      <c r="BC6" s="7"/>
      <c r="BD6" s="72"/>
      <c r="BE6" s="72"/>
      <c r="BF6" s="72"/>
      <c r="BG6" s="150"/>
      <c r="BH6" s="72"/>
      <c r="BI6" s="72"/>
      <c r="BJ6" s="72"/>
      <c r="BK6" s="72"/>
      <c r="BL6" s="72">
        <v>1</v>
      </c>
      <c r="BM6" s="72"/>
      <c r="BN6" s="72"/>
      <c r="BO6" s="72"/>
      <c r="BP6" s="72"/>
      <c r="BQ6" s="72"/>
      <c r="BR6" s="72"/>
      <c r="BS6" s="72"/>
      <c r="BT6" s="72"/>
      <c r="BU6" s="72"/>
      <c r="BV6" s="72"/>
      <c r="BW6" s="72"/>
      <c r="BX6" s="72">
        <v>1</v>
      </c>
      <c r="BY6" s="72"/>
      <c r="BZ6" s="72"/>
      <c r="CA6" s="72">
        <v>1</v>
      </c>
      <c r="CB6" s="72"/>
      <c r="CC6" s="72"/>
      <c r="CD6" s="72"/>
      <c r="CE6" s="72"/>
      <c r="CF6" s="72"/>
      <c r="CG6" s="72"/>
      <c r="CH6" s="72"/>
      <c r="CI6" s="72"/>
      <c r="CJ6" s="72"/>
      <c r="CK6" s="72"/>
      <c r="CL6" s="72"/>
      <c r="CM6" s="72"/>
      <c r="CN6" s="72"/>
      <c r="CO6" s="72"/>
      <c r="CP6" s="72"/>
      <c r="CQ6" s="72"/>
      <c r="CR6" s="72"/>
      <c r="CS6" s="72"/>
      <c r="CT6" s="72"/>
      <c r="CU6" s="72"/>
      <c r="CV6" s="72">
        <v>1</v>
      </c>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v>5</v>
      </c>
      <c r="EG6" s="72"/>
      <c r="EH6" s="72"/>
      <c r="EI6" s="72"/>
      <c r="EJ6" s="72"/>
      <c r="EK6" s="72"/>
      <c r="EL6" s="72"/>
      <c r="EM6" s="72"/>
      <c r="EN6" s="72"/>
      <c r="EO6" s="72"/>
      <c r="EP6" s="72"/>
      <c r="EQ6" s="72"/>
      <c r="ER6" s="238">
        <f t="shared" si="8"/>
        <v>9</v>
      </c>
      <c r="ES6" s="72">
        <f t="shared" si="9"/>
        <v>1</v>
      </c>
      <c r="ET6" s="72" t="s">
        <v>240</v>
      </c>
      <c r="EU6" s="7" t="s">
        <v>1799</v>
      </c>
      <c r="EV6" s="7" t="s">
        <v>115</v>
      </c>
      <c r="EW6" s="7" t="s">
        <v>2356</v>
      </c>
      <c r="EX6" s="150" t="s">
        <v>2357</v>
      </c>
      <c r="EY6" s="239">
        <v>46207</v>
      </c>
      <c r="EZ6" s="239"/>
      <c r="FA6" s="150"/>
      <c r="FB6" s="239"/>
      <c r="FC6" s="7"/>
      <c r="FD6" s="7"/>
      <c r="FE6" s="7">
        <f t="shared" si="10"/>
        <v>7678</v>
      </c>
      <c r="FF6" s="72">
        <f t="shared" si="11"/>
        <v>22237</v>
      </c>
    </row>
    <row r="7" spans="1:163" ht="17.25" hidden="1" customHeight="1" x14ac:dyDescent="0.25">
      <c r="A7" s="72">
        <v>466752729</v>
      </c>
      <c r="B7" s="232" t="s">
        <v>554</v>
      </c>
      <c r="C7" s="72" t="s">
        <v>2243</v>
      </c>
      <c r="D7" s="72" t="s">
        <v>2909</v>
      </c>
      <c r="E7" s="72">
        <v>9500</v>
      </c>
      <c r="F7" s="72"/>
      <c r="G7" s="233"/>
      <c r="H7" s="233"/>
      <c r="I7" s="72">
        <v>9036</v>
      </c>
      <c r="J7" s="72">
        <v>8066</v>
      </c>
      <c r="K7" s="189">
        <f t="shared" si="0"/>
        <v>8248</v>
      </c>
      <c r="L7" s="189">
        <f t="shared" si="1"/>
        <v>7602</v>
      </c>
      <c r="M7" s="260">
        <v>1</v>
      </c>
      <c r="N7" s="72" t="s">
        <v>2242</v>
      </c>
      <c r="O7" s="72" t="s">
        <v>128</v>
      </c>
      <c r="P7" s="72" t="s">
        <v>322</v>
      </c>
      <c r="Q7" s="186">
        <v>209049</v>
      </c>
      <c r="R7" s="66">
        <v>182</v>
      </c>
      <c r="S7" s="66">
        <f t="shared" si="2"/>
        <v>0</v>
      </c>
      <c r="T7" s="66">
        <v>1800</v>
      </c>
      <c r="U7" s="4" t="s">
        <v>1006</v>
      </c>
      <c r="V7" s="5">
        <f t="shared" si="3"/>
        <v>0.1784081572303548</v>
      </c>
      <c r="W7" s="5">
        <f t="shared" si="4"/>
        <v>1.1010550017668631E-2</v>
      </c>
      <c r="X7" s="5" t="str">
        <f t="shared" si="5"/>
        <v xml:space="preserve">STABLE </v>
      </c>
      <c r="Y7" s="72" t="str">
        <f t="shared" si="6"/>
        <v>PTP</v>
      </c>
      <c r="Z7" s="72" t="s">
        <v>166</v>
      </c>
      <c r="AA7" s="72" t="s">
        <v>166</v>
      </c>
      <c r="AB7" s="232"/>
      <c r="AC7" s="72">
        <v>20</v>
      </c>
      <c r="AD7" s="72" t="s">
        <v>2888</v>
      </c>
      <c r="AE7" s="234"/>
      <c r="AF7" s="235" t="s">
        <v>129</v>
      </c>
      <c r="AG7" s="7"/>
      <c r="AH7" s="72" t="s">
        <v>384</v>
      </c>
      <c r="AI7" s="7"/>
      <c r="AJ7" s="7"/>
      <c r="AK7" s="7"/>
      <c r="AL7" s="7">
        <v>8066</v>
      </c>
      <c r="AM7" s="186">
        <v>209049</v>
      </c>
      <c r="AN7" s="189">
        <v>26</v>
      </c>
      <c r="AO7" s="233">
        <v>25</v>
      </c>
      <c r="AP7" s="233" t="str">
        <f t="shared" si="7"/>
        <v>STABLE</v>
      </c>
      <c r="AQ7" s="233"/>
      <c r="AR7" s="233"/>
      <c r="AS7" s="233"/>
      <c r="AT7" s="233"/>
      <c r="AU7" s="72" t="s">
        <v>131</v>
      </c>
      <c r="AV7" s="236" t="s">
        <v>1231</v>
      </c>
      <c r="AW7" s="232" t="s">
        <v>133</v>
      </c>
      <c r="AX7" s="237">
        <v>45894</v>
      </c>
      <c r="AY7" s="72">
        <v>36</v>
      </c>
      <c r="AZ7" s="72" t="s">
        <v>139</v>
      </c>
      <c r="BA7" s="7" t="s">
        <v>2305</v>
      </c>
      <c r="BB7" s="7"/>
      <c r="BC7" s="7"/>
      <c r="BD7" s="72"/>
      <c r="BE7" s="72"/>
      <c r="BF7" s="72"/>
      <c r="BG7" s="150"/>
      <c r="BH7" s="72"/>
      <c r="BI7" s="72"/>
      <c r="BJ7" s="72"/>
      <c r="BK7" s="72"/>
      <c r="BL7" s="72">
        <v>1</v>
      </c>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c r="EP7" s="72"/>
      <c r="EQ7" s="72"/>
      <c r="ER7" s="238">
        <f t="shared" si="8"/>
        <v>1</v>
      </c>
      <c r="ES7" s="72">
        <f t="shared" si="9"/>
        <v>1</v>
      </c>
      <c r="ET7" s="72" t="s">
        <v>326</v>
      </c>
      <c r="EU7" s="7" t="s">
        <v>1800</v>
      </c>
      <c r="EV7" s="7" t="s">
        <v>115</v>
      </c>
      <c r="EW7" s="7" t="s">
        <v>2358</v>
      </c>
      <c r="EX7" s="150" t="s">
        <v>2359</v>
      </c>
      <c r="EY7" s="239">
        <v>46224</v>
      </c>
      <c r="EZ7" s="239"/>
      <c r="FA7" s="150"/>
      <c r="FB7" s="239"/>
      <c r="FC7" s="7"/>
      <c r="FD7" s="7"/>
      <c r="FE7" s="7">
        <f t="shared" si="10"/>
        <v>8248</v>
      </c>
      <c r="FF7" s="72">
        <f t="shared" si="11"/>
        <v>17102</v>
      </c>
    </row>
    <row r="8" spans="1:163" ht="17.25" hidden="1" customHeight="1" x14ac:dyDescent="0.25">
      <c r="A8" s="72">
        <v>463131407</v>
      </c>
      <c r="B8" s="232" t="s">
        <v>596</v>
      </c>
      <c r="C8" s="72" t="s">
        <v>2243</v>
      </c>
      <c r="D8" s="72" t="s">
        <v>2938</v>
      </c>
      <c r="E8" s="72">
        <v>10000</v>
      </c>
      <c r="F8" s="72"/>
      <c r="G8" s="233"/>
      <c r="H8" s="233"/>
      <c r="I8" s="72">
        <v>9542</v>
      </c>
      <c r="J8" s="72">
        <v>8233</v>
      </c>
      <c r="K8" s="189">
        <f t="shared" si="0"/>
        <v>8435</v>
      </c>
      <c r="L8" s="189">
        <f t="shared" si="1"/>
        <v>7775</v>
      </c>
      <c r="M8" s="260">
        <v>1</v>
      </c>
      <c r="N8" s="72" t="s">
        <v>2242</v>
      </c>
      <c r="O8" s="72" t="s">
        <v>128</v>
      </c>
      <c r="P8" s="72" t="s">
        <v>192</v>
      </c>
      <c r="Q8" s="186">
        <v>204835</v>
      </c>
      <c r="R8" s="66">
        <v>202</v>
      </c>
      <c r="S8" s="66">
        <f t="shared" si="2"/>
        <v>0</v>
      </c>
      <c r="T8" s="66">
        <v>4050</v>
      </c>
      <c r="U8" s="4" t="s">
        <v>1020</v>
      </c>
      <c r="V8" s="5">
        <f t="shared" si="3"/>
        <v>0.24700660576711073</v>
      </c>
      <c r="W8" s="5">
        <f t="shared" si="4"/>
        <v>1.0788599863520773E-2</v>
      </c>
      <c r="X8" s="5" t="s">
        <v>2242</v>
      </c>
      <c r="Y8" s="72" t="str">
        <f t="shared" si="6"/>
        <v>PTP</v>
      </c>
      <c r="Z8" s="72" t="s">
        <v>166</v>
      </c>
      <c r="AA8" s="72" t="s">
        <v>166</v>
      </c>
      <c r="AB8" s="232"/>
      <c r="AC8" s="72">
        <v>25</v>
      </c>
      <c r="AD8" s="72" t="s">
        <v>2889</v>
      </c>
      <c r="AE8" s="234"/>
      <c r="AF8" s="235" t="s">
        <v>129</v>
      </c>
      <c r="AG8" s="7"/>
      <c r="AH8" s="72" t="s">
        <v>193</v>
      </c>
      <c r="AI8" s="7"/>
      <c r="AJ8" s="7"/>
      <c r="AK8" s="7"/>
      <c r="AL8" s="7">
        <v>8233</v>
      </c>
      <c r="AM8" s="186">
        <v>204835</v>
      </c>
      <c r="AN8" s="189">
        <v>26</v>
      </c>
      <c r="AO8" s="233">
        <v>25</v>
      </c>
      <c r="AP8" s="233" t="str">
        <f t="shared" si="7"/>
        <v>STABLE</v>
      </c>
      <c r="AQ8" s="233"/>
      <c r="AR8" s="233"/>
      <c r="AS8" s="233"/>
      <c r="AT8" s="233"/>
      <c r="AU8" s="72" t="s">
        <v>426</v>
      </c>
      <c r="AV8" s="236"/>
      <c r="AW8" s="232" t="s">
        <v>1295</v>
      </c>
      <c r="AX8" s="237">
        <v>45449</v>
      </c>
      <c r="AY8" s="72">
        <v>48</v>
      </c>
      <c r="AZ8" s="72" t="s">
        <v>139</v>
      </c>
      <c r="BA8" s="7" t="s">
        <v>135</v>
      </c>
      <c r="BB8" s="7"/>
      <c r="BC8" s="7"/>
      <c r="BD8" s="72"/>
      <c r="BE8" s="72"/>
      <c r="BF8" s="72"/>
      <c r="BG8" s="150"/>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238">
        <f t="shared" si="8"/>
        <v>1</v>
      </c>
      <c r="ES8" s="72">
        <f t="shared" si="9"/>
        <v>1</v>
      </c>
      <c r="ET8" s="72" t="s">
        <v>196</v>
      </c>
      <c r="EU8" s="7" t="s">
        <v>1801</v>
      </c>
      <c r="EV8" s="7" t="s">
        <v>115</v>
      </c>
      <c r="EW8" s="7" t="s">
        <v>2360</v>
      </c>
      <c r="EX8" s="150" t="s">
        <v>2361</v>
      </c>
      <c r="EY8" s="239">
        <v>46207</v>
      </c>
      <c r="EZ8" s="239"/>
      <c r="FA8" s="150"/>
      <c r="FB8" s="239"/>
      <c r="FC8" s="7"/>
      <c r="FD8" s="7"/>
      <c r="FE8" s="7">
        <f t="shared" si="10"/>
        <v>8435</v>
      </c>
      <c r="FF8" s="72">
        <f t="shared" si="11"/>
        <v>17775</v>
      </c>
    </row>
    <row r="9" spans="1:163" ht="17.25" hidden="1" customHeight="1" x14ac:dyDescent="0.25">
      <c r="A9" s="72">
        <v>467444078</v>
      </c>
      <c r="B9" s="232" t="s">
        <v>522</v>
      </c>
      <c r="C9" s="72" t="s">
        <v>2243</v>
      </c>
      <c r="D9" s="72" t="s">
        <v>2934</v>
      </c>
      <c r="E9" s="72">
        <v>6153</v>
      </c>
      <c r="F9" s="72"/>
      <c r="G9" s="233"/>
      <c r="H9" s="233"/>
      <c r="I9" s="72">
        <v>6009</v>
      </c>
      <c r="J9" s="72">
        <v>5959</v>
      </c>
      <c r="K9" s="189">
        <f t="shared" si="0"/>
        <v>6056</v>
      </c>
      <c r="L9" s="189">
        <f t="shared" si="1"/>
        <v>5815</v>
      </c>
      <c r="M9" s="260">
        <v>1</v>
      </c>
      <c r="N9" s="72" t="s">
        <v>2242</v>
      </c>
      <c r="O9" s="72" t="s">
        <v>128</v>
      </c>
      <c r="P9" s="72" t="s">
        <v>165</v>
      </c>
      <c r="Q9" s="186">
        <v>196503</v>
      </c>
      <c r="R9" s="66">
        <v>97</v>
      </c>
      <c r="S9" s="66">
        <f t="shared" si="2"/>
        <v>0</v>
      </c>
      <c r="T9" s="66">
        <v>2250</v>
      </c>
      <c r="U9" s="4" t="s">
        <v>1006</v>
      </c>
      <c r="V9" s="5">
        <f t="shared" si="3"/>
        <v>0.21231823270600395</v>
      </c>
      <c r="W9" s="5">
        <f t="shared" si="4"/>
        <v>1.0349755847298667E-2</v>
      </c>
      <c r="X9" s="5" t="s">
        <v>2242</v>
      </c>
      <c r="Y9" s="72" t="str">
        <f t="shared" si="6"/>
        <v>PTP</v>
      </c>
      <c r="Z9" s="72" t="s">
        <v>166</v>
      </c>
      <c r="AA9" s="72" t="s">
        <v>166</v>
      </c>
      <c r="AB9" s="232"/>
      <c r="AC9" s="72">
        <v>21</v>
      </c>
      <c r="AD9" s="72" t="s">
        <v>2888</v>
      </c>
      <c r="AE9" s="234"/>
      <c r="AF9" s="235" t="s">
        <v>129</v>
      </c>
      <c r="AG9" s="7"/>
      <c r="AH9" s="72" t="s">
        <v>344</v>
      </c>
      <c r="AI9" s="7"/>
      <c r="AJ9" s="7"/>
      <c r="AK9" s="7"/>
      <c r="AL9" s="7">
        <v>5959</v>
      </c>
      <c r="AM9" s="186">
        <v>196503</v>
      </c>
      <c r="AN9" s="189">
        <v>26</v>
      </c>
      <c r="AO9" s="233">
        <v>25</v>
      </c>
      <c r="AP9" s="233" t="str">
        <f t="shared" si="7"/>
        <v>STABLE</v>
      </c>
      <c r="AQ9" s="233"/>
      <c r="AR9" s="233"/>
      <c r="AS9" s="233"/>
      <c r="AT9" s="233"/>
      <c r="AU9" s="72" t="s">
        <v>131</v>
      </c>
      <c r="AV9" s="236" t="s">
        <v>1182</v>
      </c>
      <c r="AW9" s="232" t="s">
        <v>1183</v>
      </c>
      <c r="AX9" s="237">
        <v>46007</v>
      </c>
      <c r="AY9" s="72">
        <v>48</v>
      </c>
      <c r="AZ9" s="72" t="s">
        <v>139</v>
      </c>
      <c r="BA9" s="7" t="s">
        <v>2305</v>
      </c>
      <c r="BB9" s="7"/>
      <c r="BC9" s="7"/>
      <c r="BD9" s="72"/>
      <c r="BE9" s="72"/>
      <c r="BF9" s="72"/>
      <c r="BG9" s="150"/>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v>1</v>
      </c>
      <c r="CH9" s="72"/>
      <c r="CI9" s="72"/>
      <c r="CJ9" s="72"/>
      <c r="CK9" s="72"/>
      <c r="CL9" s="72"/>
      <c r="CM9" s="72"/>
      <c r="CN9" s="72"/>
      <c r="CO9" s="72"/>
      <c r="CP9" s="72"/>
      <c r="CQ9" s="72"/>
      <c r="CR9" s="72"/>
      <c r="CS9" s="72"/>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238">
        <f t="shared" si="8"/>
        <v>1</v>
      </c>
      <c r="ES9" s="72">
        <f t="shared" si="9"/>
        <v>1</v>
      </c>
      <c r="ET9" s="72" t="s">
        <v>170</v>
      </c>
      <c r="EU9" s="7" t="s">
        <v>1802</v>
      </c>
      <c r="EV9" s="7" t="s">
        <v>115</v>
      </c>
      <c r="EW9" s="7" t="e">
        <v>#N/A</v>
      </c>
      <c r="EX9" s="150" t="e">
        <v>#N/A</v>
      </c>
      <c r="EY9" s="239" t="e">
        <v>#N/A</v>
      </c>
      <c r="EZ9" s="239"/>
      <c r="FA9" s="150"/>
      <c r="FB9" s="239"/>
      <c r="FC9" s="7"/>
      <c r="FD9" s="7"/>
      <c r="FE9" s="7">
        <f t="shared" si="10"/>
        <v>6056</v>
      </c>
      <c r="FF9" s="72">
        <f t="shared" si="11"/>
        <v>11968</v>
      </c>
    </row>
    <row r="10" spans="1:163" ht="17.25" hidden="1" customHeight="1" x14ac:dyDescent="0.25">
      <c r="A10" s="72">
        <v>466275141</v>
      </c>
      <c r="B10" s="232" t="s">
        <v>987</v>
      </c>
      <c r="C10" s="72"/>
      <c r="D10" s="72"/>
      <c r="E10" s="72"/>
      <c r="F10" s="72"/>
      <c r="G10" s="233"/>
      <c r="H10" s="233"/>
      <c r="I10" s="72">
        <v>9204</v>
      </c>
      <c r="J10" s="72">
        <v>16707</v>
      </c>
      <c r="K10" s="189">
        <f t="shared" si="0"/>
        <v>7709</v>
      </c>
      <c r="L10" s="189">
        <f t="shared" si="1"/>
        <v>25911</v>
      </c>
      <c r="M10" s="260">
        <v>2</v>
      </c>
      <c r="N10" s="72" t="s">
        <v>124</v>
      </c>
      <c r="O10" s="72" t="s">
        <v>125</v>
      </c>
      <c r="P10" s="72" t="s">
        <v>284</v>
      </c>
      <c r="Q10" s="186">
        <v>194945</v>
      </c>
      <c r="R10" s="66">
        <v>206</v>
      </c>
      <c r="S10" s="66">
        <f t="shared" si="2"/>
        <v>0</v>
      </c>
      <c r="T10" s="66">
        <v>900</v>
      </c>
      <c r="U10" s="4" t="s">
        <v>124</v>
      </c>
      <c r="V10" s="5">
        <f t="shared" si="3"/>
        <v>0.29558768531469221</v>
      </c>
      <c r="W10" s="5">
        <f t="shared" si="4"/>
        <v>3.624617549347111E-2</v>
      </c>
      <c r="X10" s="5" t="str">
        <f t="shared" si="5"/>
        <v>FLOW</v>
      </c>
      <c r="Y10" s="72" t="str">
        <f t="shared" si="6"/>
        <v>MPTP</v>
      </c>
      <c r="Z10" s="72" t="s">
        <v>181</v>
      </c>
      <c r="AA10" s="72" t="s">
        <v>181</v>
      </c>
      <c r="AB10" s="232" t="s">
        <v>2347</v>
      </c>
      <c r="AC10" s="72"/>
      <c r="AD10" s="72" t="s">
        <v>2892</v>
      </c>
      <c r="AE10" s="234"/>
      <c r="AF10" s="235" t="s">
        <v>129</v>
      </c>
      <c r="AG10" s="7"/>
      <c r="AH10" s="72" t="s">
        <v>285</v>
      </c>
      <c r="AI10" s="7"/>
      <c r="AJ10" s="7"/>
      <c r="AK10" s="7"/>
      <c r="AL10" s="7">
        <v>16707</v>
      </c>
      <c r="AM10" s="186">
        <v>194945</v>
      </c>
      <c r="AN10" s="189">
        <v>57</v>
      </c>
      <c r="AO10" s="233">
        <v>86</v>
      </c>
      <c r="AP10" s="233" t="str">
        <f t="shared" si="7"/>
        <v>FLOW</v>
      </c>
      <c r="AQ10" s="233"/>
      <c r="AR10" s="233"/>
      <c r="AS10" s="233"/>
      <c r="AT10" s="233"/>
      <c r="AU10" s="72" t="s">
        <v>131</v>
      </c>
      <c r="AV10" s="236" t="s">
        <v>1776</v>
      </c>
      <c r="AW10" s="232" t="s">
        <v>1777</v>
      </c>
      <c r="AX10" s="237">
        <v>45813</v>
      </c>
      <c r="AY10" s="72">
        <v>36</v>
      </c>
      <c r="AZ10" s="72" t="s">
        <v>139</v>
      </c>
      <c r="BA10" s="7" t="s">
        <v>2305</v>
      </c>
      <c r="BB10" s="7"/>
      <c r="BC10" s="7"/>
      <c r="BD10" s="72"/>
      <c r="BE10" s="72"/>
      <c r="BF10" s="72"/>
      <c r="BG10" s="150"/>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v>1</v>
      </c>
      <c r="ED10" s="72"/>
      <c r="EE10" s="72"/>
      <c r="EF10" s="72"/>
      <c r="EG10" s="72"/>
      <c r="EH10" s="72"/>
      <c r="EI10" s="72"/>
      <c r="EJ10" s="72"/>
      <c r="EK10" s="72"/>
      <c r="EL10" s="72"/>
      <c r="EM10" s="72"/>
      <c r="EN10" s="72"/>
      <c r="EO10" s="72"/>
      <c r="EP10" s="72"/>
      <c r="EQ10" s="72"/>
      <c r="ER10" s="238">
        <f t="shared" si="8"/>
        <v>2</v>
      </c>
      <c r="ES10" s="72">
        <f t="shared" si="9"/>
        <v>1</v>
      </c>
      <c r="ET10" s="72" t="s">
        <v>288</v>
      </c>
      <c r="EU10" s="7" t="s">
        <v>1803</v>
      </c>
      <c r="EV10" s="7" t="s">
        <v>115</v>
      </c>
      <c r="EW10" s="7" t="s">
        <v>2362</v>
      </c>
      <c r="EX10" s="150" t="s">
        <v>2363</v>
      </c>
      <c r="EY10" s="239">
        <v>46207</v>
      </c>
      <c r="EZ10" s="239"/>
      <c r="FA10" s="150"/>
      <c r="FB10" s="239"/>
      <c r="FC10" s="7"/>
      <c r="FD10" s="7"/>
      <c r="FE10" s="7">
        <f t="shared" si="10"/>
        <v>7709</v>
      </c>
      <c r="FF10" s="72">
        <f t="shared" si="11"/>
        <v>25911</v>
      </c>
    </row>
    <row r="11" spans="1:163" ht="17.25" hidden="1" customHeight="1" x14ac:dyDescent="0.25">
      <c r="A11" s="72">
        <v>465107719</v>
      </c>
      <c r="B11" s="232" t="s">
        <v>2572</v>
      </c>
      <c r="C11" s="72" t="s">
        <v>2243</v>
      </c>
      <c r="D11" s="72" t="s">
        <v>2883</v>
      </c>
      <c r="E11" s="72">
        <v>11046</v>
      </c>
      <c r="F11" s="72"/>
      <c r="G11" s="233"/>
      <c r="H11" s="233"/>
      <c r="I11" s="72">
        <v>11046</v>
      </c>
      <c r="J11" s="72">
        <v>10785</v>
      </c>
      <c r="K11" s="189">
        <f t="shared" si="0"/>
        <v>11000</v>
      </c>
      <c r="L11" s="189">
        <f t="shared" si="1"/>
        <v>10785</v>
      </c>
      <c r="M11" s="260">
        <v>1</v>
      </c>
      <c r="N11" s="72" t="s">
        <v>2242</v>
      </c>
      <c r="O11" s="72" t="s">
        <v>128</v>
      </c>
      <c r="P11" s="72" t="s">
        <v>254</v>
      </c>
      <c r="Q11" s="186">
        <v>192004</v>
      </c>
      <c r="R11" s="66">
        <v>215</v>
      </c>
      <c r="S11" s="66">
        <f t="shared" si="2"/>
        <v>0</v>
      </c>
      <c r="T11" s="66">
        <v>3150</v>
      </c>
      <c r="U11" s="4" t="s">
        <v>1009</v>
      </c>
      <c r="V11" s="5">
        <f t="shared" si="3"/>
        <v>0.1611761558074899</v>
      </c>
      <c r="W11" s="5">
        <f t="shared" si="4"/>
        <v>1.0112794826057278E-2</v>
      </c>
      <c r="X11" s="5" t="str">
        <f t="shared" si="5"/>
        <v xml:space="preserve">STABLE </v>
      </c>
      <c r="Y11" s="72" t="str">
        <f t="shared" si="6"/>
        <v>PAID</v>
      </c>
      <c r="Z11" s="72" t="s">
        <v>128</v>
      </c>
      <c r="AA11" s="72" t="s">
        <v>128</v>
      </c>
      <c r="AB11" s="232"/>
      <c r="AC11" s="72"/>
      <c r="AD11" s="72"/>
      <c r="AE11" s="234"/>
      <c r="AF11" s="235" t="s">
        <v>129</v>
      </c>
      <c r="AG11" s="7"/>
      <c r="AH11" s="72" t="s">
        <v>255</v>
      </c>
      <c r="AI11" s="7"/>
      <c r="AJ11" s="7"/>
      <c r="AK11" s="7"/>
      <c r="AL11" s="7">
        <v>14150</v>
      </c>
      <c r="AM11" s="186">
        <v>192004</v>
      </c>
      <c r="AN11" s="189">
        <v>26</v>
      </c>
      <c r="AO11" s="233">
        <v>25</v>
      </c>
      <c r="AP11" s="233" t="str">
        <f t="shared" si="7"/>
        <v>STABLE</v>
      </c>
      <c r="AQ11" s="233"/>
      <c r="AR11" s="233"/>
      <c r="AS11" s="233"/>
      <c r="AT11" s="233"/>
      <c r="AU11" s="72" t="s">
        <v>131</v>
      </c>
      <c r="AV11" s="236" t="s">
        <v>2733</v>
      </c>
      <c r="AW11" s="232" t="s">
        <v>2734</v>
      </c>
      <c r="AX11" s="237">
        <v>45659</v>
      </c>
      <c r="AY11" s="72">
        <v>36</v>
      </c>
      <c r="AZ11" s="72" t="s">
        <v>2880</v>
      </c>
      <c r="BA11" s="7" t="s">
        <v>2305</v>
      </c>
      <c r="BB11" s="7"/>
      <c r="BC11" s="7"/>
      <c r="BD11" s="72"/>
      <c r="BE11" s="72"/>
      <c r="BF11" s="72"/>
      <c r="BG11" s="150"/>
      <c r="BH11" s="72"/>
      <c r="BI11" s="72"/>
      <c r="BJ11" s="72"/>
      <c r="BK11" s="72"/>
      <c r="BL11" s="72"/>
      <c r="BM11" s="72"/>
      <c r="BN11" s="72"/>
      <c r="BO11" s="72"/>
      <c r="BP11" s="72"/>
      <c r="BQ11" s="72"/>
      <c r="BR11" s="72"/>
      <c r="BS11" s="72"/>
      <c r="BT11" s="72"/>
      <c r="BU11" s="72"/>
      <c r="BV11" s="72"/>
      <c r="BW11" s="72"/>
      <c r="BX11" s="72"/>
      <c r="BY11" s="72"/>
      <c r="BZ11" s="72"/>
      <c r="CA11" s="72"/>
      <c r="CB11" s="72"/>
      <c r="CC11" s="72"/>
      <c r="CD11" s="72"/>
      <c r="CE11" s="72"/>
      <c r="CF11" s="72"/>
      <c r="CG11" s="72">
        <v>1</v>
      </c>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c r="EL11" s="72"/>
      <c r="EM11" s="72"/>
      <c r="EN11" s="72"/>
      <c r="EO11" s="72"/>
      <c r="EP11" s="72"/>
      <c r="EQ11" s="72"/>
      <c r="ER11" s="238">
        <f t="shared" si="8"/>
        <v>1</v>
      </c>
      <c r="ES11" s="72">
        <f t="shared" si="9"/>
        <v>1</v>
      </c>
      <c r="ET11" s="72" t="s">
        <v>256</v>
      </c>
      <c r="EU11" s="7"/>
      <c r="EV11" s="262"/>
      <c r="EW11" s="7"/>
      <c r="EX11" s="150"/>
      <c r="EY11" s="239"/>
      <c r="EZ11" s="239"/>
      <c r="FA11" s="150"/>
      <c r="FB11" s="239"/>
      <c r="FC11" s="7"/>
      <c r="FD11" s="7"/>
      <c r="FE11" s="7">
        <f t="shared" si="10"/>
        <v>11000</v>
      </c>
      <c r="FF11" s="72">
        <f t="shared" si="11"/>
        <v>21831</v>
      </c>
    </row>
    <row r="12" spans="1:163" ht="17.25" hidden="1" customHeight="1" x14ac:dyDescent="0.25">
      <c r="A12" s="72">
        <v>464007891</v>
      </c>
      <c r="B12" s="232" t="s">
        <v>780</v>
      </c>
      <c r="C12" s="72"/>
      <c r="D12" s="72"/>
      <c r="E12" s="72"/>
      <c r="F12" s="72"/>
      <c r="G12" s="233"/>
      <c r="H12" s="233"/>
      <c r="I12" s="72">
        <v>8899</v>
      </c>
      <c r="J12" s="72">
        <v>35566.28</v>
      </c>
      <c r="K12" s="189">
        <f t="shared" si="0"/>
        <v>9834.2799999999988</v>
      </c>
      <c r="L12" s="189">
        <f t="shared" si="1"/>
        <v>44465.279999999999</v>
      </c>
      <c r="M12" s="260">
        <v>4</v>
      </c>
      <c r="N12" s="72" t="s">
        <v>124</v>
      </c>
      <c r="O12" s="72" t="s">
        <v>125</v>
      </c>
      <c r="P12" s="72" t="s">
        <v>173</v>
      </c>
      <c r="Q12" s="186">
        <v>188157</v>
      </c>
      <c r="R12" s="66">
        <v>965</v>
      </c>
      <c r="S12" s="66">
        <f t="shared" si="2"/>
        <v>0</v>
      </c>
      <c r="T12" s="66">
        <v>3600</v>
      </c>
      <c r="U12" s="4" t="s">
        <v>124</v>
      </c>
      <c r="V12" s="5">
        <f t="shared" si="3"/>
        <v>0.79404745260358744</v>
      </c>
      <c r="W12" s="5">
        <f t="shared" si="4"/>
        <v>7.2488321666261846E-2</v>
      </c>
      <c r="X12" s="5" t="str">
        <f t="shared" si="5"/>
        <v>FLOW</v>
      </c>
      <c r="Y12" s="72" t="str">
        <f t="shared" si="6"/>
        <v>OS</v>
      </c>
      <c r="Z12" s="72" t="s">
        <v>2552</v>
      </c>
      <c r="AA12" s="72" t="s">
        <v>2552</v>
      </c>
      <c r="AB12" s="232" t="s">
        <v>2903</v>
      </c>
      <c r="AC12" s="72"/>
      <c r="AD12" s="72" t="s">
        <v>2892</v>
      </c>
      <c r="AE12" s="234"/>
      <c r="AF12" s="235" t="s">
        <v>2882</v>
      </c>
      <c r="AG12" s="7"/>
      <c r="AH12" s="72" t="s">
        <v>1103</v>
      </c>
      <c r="AI12" s="7"/>
      <c r="AJ12" s="7"/>
      <c r="AK12" s="7"/>
      <c r="AL12" s="7">
        <v>35566.28</v>
      </c>
      <c r="AM12" s="186">
        <v>188157</v>
      </c>
      <c r="AN12" s="189">
        <v>118</v>
      </c>
      <c r="AO12" s="233">
        <v>147</v>
      </c>
      <c r="AP12" s="233" t="str">
        <f t="shared" si="7"/>
        <v>FLOW</v>
      </c>
      <c r="AQ12" s="233"/>
      <c r="AR12" s="233"/>
      <c r="AS12" s="233"/>
      <c r="AT12" s="233"/>
      <c r="AU12" s="72" t="s">
        <v>426</v>
      </c>
      <c r="AV12" s="236" t="s">
        <v>1531</v>
      </c>
      <c r="AW12" s="232" t="s">
        <v>1240</v>
      </c>
      <c r="AX12" s="237">
        <v>45547</v>
      </c>
      <c r="AY12" s="72">
        <v>42</v>
      </c>
      <c r="AZ12" s="72" t="s">
        <v>139</v>
      </c>
      <c r="BA12" s="7" t="s">
        <v>2305</v>
      </c>
      <c r="BB12" s="7"/>
      <c r="BC12" s="7"/>
      <c r="BD12" s="72"/>
      <c r="BE12" s="72"/>
      <c r="BF12" s="72"/>
      <c r="BG12" s="150"/>
      <c r="BH12" s="72"/>
      <c r="BI12" s="72"/>
      <c r="BJ12" s="72"/>
      <c r="BK12" s="72"/>
      <c r="BL12" s="72"/>
      <c r="BM12" s="72"/>
      <c r="BN12" s="72"/>
      <c r="BO12" s="72"/>
      <c r="BP12" s="72"/>
      <c r="BQ12" s="72"/>
      <c r="BR12" s="72"/>
      <c r="BS12" s="72"/>
      <c r="BT12" s="72"/>
      <c r="BU12" s="72"/>
      <c r="BV12" s="72"/>
      <c r="BW12" s="72"/>
      <c r="BX12" s="72"/>
      <c r="BY12" s="72"/>
      <c r="BZ12" s="72"/>
      <c r="CA12" s="72">
        <v>1</v>
      </c>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238">
        <f t="shared" si="8"/>
        <v>1</v>
      </c>
      <c r="ES12" s="72">
        <f t="shared" si="9"/>
        <v>1</v>
      </c>
      <c r="ET12" s="72" t="s">
        <v>178</v>
      </c>
      <c r="EU12" s="7" t="s">
        <v>1804</v>
      </c>
      <c r="EV12" s="7" t="s">
        <v>115</v>
      </c>
      <c r="EW12" s="7" t="e">
        <v>#N/A</v>
      </c>
      <c r="EX12" s="150" t="e">
        <v>#N/A</v>
      </c>
      <c r="EY12" s="239" t="e">
        <v>#N/A</v>
      </c>
      <c r="EZ12" s="239"/>
      <c r="FA12" s="150"/>
      <c r="FB12" s="239"/>
      <c r="FC12" s="7"/>
      <c r="FD12" s="7"/>
      <c r="FE12" s="7">
        <f t="shared" si="10"/>
        <v>9834.2799999999988</v>
      </c>
      <c r="FF12" s="72">
        <f t="shared" si="11"/>
        <v>44465.279999999999</v>
      </c>
    </row>
    <row r="13" spans="1:163" ht="17.25" hidden="1" customHeight="1" x14ac:dyDescent="0.25">
      <c r="A13" s="72">
        <v>466642523</v>
      </c>
      <c r="B13" s="232" t="s">
        <v>123</v>
      </c>
      <c r="C13" s="72"/>
      <c r="D13" s="72"/>
      <c r="E13" s="72"/>
      <c r="F13" s="72"/>
      <c r="G13" s="233"/>
      <c r="H13" s="233" t="s">
        <v>2241</v>
      </c>
      <c r="I13" s="72">
        <v>5986</v>
      </c>
      <c r="J13" s="72">
        <v>17944</v>
      </c>
      <c r="K13" s="189">
        <f t="shared" si="0"/>
        <v>6472</v>
      </c>
      <c r="L13" s="189">
        <f t="shared" si="1"/>
        <v>23930</v>
      </c>
      <c r="M13" s="260">
        <v>3</v>
      </c>
      <c r="N13" s="72" t="s">
        <v>2242</v>
      </c>
      <c r="O13" s="72" t="s">
        <v>128</v>
      </c>
      <c r="P13" s="72" t="s">
        <v>126</v>
      </c>
      <c r="Q13" s="186">
        <v>185230</v>
      </c>
      <c r="R13" s="66">
        <v>500</v>
      </c>
      <c r="S13" s="66">
        <f t="shared" si="2"/>
        <v>0</v>
      </c>
      <c r="T13" s="66">
        <v>3600</v>
      </c>
      <c r="U13" s="4" t="s">
        <v>174</v>
      </c>
      <c r="V13" s="5">
        <f t="shared" si="3"/>
        <v>0.24186647745638729</v>
      </c>
      <c r="W13" s="5">
        <f t="shared" si="4"/>
        <v>5.9324163360752961E-2</v>
      </c>
      <c r="X13" s="5" t="str">
        <f t="shared" si="5"/>
        <v xml:space="preserve">STABLE </v>
      </c>
      <c r="Y13" s="72" t="str">
        <f t="shared" si="6"/>
        <v>PAID</v>
      </c>
      <c r="Z13" s="72" t="s">
        <v>128</v>
      </c>
      <c r="AA13" s="72" t="s">
        <v>128</v>
      </c>
      <c r="AB13" s="232"/>
      <c r="AC13" s="72"/>
      <c r="AD13" s="72"/>
      <c r="AE13" s="234"/>
      <c r="AF13" s="235" t="s">
        <v>2882</v>
      </c>
      <c r="AG13" s="7"/>
      <c r="AH13" s="72" t="s">
        <v>130</v>
      </c>
      <c r="AI13" s="7"/>
      <c r="AJ13" s="7"/>
      <c r="AK13" s="7"/>
      <c r="AL13" s="7">
        <v>17944</v>
      </c>
      <c r="AM13" s="186">
        <v>185230</v>
      </c>
      <c r="AN13" s="189">
        <v>87</v>
      </c>
      <c r="AO13" s="233">
        <v>86</v>
      </c>
      <c r="AP13" s="233" t="str">
        <f t="shared" si="7"/>
        <v>STABLE</v>
      </c>
      <c r="AQ13" s="233"/>
      <c r="AR13" s="233"/>
      <c r="AS13" s="233"/>
      <c r="AT13" s="233"/>
      <c r="AU13" s="72" t="s">
        <v>131</v>
      </c>
      <c r="AV13" s="236" t="s">
        <v>132</v>
      </c>
      <c r="AW13" s="232" t="s">
        <v>133</v>
      </c>
      <c r="AX13" s="237">
        <v>45874</v>
      </c>
      <c r="AY13" s="72">
        <v>48</v>
      </c>
      <c r="AZ13" s="72" t="s">
        <v>139</v>
      </c>
      <c r="BA13" s="7" t="s">
        <v>135</v>
      </c>
      <c r="BB13" s="7"/>
      <c r="BC13" s="7"/>
      <c r="BD13" s="72"/>
      <c r="BE13" s="72"/>
      <c r="BF13" s="72">
        <v>1</v>
      </c>
      <c r="BG13" s="150"/>
      <c r="BH13" s="72"/>
      <c r="BI13" s="72"/>
      <c r="BJ13" s="72"/>
      <c r="BK13" s="72"/>
      <c r="BL13" s="72"/>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238">
        <f t="shared" si="8"/>
        <v>1</v>
      </c>
      <c r="ES13" s="72">
        <f t="shared" si="9"/>
        <v>1</v>
      </c>
      <c r="ET13" s="72" t="s">
        <v>136</v>
      </c>
      <c r="EU13" s="7" t="s">
        <v>137</v>
      </c>
      <c r="EV13" s="7" t="s">
        <v>115</v>
      </c>
      <c r="EW13" s="7" t="s">
        <v>2352</v>
      </c>
      <c r="EX13" s="150" t="s">
        <v>2364</v>
      </c>
      <c r="EY13" s="239">
        <v>46205</v>
      </c>
      <c r="EZ13" s="239"/>
      <c r="FA13" s="150"/>
      <c r="FB13" s="239"/>
      <c r="FC13" s="7" t="s">
        <v>2932</v>
      </c>
      <c r="FD13" s="7"/>
      <c r="FE13" s="7">
        <f t="shared" si="10"/>
        <v>6472</v>
      </c>
      <c r="FF13" s="72">
        <f t="shared" si="11"/>
        <v>23930</v>
      </c>
      <c r="FG13" s="6">
        <v>466642523</v>
      </c>
    </row>
    <row r="14" spans="1:163" ht="17.25" hidden="1" customHeight="1" x14ac:dyDescent="0.25">
      <c r="A14" s="72">
        <v>466166742</v>
      </c>
      <c r="B14" s="232" t="s">
        <v>571</v>
      </c>
      <c r="C14" s="72"/>
      <c r="D14" s="72"/>
      <c r="E14" s="72"/>
      <c r="F14" s="72"/>
      <c r="G14" s="233"/>
      <c r="H14" s="233"/>
      <c r="I14" s="72">
        <v>8001</v>
      </c>
      <c r="J14" s="72">
        <v>40005</v>
      </c>
      <c r="K14" s="189">
        <f t="shared" si="0"/>
        <v>9101</v>
      </c>
      <c r="L14" s="189">
        <f t="shared" si="1"/>
        <v>48006</v>
      </c>
      <c r="M14" s="260">
        <v>5</v>
      </c>
      <c r="N14" s="72" t="s">
        <v>124</v>
      </c>
      <c r="O14" s="72" t="s">
        <v>125</v>
      </c>
      <c r="P14" s="72" t="s">
        <v>254</v>
      </c>
      <c r="Q14" s="186">
        <v>184910</v>
      </c>
      <c r="R14" s="66">
        <v>1100</v>
      </c>
      <c r="S14" s="66">
        <f t="shared" si="2"/>
        <v>0</v>
      </c>
      <c r="T14" s="66">
        <v>3150</v>
      </c>
      <c r="U14" s="4" t="s">
        <v>124</v>
      </c>
      <c r="V14" s="5">
        <f t="shared" si="3"/>
        <v>0.78785348166390423</v>
      </c>
      <c r="W14" s="5">
        <f t="shared" si="4"/>
        <v>8.2656033792572331E-2</v>
      </c>
      <c r="X14" s="5" t="str">
        <f t="shared" si="5"/>
        <v>FLOW</v>
      </c>
      <c r="Y14" s="72" t="str">
        <f t="shared" si="6"/>
        <v>NC</v>
      </c>
      <c r="Z14" s="72" t="s">
        <v>141</v>
      </c>
      <c r="AA14" s="72" t="s">
        <v>141</v>
      </c>
      <c r="AB14" s="232"/>
      <c r="AC14" s="72"/>
      <c r="AD14" s="72"/>
      <c r="AE14" s="234"/>
      <c r="AF14" s="235" t="s">
        <v>2882</v>
      </c>
      <c r="AG14" s="7"/>
      <c r="AH14" s="72" t="s">
        <v>255</v>
      </c>
      <c r="AI14" s="7"/>
      <c r="AJ14" s="7"/>
      <c r="AK14" s="7"/>
      <c r="AL14" s="7">
        <v>40005</v>
      </c>
      <c r="AM14" s="186">
        <v>184910</v>
      </c>
      <c r="AN14" s="189">
        <v>146</v>
      </c>
      <c r="AO14" s="233">
        <v>175</v>
      </c>
      <c r="AP14" s="233" t="str">
        <f t="shared" si="7"/>
        <v>FLOW</v>
      </c>
      <c r="AQ14" s="233"/>
      <c r="AR14" s="233"/>
      <c r="AS14" s="233"/>
      <c r="AT14" s="233"/>
      <c r="AU14" s="72" t="s">
        <v>426</v>
      </c>
      <c r="AV14" s="236" t="s">
        <v>1259</v>
      </c>
      <c r="AW14" s="232" t="s">
        <v>1260</v>
      </c>
      <c r="AX14" s="237">
        <v>45797</v>
      </c>
      <c r="AY14" s="72">
        <v>36</v>
      </c>
      <c r="AZ14" s="72" t="s">
        <v>139</v>
      </c>
      <c r="BA14" s="7" t="s">
        <v>2305</v>
      </c>
      <c r="BB14" s="7"/>
      <c r="BC14" s="7"/>
      <c r="BD14" s="72"/>
      <c r="BE14" s="72"/>
      <c r="BF14" s="72"/>
      <c r="BG14" s="150"/>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238">
        <f t="shared" si="8"/>
        <v>2</v>
      </c>
      <c r="ES14" s="72">
        <f t="shared" si="9"/>
        <v>1</v>
      </c>
      <c r="ET14" s="72" t="s">
        <v>256</v>
      </c>
      <c r="EU14" s="7" t="s">
        <v>1805</v>
      </c>
      <c r="EV14" s="7" t="s">
        <v>115</v>
      </c>
      <c r="EW14" s="7" t="s">
        <v>2362</v>
      </c>
      <c r="EX14" s="150" t="s">
        <v>2365</v>
      </c>
      <c r="EY14" s="239">
        <v>46206</v>
      </c>
      <c r="EZ14" s="239"/>
      <c r="FA14" s="150"/>
      <c r="FB14" s="239"/>
      <c r="FC14" s="7" t="s">
        <v>2933</v>
      </c>
      <c r="FD14" s="7"/>
      <c r="FE14" s="7">
        <f t="shared" si="10"/>
        <v>9101</v>
      </c>
      <c r="FF14" s="72">
        <f t="shared" si="11"/>
        <v>48006</v>
      </c>
    </row>
    <row r="15" spans="1:163" ht="17.25" hidden="1" customHeight="1" x14ac:dyDescent="0.25">
      <c r="A15" s="72">
        <v>462729658</v>
      </c>
      <c r="B15" s="232" t="s">
        <v>2570</v>
      </c>
      <c r="C15" s="72" t="s">
        <v>2243</v>
      </c>
      <c r="D15" s="72" t="s">
        <v>2885</v>
      </c>
      <c r="E15" s="72">
        <v>8840</v>
      </c>
      <c r="F15" s="72"/>
      <c r="G15" s="233"/>
      <c r="H15" s="233"/>
      <c r="I15" s="72">
        <v>8715</v>
      </c>
      <c r="J15" s="72">
        <v>8715</v>
      </c>
      <c r="K15" s="189">
        <f t="shared" si="0"/>
        <v>8722</v>
      </c>
      <c r="L15" s="189">
        <f t="shared" si="1"/>
        <v>8590</v>
      </c>
      <c r="M15" s="260">
        <v>1</v>
      </c>
      <c r="N15" s="72" t="s">
        <v>2242</v>
      </c>
      <c r="O15" s="72" t="s">
        <v>128</v>
      </c>
      <c r="P15" s="72" t="s">
        <v>322</v>
      </c>
      <c r="Q15" s="186">
        <v>179388</v>
      </c>
      <c r="R15" s="66">
        <v>7</v>
      </c>
      <c r="S15" s="66">
        <f t="shared" si="2"/>
        <v>0</v>
      </c>
      <c r="T15" s="66">
        <v>450</v>
      </c>
      <c r="U15" s="4" t="s">
        <v>129</v>
      </c>
      <c r="V15" s="5">
        <f t="shared" si="3"/>
        <v>0.1530946453187477</v>
      </c>
      <c r="W15" s="5">
        <f t="shared" si="4"/>
        <v>9.4483137760503055E-3</v>
      </c>
      <c r="X15" s="5" t="s">
        <v>480</v>
      </c>
      <c r="Y15" s="72" t="str">
        <f t="shared" si="6"/>
        <v>PAID</v>
      </c>
      <c r="Z15" s="72" t="s">
        <v>129</v>
      </c>
      <c r="AA15" s="72" t="s">
        <v>128</v>
      </c>
      <c r="AB15" s="232"/>
      <c r="AC15" s="72"/>
      <c r="AD15" s="72" t="s">
        <v>2888</v>
      </c>
      <c r="AE15" s="234"/>
      <c r="AF15" s="235" t="s">
        <v>129</v>
      </c>
      <c r="AG15" s="7"/>
      <c r="AH15" s="72" t="s">
        <v>384</v>
      </c>
      <c r="AI15" s="7"/>
      <c r="AJ15" s="7"/>
      <c r="AK15" s="7"/>
      <c r="AL15" s="7">
        <v>9172</v>
      </c>
      <c r="AM15" s="186">
        <v>179388</v>
      </c>
      <c r="AN15" s="189">
        <v>26</v>
      </c>
      <c r="AO15" s="233">
        <v>25</v>
      </c>
      <c r="AP15" s="233" t="str">
        <f t="shared" si="7"/>
        <v>STABLE</v>
      </c>
      <c r="AQ15" s="233"/>
      <c r="AR15" s="233"/>
      <c r="AS15" s="233"/>
      <c r="AT15" s="233"/>
      <c r="AU15" s="72" t="s">
        <v>131</v>
      </c>
      <c r="AV15" s="236" t="s">
        <v>2730</v>
      </c>
      <c r="AW15" s="232" t="s">
        <v>2731</v>
      </c>
      <c r="AX15" s="237">
        <v>45411</v>
      </c>
      <c r="AY15" s="72">
        <v>48</v>
      </c>
      <c r="AZ15" s="72" t="s">
        <v>2880</v>
      </c>
      <c r="BA15" s="7" t="s">
        <v>2305</v>
      </c>
      <c r="BB15" s="7"/>
      <c r="BC15" s="7"/>
      <c r="BD15" s="72"/>
      <c r="BE15" s="72"/>
      <c r="BF15" s="72"/>
      <c r="BG15" s="150"/>
      <c r="BH15" s="72"/>
      <c r="BI15" s="72"/>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v>1</v>
      </c>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238">
        <f t="shared" si="8"/>
        <v>1</v>
      </c>
      <c r="ES15" s="72">
        <f t="shared" si="9"/>
        <v>1</v>
      </c>
      <c r="ET15" s="72" t="s">
        <v>326</v>
      </c>
      <c r="EU15" s="7"/>
      <c r="EV15" s="262"/>
      <c r="EW15" s="7"/>
      <c r="EX15" s="150"/>
      <c r="EY15" s="239"/>
      <c r="EZ15" s="239"/>
      <c r="FA15" s="150"/>
      <c r="FB15" s="239"/>
      <c r="FC15" s="7"/>
      <c r="FD15" s="7"/>
      <c r="FE15" s="7">
        <f t="shared" si="10"/>
        <v>8722</v>
      </c>
      <c r="FF15" s="72">
        <f t="shared" si="11"/>
        <v>17430</v>
      </c>
    </row>
    <row r="16" spans="1:163" ht="17.25" hidden="1" customHeight="1" x14ac:dyDescent="0.25">
      <c r="A16" s="72">
        <v>465673833</v>
      </c>
      <c r="B16" s="232" t="s">
        <v>555</v>
      </c>
      <c r="C16" s="72" t="s">
        <v>2243</v>
      </c>
      <c r="D16" s="72" t="s">
        <v>2908</v>
      </c>
      <c r="E16" s="72">
        <v>6647</v>
      </c>
      <c r="F16" s="72"/>
      <c r="G16" s="233"/>
      <c r="H16" s="233"/>
      <c r="I16" s="72">
        <v>6382</v>
      </c>
      <c r="J16" s="72">
        <v>5781</v>
      </c>
      <c r="K16" s="189">
        <f t="shared" si="0"/>
        <v>5908</v>
      </c>
      <c r="L16" s="189">
        <f t="shared" si="1"/>
        <v>5516</v>
      </c>
      <c r="M16" s="260">
        <v>1</v>
      </c>
      <c r="N16" s="72" t="s">
        <v>2242</v>
      </c>
      <c r="O16" s="72" t="s">
        <v>128</v>
      </c>
      <c r="P16" s="72" t="s">
        <v>322</v>
      </c>
      <c r="Q16" s="186">
        <v>173580</v>
      </c>
      <c r="R16" s="66">
        <v>127</v>
      </c>
      <c r="S16" s="66">
        <f t="shared" si="2"/>
        <v>0</v>
      </c>
      <c r="T16" s="66">
        <v>6176</v>
      </c>
      <c r="U16" s="4" t="s">
        <v>1007</v>
      </c>
      <c r="V16" s="5">
        <f t="shared" si="3"/>
        <v>0.1481379386270443</v>
      </c>
      <c r="W16" s="5">
        <f t="shared" si="4"/>
        <v>9.1424081055968744E-3</v>
      </c>
      <c r="X16" s="5" t="str">
        <f t="shared" si="5"/>
        <v xml:space="preserve">STABLE </v>
      </c>
      <c r="Y16" s="72" t="str">
        <f t="shared" si="6"/>
        <v>PTP</v>
      </c>
      <c r="Z16" s="72" t="s">
        <v>166</v>
      </c>
      <c r="AA16" s="72" t="s">
        <v>166</v>
      </c>
      <c r="AB16" s="232"/>
      <c r="AC16" s="72">
        <v>25</v>
      </c>
      <c r="AD16" s="72" t="s">
        <v>2888</v>
      </c>
      <c r="AE16" s="234"/>
      <c r="AF16" s="235" t="s">
        <v>129</v>
      </c>
      <c r="AG16" s="7"/>
      <c r="AH16" s="72" t="s">
        <v>384</v>
      </c>
      <c r="AI16" s="7"/>
      <c r="AJ16" s="7"/>
      <c r="AK16" s="7"/>
      <c r="AL16" s="7">
        <v>5781</v>
      </c>
      <c r="AM16" s="186">
        <v>173580</v>
      </c>
      <c r="AN16" s="189">
        <v>26</v>
      </c>
      <c r="AO16" s="233">
        <v>25</v>
      </c>
      <c r="AP16" s="233" t="str">
        <f t="shared" si="7"/>
        <v>STABLE</v>
      </c>
      <c r="AQ16" s="233"/>
      <c r="AR16" s="233"/>
      <c r="AS16" s="233"/>
      <c r="AT16" s="233"/>
      <c r="AU16" s="72" t="s">
        <v>131</v>
      </c>
      <c r="AV16" s="236" t="s">
        <v>1232</v>
      </c>
      <c r="AW16" s="232" t="s">
        <v>1233</v>
      </c>
      <c r="AX16" s="237">
        <v>45726</v>
      </c>
      <c r="AY16" s="72">
        <v>48</v>
      </c>
      <c r="AZ16" s="72" t="s">
        <v>139</v>
      </c>
      <c r="BA16" s="7" t="s">
        <v>2305</v>
      </c>
      <c r="BB16" s="7"/>
      <c r="BC16" s="7"/>
      <c r="BD16" s="72"/>
      <c r="BE16" s="72"/>
      <c r="BF16" s="72"/>
      <c r="BG16" s="150"/>
      <c r="BH16" s="72"/>
      <c r="BI16" s="72"/>
      <c r="BJ16" s="72"/>
      <c r="BK16" s="72"/>
      <c r="BL16" s="72"/>
      <c r="BM16" s="72"/>
      <c r="BN16" s="72"/>
      <c r="BO16" s="72"/>
      <c r="BP16" s="72"/>
      <c r="BQ16" s="72"/>
      <c r="BR16" s="72">
        <v>1</v>
      </c>
      <c r="BS16" s="72"/>
      <c r="BT16" s="72"/>
      <c r="BU16" s="72"/>
      <c r="BV16" s="72"/>
      <c r="BW16" s="72"/>
      <c r="BX16" s="72"/>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238">
        <f t="shared" si="8"/>
        <v>1</v>
      </c>
      <c r="ES16" s="72">
        <f t="shared" si="9"/>
        <v>1</v>
      </c>
      <c r="ET16" s="72" t="s">
        <v>326</v>
      </c>
      <c r="EU16" s="7" t="s">
        <v>1806</v>
      </c>
      <c r="EV16" s="7" t="s">
        <v>115</v>
      </c>
      <c r="EW16" s="7" t="s">
        <v>2358</v>
      </c>
      <c r="EX16" s="150" t="s">
        <v>2366</v>
      </c>
      <c r="EY16" s="239">
        <v>46223</v>
      </c>
      <c r="EZ16" s="239"/>
      <c r="FA16" s="150"/>
      <c r="FB16" s="239"/>
      <c r="FC16" s="7"/>
      <c r="FD16" s="7"/>
      <c r="FE16" s="7">
        <f t="shared" si="10"/>
        <v>5908</v>
      </c>
      <c r="FF16" s="72">
        <f t="shared" si="11"/>
        <v>12163</v>
      </c>
    </row>
    <row r="17" spans="1:162" ht="17.25" hidden="1" customHeight="1" x14ac:dyDescent="0.25">
      <c r="A17" s="72">
        <v>465520568</v>
      </c>
      <c r="B17" s="232" t="s">
        <v>861</v>
      </c>
      <c r="C17" s="72" t="s">
        <v>2246</v>
      </c>
      <c r="D17" s="72" t="s">
        <v>2940</v>
      </c>
      <c r="E17" s="72">
        <v>13000</v>
      </c>
      <c r="F17" s="72"/>
      <c r="G17" s="233"/>
      <c r="H17" s="233"/>
      <c r="I17" s="72">
        <v>6464</v>
      </c>
      <c r="J17" s="72">
        <v>6419</v>
      </c>
      <c r="K17" s="189">
        <f t="shared" si="0"/>
        <v>6511</v>
      </c>
      <c r="L17" s="189">
        <f t="shared" si="1"/>
        <v>-117</v>
      </c>
      <c r="M17" s="260">
        <v>1</v>
      </c>
      <c r="N17" s="72" t="s">
        <v>480</v>
      </c>
      <c r="O17" s="72" t="s">
        <v>128</v>
      </c>
      <c r="P17" s="72" t="s">
        <v>206</v>
      </c>
      <c r="Q17" s="186">
        <v>171676</v>
      </c>
      <c r="R17" s="66">
        <v>92</v>
      </c>
      <c r="S17" s="66">
        <f t="shared" si="2"/>
        <v>0</v>
      </c>
      <c r="T17" s="66">
        <v>6608</v>
      </c>
      <c r="U17" s="4" t="s">
        <v>501</v>
      </c>
      <c r="V17" s="5">
        <f t="shared" si="3"/>
        <v>0.121955038232886</v>
      </c>
      <c r="W17" s="5">
        <f t="shared" si="4"/>
        <v>9.0421249794702674E-3</v>
      </c>
      <c r="X17" s="5" t="s">
        <v>2242</v>
      </c>
      <c r="Y17" s="72" t="str">
        <f t="shared" si="6"/>
        <v>PAID</v>
      </c>
      <c r="Z17" s="72" t="s">
        <v>141</v>
      </c>
      <c r="AA17" s="72" t="s">
        <v>166</v>
      </c>
      <c r="AB17" s="232"/>
      <c r="AC17" s="72">
        <v>30</v>
      </c>
      <c r="AD17" s="72" t="s">
        <v>2889</v>
      </c>
      <c r="AE17" s="234"/>
      <c r="AF17" s="235" t="s">
        <v>129</v>
      </c>
      <c r="AG17" s="7"/>
      <c r="AH17" s="72" t="s">
        <v>1131</v>
      </c>
      <c r="AI17" s="7"/>
      <c r="AJ17" s="7"/>
      <c r="AK17" s="7"/>
      <c r="AL17" s="7">
        <v>6419</v>
      </c>
      <c r="AM17" s="186">
        <v>171676</v>
      </c>
      <c r="AN17" s="189">
        <v>26</v>
      </c>
      <c r="AO17" s="233">
        <v>25</v>
      </c>
      <c r="AP17" s="233" t="str">
        <f t="shared" si="7"/>
        <v>STABLE</v>
      </c>
      <c r="AQ17" s="233"/>
      <c r="AR17" s="233"/>
      <c r="AS17" s="233"/>
      <c r="AT17" s="233"/>
      <c r="AU17" s="72" t="s">
        <v>131</v>
      </c>
      <c r="AV17" s="236" t="s">
        <v>1632</v>
      </c>
      <c r="AW17" s="232" t="s">
        <v>144</v>
      </c>
      <c r="AX17" s="237">
        <v>45705</v>
      </c>
      <c r="AY17" s="72">
        <v>48</v>
      </c>
      <c r="AZ17" s="72" t="s">
        <v>139</v>
      </c>
      <c r="BA17" s="7" t="s">
        <v>135</v>
      </c>
      <c r="BB17" s="7"/>
      <c r="BC17" s="7"/>
      <c r="BD17" s="72"/>
      <c r="BE17" s="72"/>
      <c r="BF17" s="72"/>
      <c r="BG17" s="150"/>
      <c r="BH17" s="72"/>
      <c r="BI17" s="72"/>
      <c r="BJ17" s="72"/>
      <c r="BK17" s="72"/>
      <c r="BL17" s="72"/>
      <c r="BM17" s="72"/>
      <c r="BN17" s="72"/>
      <c r="BO17" s="72"/>
      <c r="BP17" s="72"/>
      <c r="BQ17" s="72"/>
      <c r="BR17" s="72">
        <v>1</v>
      </c>
      <c r="BS17" s="72"/>
      <c r="BT17" s="72"/>
      <c r="BU17" s="72"/>
      <c r="BV17" s="72"/>
      <c r="BW17" s="72"/>
      <c r="BX17" s="72"/>
      <c r="BY17" s="72"/>
      <c r="BZ17" s="72"/>
      <c r="CA17" s="72"/>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238">
        <f t="shared" si="8"/>
        <v>1</v>
      </c>
      <c r="ES17" s="72">
        <f t="shared" si="9"/>
        <v>1</v>
      </c>
      <c r="ET17" s="72" t="s">
        <v>210</v>
      </c>
      <c r="EU17" s="7" t="s">
        <v>1807</v>
      </c>
      <c r="EV17" s="7" t="s">
        <v>115</v>
      </c>
      <c r="EW17" s="7" t="s">
        <v>2352</v>
      </c>
      <c r="EX17" s="150" t="s">
        <v>2367</v>
      </c>
      <c r="EY17" s="239">
        <v>46209</v>
      </c>
      <c r="EZ17" s="239"/>
      <c r="FA17" s="150"/>
      <c r="FB17" s="239"/>
      <c r="FC17" s="7"/>
      <c r="FD17" s="7"/>
      <c r="FE17" s="7">
        <f t="shared" si="10"/>
        <v>6511</v>
      </c>
      <c r="FF17" s="72">
        <f t="shared" si="11"/>
        <v>12883</v>
      </c>
    </row>
    <row r="18" spans="1:162" ht="17.25" hidden="1" customHeight="1" x14ac:dyDescent="0.25">
      <c r="A18" s="72">
        <v>463274645</v>
      </c>
      <c r="B18" s="232" t="s">
        <v>534</v>
      </c>
      <c r="C18" s="72" t="s">
        <v>2243</v>
      </c>
      <c r="D18" s="72" t="s">
        <v>2954</v>
      </c>
      <c r="E18" s="72">
        <v>7682</v>
      </c>
      <c r="F18" s="72"/>
      <c r="G18" s="233"/>
      <c r="H18" s="233"/>
      <c r="I18" s="72">
        <v>7682</v>
      </c>
      <c r="J18" s="72">
        <v>6782</v>
      </c>
      <c r="K18" s="189">
        <f t="shared" si="0"/>
        <v>7073</v>
      </c>
      <c r="L18" s="189">
        <f t="shared" si="1"/>
        <v>6782</v>
      </c>
      <c r="M18" s="260">
        <v>1</v>
      </c>
      <c r="N18" s="72" t="s">
        <v>2242</v>
      </c>
      <c r="O18" s="72" t="s">
        <v>128</v>
      </c>
      <c r="P18" s="72" t="s">
        <v>225</v>
      </c>
      <c r="Q18" s="186">
        <v>169177</v>
      </c>
      <c r="R18" s="66">
        <v>291</v>
      </c>
      <c r="S18" s="66">
        <f t="shared" si="2"/>
        <v>0</v>
      </c>
      <c r="T18" s="66">
        <v>3600</v>
      </c>
      <c r="U18" s="4" t="s">
        <v>1017</v>
      </c>
      <c r="V18" s="5">
        <f t="shared" si="3"/>
        <v>0.37663822052984081</v>
      </c>
      <c r="W18" s="5">
        <f t="shared" si="4"/>
        <v>8.9105033764290947E-3</v>
      </c>
      <c r="X18" s="5" t="s">
        <v>2242</v>
      </c>
      <c r="Y18" s="72" t="str">
        <f t="shared" si="6"/>
        <v>PTP</v>
      </c>
      <c r="Z18" s="72" t="s">
        <v>128</v>
      </c>
      <c r="AA18" s="72" t="s">
        <v>166</v>
      </c>
      <c r="AB18" s="232"/>
      <c r="AC18" s="72">
        <v>28</v>
      </c>
      <c r="AD18" s="72" t="s">
        <v>2889</v>
      </c>
      <c r="AE18" s="234"/>
      <c r="AF18" s="235" t="s">
        <v>129</v>
      </c>
      <c r="AG18" s="7"/>
      <c r="AH18" s="72" t="s">
        <v>1040</v>
      </c>
      <c r="AI18" s="7"/>
      <c r="AJ18" s="7"/>
      <c r="AK18" s="7"/>
      <c r="AL18" s="7">
        <v>10673</v>
      </c>
      <c r="AM18" s="186">
        <v>169177</v>
      </c>
      <c r="AN18" s="189">
        <v>26</v>
      </c>
      <c r="AO18" s="233">
        <v>55</v>
      </c>
      <c r="AP18" s="233" t="str">
        <f t="shared" si="7"/>
        <v>FLOW</v>
      </c>
      <c r="AQ18" s="233"/>
      <c r="AR18" s="233"/>
      <c r="AS18" s="233"/>
      <c r="AT18" s="233"/>
      <c r="AU18" s="72" t="s">
        <v>426</v>
      </c>
      <c r="AV18" s="236" t="s">
        <v>1198</v>
      </c>
      <c r="AW18" s="232" t="s">
        <v>1199</v>
      </c>
      <c r="AX18" s="237">
        <v>45464</v>
      </c>
      <c r="AY18" s="72">
        <v>48</v>
      </c>
      <c r="AZ18" s="72" t="s">
        <v>2880</v>
      </c>
      <c r="BA18" s="7" t="s">
        <v>2305</v>
      </c>
      <c r="BB18" s="7"/>
      <c r="BC18" s="7"/>
      <c r="BD18" s="72"/>
      <c r="BE18" s="72"/>
      <c r="BF18" s="72"/>
      <c r="BG18" s="150"/>
      <c r="BH18" s="72"/>
      <c r="BI18" s="72"/>
      <c r="BJ18" s="72"/>
      <c r="BK18" s="72"/>
      <c r="BL18" s="72"/>
      <c r="BM18" s="72"/>
      <c r="BN18" s="72"/>
      <c r="BO18" s="72"/>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v>1</v>
      </c>
      <c r="CN18" s="72"/>
      <c r="CO18" s="72"/>
      <c r="CP18" s="72"/>
      <c r="CQ18" s="72"/>
      <c r="CR18" s="72"/>
      <c r="CS18" s="72">
        <v>1</v>
      </c>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v>1</v>
      </c>
      <c r="EG18" s="72"/>
      <c r="EH18" s="72"/>
      <c r="EI18" s="72"/>
      <c r="EJ18" s="72"/>
      <c r="EK18" s="72"/>
      <c r="EL18" s="72">
        <v>1</v>
      </c>
      <c r="EM18" s="72"/>
      <c r="EN18" s="72"/>
      <c r="EO18" s="72"/>
      <c r="EP18" s="72"/>
      <c r="EQ18" s="72"/>
      <c r="ER18" s="238">
        <f t="shared" si="8"/>
        <v>4</v>
      </c>
      <c r="ES18" s="72">
        <f t="shared" si="9"/>
        <v>1</v>
      </c>
      <c r="ET18" s="72" t="s">
        <v>229</v>
      </c>
      <c r="EU18" s="7"/>
      <c r="EV18" s="262"/>
      <c r="EW18" s="7"/>
      <c r="EX18" s="150"/>
      <c r="EY18" s="239"/>
      <c r="EZ18" s="239"/>
      <c r="FA18" s="150"/>
      <c r="FB18" s="239"/>
      <c r="FC18" s="7" t="s">
        <v>2932</v>
      </c>
      <c r="FD18" s="7"/>
      <c r="FE18" s="7">
        <f t="shared" si="10"/>
        <v>7073</v>
      </c>
      <c r="FF18" s="72">
        <f t="shared" si="11"/>
        <v>14464</v>
      </c>
    </row>
    <row r="19" spans="1:162" ht="17.25" hidden="1" customHeight="1" x14ac:dyDescent="0.25">
      <c r="A19" s="72">
        <v>467360608</v>
      </c>
      <c r="B19" s="232" t="s">
        <v>2678</v>
      </c>
      <c r="C19" s="72" t="s">
        <v>2243</v>
      </c>
      <c r="D19" s="72" t="s">
        <v>2899</v>
      </c>
      <c r="E19" s="72">
        <v>8249</v>
      </c>
      <c r="F19" s="72"/>
      <c r="G19" s="233"/>
      <c r="H19" s="233"/>
      <c r="I19" s="72">
        <v>7972</v>
      </c>
      <c r="J19" s="72">
        <v>7429</v>
      </c>
      <c r="K19" s="189">
        <f t="shared" si="0"/>
        <v>7567</v>
      </c>
      <c r="L19" s="189">
        <f t="shared" si="1"/>
        <v>7152</v>
      </c>
      <c r="M19" s="260">
        <v>1</v>
      </c>
      <c r="N19" s="72" t="s">
        <v>2242</v>
      </c>
      <c r="O19" s="72" t="s">
        <v>128</v>
      </c>
      <c r="P19" s="72" t="s">
        <v>173</v>
      </c>
      <c r="Q19" s="186">
        <v>167682</v>
      </c>
      <c r="R19" s="66">
        <v>138</v>
      </c>
      <c r="S19" s="66">
        <f t="shared" si="2"/>
        <v>0</v>
      </c>
      <c r="T19" s="66">
        <v>2250</v>
      </c>
      <c r="U19" s="4" t="s">
        <v>1008</v>
      </c>
      <c r="V19" s="5">
        <f t="shared" si="3"/>
        <v>0.17297480949246125</v>
      </c>
      <c r="W19" s="5">
        <f t="shared" si="4"/>
        <v>8.8317621613244329E-3</v>
      </c>
      <c r="X19" s="5" t="str">
        <f t="shared" si="5"/>
        <v xml:space="preserve">STABLE </v>
      </c>
      <c r="Y19" s="72" t="str">
        <f t="shared" si="6"/>
        <v>PAID</v>
      </c>
      <c r="Z19" s="72" t="s">
        <v>128</v>
      </c>
      <c r="AA19" s="72" t="s">
        <v>128</v>
      </c>
      <c r="AB19" s="232" t="s">
        <v>2902</v>
      </c>
      <c r="AC19" s="72"/>
      <c r="AD19" s="72" t="s">
        <v>2889</v>
      </c>
      <c r="AE19" s="234"/>
      <c r="AF19" s="235" t="s">
        <v>129</v>
      </c>
      <c r="AG19" s="7"/>
      <c r="AH19" s="72" t="s">
        <v>182</v>
      </c>
      <c r="AI19" s="7"/>
      <c r="AJ19" s="7"/>
      <c r="AK19" s="7"/>
      <c r="AL19" s="7">
        <v>9817</v>
      </c>
      <c r="AM19" s="186">
        <v>167682</v>
      </c>
      <c r="AN19" s="189">
        <v>26</v>
      </c>
      <c r="AO19" s="233">
        <v>25</v>
      </c>
      <c r="AP19" s="233" t="str">
        <f t="shared" si="7"/>
        <v>STABLE</v>
      </c>
      <c r="AQ19" s="233"/>
      <c r="AR19" s="233"/>
      <c r="AS19" s="233"/>
      <c r="AT19" s="233"/>
      <c r="AU19" s="72" t="s">
        <v>131</v>
      </c>
      <c r="AV19" s="236" t="s">
        <v>2860</v>
      </c>
      <c r="AW19" s="232" t="s">
        <v>1777</v>
      </c>
      <c r="AX19" s="237">
        <v>45989</v>
      </c>
      <c r="AY19" s="72">
        <v>30</v>
      </c>
      <c r="AZ19" s="72" t="s">
        <v>2880</v>
      </c>
      <c r="BA19" s="7" t="s">
        <v>2305</v>
      </c>
      <c r="BB19" s="7"/>
      <c r="BC19" s="7"/>
      <c r="BD19" s="72"/>
      <c r="BE19" s="72"/>
      <c r="BF19" s="72"/>
      <c r="BG19" s="150"/>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238">
        <f t="shared" si="8"/>
        <v>0</v>
      </c>
      <c r="ES19" s="72" t="str">
        <f t="shared" si="9"/>
        <v/>
      </c>
      <c r="ET19" s="72" t="s">
        <v>152</v>
      </c>
      <c r="EU19" s="7"/>
      <c r="EV19" s="262"/>
      <c r="EW19" s="7"/>
      <c r="EX19" s="150"/>
      <c r="EY19" s="239"/>
      <c r="EZ19" s="239"/>
      <c r="FA19" s="150"/>
      <c r="FB19" s="239"/>
      <c r="FC19" s="7"/>
      <c r="FD19" s="7"/>
      <c r="FE19" s="7">
        <f t="shared" si="10"/>
        <v>7567</v>
      </c>
      <c r="FF19" s="72">
        <f t="shared" si="11"/>
        <v>15401</v>
      </c>
    </row>
    <row r="20" spans="1:162" ht="17.25" hidden="1" customHeight="1" x14ac:dyDescent="0.25">
      <c r="A20" s="72">
        <v>464712154</v>
      </c>
      <c r="B20" s="232" t="s">
        <v>738</v>
      </c>
      <c r="C20" s="72" t="s">
        <v>2246</v>
      </c>
      <c r="D20" s="72" t="s">
        <v>2942</v>
      </c>
      <c r="E20" s="72">
        <v>13300</v>
      </c>
      <c r="F20" s="72"/>
      <c r="G20" s="233"/>
      <c r="H20" s="233"/>
      <c r="I20" s="72">
        <v>6512</v>
      </c>
      <c r="J20" s="72">
        <v>12975</v>
      </c>
      <c r="K20" s="189">
        <f t="shared" si="0"/>
        <v>6780</v>
      </c>
      <c r="L20" s="189">
        <f t="shared" si="1"/>
        <v>6187</v>
      </c>
      <c r="M20" s="260">
        <v>2</v>
      </c>
      <c r="N20" s="72" t="s">
        <v>480</v>
      </c>
      <c r="O20" s="72" t="s">
        <v>128</v>
      </c>
      <c r="P20" s="72" t="s">
        <v>236</v>
      </c>
      <c r="Q20" s="186">
        <v>167026</v>
      </c>
      <c r="R20" s="66">
        <v>317</v>
      </c>
      <c r="S20" s="66">
        <f t="shared" si="2"/>
        <v>0</v>
      </c>
      <c r="T20" s="66">
        <v>6720</v>
      </c>
      <c r="U20" s="4" t="s">
        <v>124</v>
      </c>
      <c r="V20" s="5">
        <f t="shared" si="3"/>
        <v>0.36200309128524361</v>
      </c>
      <c r="W20" s="5">
        <f t="shared" si="4"/>
        <v>3.1055188427364155E-2</v>
      </c>
      <c r="X20" s="5" t="s">
        <v>2242</v>
      </c>
      <c r="Y20" s="72" t="str">
        <f t="shared" si="6"/>
        <v>PAID</v>
      </c>
      <c r="Z20" s="72" t="s">
        <v>181</v>
      </c>
      <c r="AA20" s="72" t="s">
        <v>181</v>
      </c>
      <c r="AB20" s="232" t="s">
        <v>2347</v>
      </c>
      <c r="AC20" s="72"/>
      <c r="AD20" s="72"/>
      <c r="AE20" s="234"/>
      <c r="AF20" s="235" t="s">
        <v>129</v>
      </c>
      <c r="AG20" s="7"/>
      <c r="AH20" s="72" t="s">
        <v>1088</v>
      </c>
      <c r="AI20" s="7"/>
      <c r="AJ20" s="7"/>
      <c r="AK20" s="7"/>
      <c r="AL20" s="7">
        <v>12975</v>
      </c>
      <c r="AM20" s="186">
        <v>167026</v>
      </c>
      <c r="AN20" s="189">
        <v>57</v>
      </c>
      <c r="AO20" s="233">
        <v>25</v>
      </c>
      <c r="AP20" s="233" t="str">
        <f t="shared" si="7"/>
        <v>STABLE</v>
      </c>
      <c r="AQ20" s="233"/>
      <c r="AR20" s="233"/>
      <c r="AS20" s="233"/>
      <c r="AT20" s="233"/>
      <c r="AU20" s="72" t="s">
        <v>131</v>
      </c>
      <c r="AV20" s="236" t="s">
        <v>1478</v>
      </c>
      <c r="AW20" s="232" t="s">
        <v>144</v>
      </c>
      <c r="AX20" s="237">
        <v>45614</v>
      </c>
      <c r="AY20" s="72">
        <v>48</v>
      </c>
      <c r="AZ20" s="72" t="s">
        <v>139</v>
      </c>
      <c r="BA20" s="7" t="s">
        <v>135</v>
      </c>
      <c r="BB20" s="7"/>
      <c r="BC20" s="7"/>
      <c r="BD20" s="72"/>
      <c r="BE20" s="72"/>
      <c r="BF20" s="72"/>
      <c r="BG20" s="150"/>
      <c r="BH20" s="72"/>
      <c r="BI20" s="72"/>
      <c r="BJ20" s="72"/>
      <c r="BK20" s="72"/>
      <c r="BL20" s="72"/>
      <c r="BM20" s="72"/>
      <c r="BN20" s="72"/>
      <c r="BO20" s="72"/>
      <c r="BP20" s="72"/>
      <c r="BQ20" s="72"/>
      <c r="BR20" s="72">
        <v>1</v>
      </c>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v>1</v>
      </c>
      <c r="DO20" s="72"/>
      <c r="DP20" s="72"/>
      <c r="DQ20" s="72">
        <v>2</v>
      </c>
      <c r="DR20" s="72"/>
      <c r="DS20" s="72"/>
      <c r="DT20" s="72"/>
      <c r="DU20" s="72"/>
      <c r="DV20" s="72"/>
      <c r="DW20" s="72">
        <v>2</v>
      </c>
      <c r="DX20" s="72"/>
      <c r="DY20" s="72"/>
      <c r="DZ20" s="72"/>
      <c r="EA20" s="72"/>
      <c r="EB20" s="72"/>
      <c r="EC20" s="72"/>
      <c r="ED20" s="72"/>
      <c r="EE20" s="72"/>
      <c r="EF20" s="72"/>
      <c r="EG20" s="72"/>
      <c r="EH20" s="72"/>
      <c r="EI20" s="72"/>
      <c r="EJ20" s="72"/>
      <c r="EK20" s="72"/>
      <c r="EL20" s="72"/>
      <c r="EM20" s="72"/>
      <c r="EN20" s="72"/>
      <c r="EO20" s="72"/>
      <c r="EP20" s="72"/>
      <c r="EQ20" s="72"/>
      <c r="ER20" s="238">
        <f t="shared" si="8"/>
        <v>6</v>
      </c>
      <c r="ES20" s="72">
        <f t="shared" si="9"/>
        <v>1</v>
      </c>
      <c r="ET20" s="72" t="s">
        <v>240</v>
      </c>
      <c r="EU20" s="7" t="s">
        <v>1808</v>
      </c>
      <c r="EV20" s="7" t="s">
        <v>115</v>
      </c>
      <c r="EW20" s="7" t="s">
        <v>2362</v>
      </c>
      <c r="EX20" s="150" t="s">
        <v>2368</v>
      </c>
      <c r="EY20" s="239">
        <v>46209</v>
      </c>
      <c r="EZ20" s="239"/>
      <c r="FA20" s="150"/>
      <c r="FB20" s="239"/>
      <c r="FC20" s="7"/>
      <c r="FD20" s="7"/>
      <c r="FE20" s="7">
        <f t="shared" si="10"/>
        <v>6780</v>
      </c>
      <c r="FF20" s="72">
        <f t="shared" si="11"/>
        <v>19487</v>
      </c>
    </row>
    <row r="21" spans="1:162" ht="17.25" hidden="1" customHeight="1" x14ac:dyDescent="0.25">
      <c r="A21" s="72">
        <v>463201680</v>
      </c>
      <c r="B21" s="232" t="s">
        <v>883</v>
      </c>
      <c r="C21" s="72"/>
      <c r="D21" s="72"/>
      <c r="E21" s="72"/>
      <c r="F21" s="72"/>
      <c r="G21" s="233"/>
      <c r="H21" s="233"/>
      <c r="I21" s="72">
        <v>6870</v>
      </c>
      <c r="J21" s="72">
        <v>40208</v>
      </c>
      <c r="K21" s="189">
        <f t="shared" si="0"/>
        <v>8086</v>
      </c>
      <c r="L21" s="189">
        <f t="shared" si="1"/>
        <v>47078</v>
      </c>
      <c r="M21" s="260">
        <v>6</v>
      </c>
      <c r="N21" s="72" t="s">
        <v>124</v>
      </c>
      <c r="O21" s="72" t="s">
        <v>125</v>
      </c>
      <c r="P21" s="72" t="s">
        <v>126</v>
      </c>
      <c r="Q21" s="186">
        <v>166455</v>
      </c>
      <c r="R21" s="66">
        <v>2228</v>
      </c>
      <c r="S21" s="66">
        <f t="shared" si="2"/>
        <v>0</v>
      </c>
      <c r="T21" s="66">
        <v>4500</v>
      </c>
      <c r="U21" s="4" t="s">
        <v>129</v>
      </c>
      <c r="V21" s="5">
        <f t="shared" si="3"/>
        <v>0.28665083317827328</v>
      </c>
      <c r="W21" s="5">
        <f t="shared" si="4"/>
        <v>7.2757872435235835E-2</v>
      </c>
      <c r="X21" s="5" t="str">
        <f t="shared" si="5"/>
        <v>FLOW</v>
      </c>
      <c r="Y21" s="72" t="str">
        <f t="shared" si="6"/>
        <v>NC</v>
      </c>
      <c r="Z21" s="72" t="s">
        <v>129</v>
      </c>
      <c r="AA21" s="72" t="s">
        <v>141</v>
      </c>
      <c r="AB21" s="232" t="s">
        <v>2347</v>
      </c>
      <c r="AC21" s="72"/>
      <c r="AD21" s="72" t="s">
        <v>2892</v>
      </c>
      <c r="AE21" s="234"/>
      <c r="AF21" s="235" t="s">
        <v>129</v>
      </c>
      <c r="AG21" s="7"/>
      <c r="AH21" s="72" t="s">
        <v>1141</v>
      </c>
      <c r="AI21" s="7"/>
      <c r="AJ21" s="7"/>
      <c r="AK21" s="7"/>
      <c r="AL21" s="7">
        <v>40208</v>
      </c>
      <c r="AM21" s="186">
        <v>166455</v>
      </c>
      <c r="AN21" s="189">
        <v>177</v>
      </c>
      <c r="AO21" s="233">
        <v>206</v>
      </c>
      <c r="AP21" s="233" t="str">
        <f t="shared" si="7"/>
        <v>FLOW</v>
      </c>
      <c r="AQ21" s="233"/>
      <c r="AR21" s="233"/>
      <c r="AS21" s="233"/>
      <c r="AT21" s="233"/>
      <c r="AU21" s="72" t="s">
        <v>426</v>
      </c>
      <c r="AV21" s="236"/>
      <c r="AW21" s="232" t="s">
        <v>1275</v>
      </c>
      <c r="AX21" s="237">
        <v>45456</v>
      </c>
      <c r="AY21" s="72">
        <v>48</v>
      </c>
      <c r="AZ21" s="72" t="s">
        <v>139</v>
      </c>
      <c r="BA21" s="7" t="s">
        <v>135</v>
      </c>
      <c r="BB21" s="7"/>
      <c r="BC21" s="7"/>
      <c r="BD21" s="72"/>
      <c r="BE21" s="72"/>
      <c r="BF21" s="72"/>
      <c r="BG21" s="150"/>
      <c r="BH21" s="72"/>
      <c r="BI21" s="72">
        <v>1</v>
      </c>
      <c r="BJ21" s="72"/>
      <c r="BK21" s="72"/>
      <c r="BL21" s="72"/>
      <c r="BM21" s="72"/>
      <c r="BN21" s="72"/>
      <c r="BO21" s="72"/>
      <c r="BP21" s="72"/>
      <c r="BQ21" s="72"/>
      <c r="BR21" s="72"/>
      <c r="BS21" s="72"/>
      <c r="BT21" s="72"/>
      <c r="BU21" s="72"/>
      <c r="BV21" s="72"/>
      <c r="BW21" s="72"/>
      <c r="BX21" s="72"/>
      <c r="BY21" s="72"/>
      <c r="BZ21" s="72"/>
      <c r="CA21" s="72"/>
      <c r="CB21" s="72"/>
      <c r="CC21" s="72"/>
      <c r="CD21" s="72"/>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238">
        <f t="shared" si="8"/>
        <v>1</v>
      </c>
      <c r="ES21" s="72">
        <f t="shared" si="9"/>
        <v>1</v>
      </c>
      <c r="ET21" s="72" t="s">
        <v>136</v>
      </c>
      <c r="EU21" s="7" t="s">
        <v>1809</v>
      </c>
      <c r="EV21" s="7" t="s">
        <v>115</v>
      </c>
      <c r="EW21" s="7" t="s">
        <v>2362</v>
      </c>
      <c r="EX21" s="150" t="s">
        <v>2369</v>
      </c>
      <c r="EY21" s="239">
        <v>46206</v>
      </c>
      <c r="EZ21" s="239"/>
      <c r="FA21" s="150"/>
      <c r="FB21" s="239"/>
      <c r="FC21" s="7"/>
      <c r="FD21" s="7"/>
      <c r="FE21" s="7">
        <f t="shared" si="10"/>
        <v>8086</v>
      </c>
      <c r="FF21" s="72">
        <f t="shared" si="11"/>
        <v>47078</v>
      </c>
    </row>
    <row r="22" spans="1:162" ht="17.25" hidden="1" customHeight="1" x14ac:dyDescent="0.25">
      <c r="A22" s="72">
        <v>465207517</v>
      </c>
      <c r="B22" s="232" t="s">
        <v>855</v>
      </c>
      <c r="C22" s="72" t="s">
        <v>2243</v>
      </c>
      <c r="D22" s="72" t="s">
        <v>2959</v>
      </c>
      <c r="E22" s="72">
        <f>6418+200+150</f>
        <v>6768</v>
      </c>
      <c r="F22" s="72"/>
      <c r="G22" s="233"/>
      <c r="H22" s="233"/>
      <c r="I22" s="72">
        <v>6415</v>
      </c>
      <c r="J22" s="72">
        <v>6401</v>
      </c>
      <c r="K22" s="189">
        <f t="shared" si="0"/>
        <v>6561</v>
      </c>
      <c r="L22" s="189">
        <f t="shared" si="1"/>
        <v>6048</v>
      </c>
      <c r="M22" s="260">
        <v>1</v>
      </c>
      <c r="N22" s="72" t="s">
        <v>2242</v>
      </c>
      <c r="O22" s="72" t="s">
        <v>128</v>
      </c>
      <c r="P22" s="72" t="s">
        <v>276</v>
      </c>
      <c r="Q22" s="186">
        <v>165173</v>
      </c>
      <c r="R22" s="66">
        <v>160</v>
      </c>
      <c r="S22" s="66">
        <f t="shared" si="2"/>
        <v>0</v>
      </c>
      <c r="T22" s="66">
        <v>3595</v>
      </c>
      <c r="U22" s="4" t="s">
        <v>1013</v>
      </c>
      <c r="V22" s="5">
        <f t="shared" si="3"/>
        <v>0.13224992901013283</v>
      </c>
      <c r="W22" s="5">
        <f t="shared" si="4"/>
        <v>8.69961386119226E-3</v>
      </c>
      <c r="X22" s="5" t="s">
        <v>2242</v>
      </c>
      <c r="Y22" s="72" t="str">
        <f t="shared" si="6"/>
        <v>PTP</v>
      </c>
      <c r="Z22" s="72" t="s">
        <v>166</v>
      </c>
      <c r="AA22" s="72" t="s">
        <v>166</v>
      </c>
      <c r="AB22" s="232"/>
      <c r="AC22" s="72">
        <v>31</v>
      </c>
      <c r="AD22" s="72" t="s">
        <v>2888</v>
      </c>
      <c r="AE22" s="234"/>
      <c r="AF22" s="235" t="s">
        <v>129</v>
      </c>
      <c r="AG22" s="7"/>
      <c r="AH22" s="72" t="s">
        <v>313</v>
      </c>
      <c r="AI22" s="7"/>
      <c r="AJ22" s="7"/>
      <c r="AK22" s="7"/>
      <c r="AL22" s="7">
        <v>6401</v>
      </c>
      <c r="AM22" s="186">
        <v>165173</v>
      </c>
      <c r="AN22" s="189">
        <v>26</v>
      </c>
      <c r="AO22" s="233">
        <v>55</v>
      </c>
      <c r="AP22" s="233" t="str">
        <f t="shared" si="7"/>
        <v>FLOW</v>
      </c>
      <c r="AQ22" s="233"/>
      <c r="AR22" s="233"/>
      <c r="AS22" s="233"/>
      <c r="AT22" s="233"/>
      <c r="AU22" s="72" t="s">
        <v>131</v>
      </c>
      <c r="AV22" s="236" t="s">
        <v>1622</v>
      </c>
      <c r="AW22" s="232" t="s">
        <v>1623</v>
      </c>
      <c r="AX22" s="237">
        <v>45670</v>
      </c>
      <c r="AY22" s="72">
        <v>48</v>
      </c>
      <c r="AZ22" s="72" t="s">
        <v>139</v>
      </c>
      <c r="BA22" s="7" t="s">
        <v>135</v>
      </c>
      <c r="BB22" s="7"/>
      <c r="BC22" s="7"/>
      <c r="BD22" s="72"/>
      <c r="BE22" s="72"/>
      <c r="BF22" s="72"/>
      <c r="BG22" s="150"/>
      <c r="BH22" s="72"/>
      <c r="BI22" s="72">
        <v>1</v>
      </c>
      <c r="BJ22" s="72"/>
      <c r="BK22" s="72"/>
      <c r="BL22" s="72"/>
      <c r="BM22" s="72"/>
      <c r="BN22" s="72"/>
      <c r="BO22" s="72"/>
      <c r="BP22" s="72"/>
      <c r="BQ22" s="72"/>
      <c r="BR22" s="72"/>
      <c r="BS22" s="72"/>
      <c r="BT22" s="72"/>
      <c r="BU22" s="72"/>
      <c r="BV22" s="72"/>
      <c r="BW22" s="72"/>
      <c r="BX22" s="72"/>
      <c r="BY22" s="72"/>
      <c r="BZ22" s="72"/>
      <c r="CA22" s="72"/>
      <c r="CB22" s="72"/>
      <c r="CC22" s="72"/>
      <c r="CD22" s="72"/>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238">
        <f t="shared" si="8"/>
        <v>1</v>
      </c>
      <c r="ES22" s="72">
        <f t="shared" si="9"/>
        <v>1</v>
      </c>
      <c r="ET22" s="72" t="s">
        <v>280</v>
      </c>
      <c r="EU22" s="7" t="s">
        <v>1810</v>
      </c>
      <c r="EV22" s="7" t="s">
        <v>115</v>
      </c>
      <c r="EW22" s="7" t="s">
        <v>2358</v>
      </c>
      <c r="EX22" s="150" t="s">
        <v>2370</v>
      </c>
      <c r="EY22" s="239">
        <v>46218</v>
      </c>
      <c r="EZ22" s="239"/>
      <c r="FA22" s="150"/>
      <c r="FB22" s="239"/>
      <c r="FC22" s="7"/>
      <c r="FD22" s="7"/>
      <c r="FE22" s="7">
        <f t="shared" si="10"/>
        <v>6561</v>
      </c>
      <c r="FF22" s="72">
        <f t="shared" si="11"/>
        <v>12816</v>
      </c>
    </row>
    <row r="23" spans="1:162" ht="17.25" hidden="1" customHeight="1" x14ac:dyDescent="0.25">
      <c r="A23" s="72">
        <v>464516849</v>
      </c>
      <c r="B23" s="232" t="s">
        <v>816</v>
      </c>
      <c r="C23" s="72" t="s">
        <v>2345</v>
      </c>
      <c r="D23" s="72" t="s">
        <v>2954</v>
      </c>
      <c r="E23" s="72">
        <v>7000</v>
      </c>
      <c r="F23" s="72"/>
      <c r="G23" s="233"/>
      <c r="H23" s="233"/>
      <c r="I23" s="72">
        <v>6580</v>
      </c>
      <c r="J23" s="72">
        <v>6002</v>
      </c>
      <c r="K23" s="189">
        <f t="shared" si="0"/>
        <v>6138</v>
      </c>
      <c r="L23" s="189">
        <f t="shared" si="1"/>
        <v>5582</v>
      </c>
      <c r="M23" s="260">
        <v>1</v>
      </c>
      <c r="N23" s="72" t="s">
        <v>2242</v>
      </c>
      <c r="O23" s="72" t="s">
        <v>128</v>
      </c>
      <c r="P23" s="72" t="s">
        <v>206</v>
      </c>
      <c r="Q23" s="186">
        <v>163782</v>
      </c>
      <c r="R23" s="66">
        <v>136</v>
      </c>
      <c r="S23" s="66">
        <f t="shared" si="2"/>
        <v>0</v>
      </c>
      <c r="T23" s="66">
        <v>4033</v>
      </c>
      <c r="U23" s="4" t="s">
        <v>501</v>
      </c>
      <c r="V23" s="5">
        <f t="shared" si="3"/>
        <v>0.11634730580779221</v>
      </c>
      <c r="W23" s="5">
        <f t="shared" si="4"/>
        <v>8.626350295834008E-3</v>
      </c>
      <c r="X23" s="5" t="s">
        <v>2242</v>
      </c>
      <c r="Y23" s="72" t="str">
        <f t="shared" si="6"/>
        <v>PTP</v>
      </c>
      <c r="Z23" s="72" t="s">
        <v>166</v>
      </c>
      <c r="AA23" s="72" t="s">
        <v>166</v>
      </c>
      <c r="AB23" s="232"/>
      <c r="AC23" s="72">
        <v>30</v>
      </c>
      <c r="AD23" s="72" t="s">
        <v>2888</v>
      </c>
      <c r="AE23" s="234"/>
      <c r="AF23" s="235" t="s">
        <v>129</v>
      </c>
      <c r="AG23" s="7"/>
      <c r="AH23" s="72" t="s">
        <v>408</v>
      </c>
      <c r="AI23" s="7"/>
      <c r="AJ23" s="7"/>
      <c r="AK23" s="7"/>
      <c r="AL23" s="7">
        <v>6002</v>
      </c>
      <c r="AM23" s="186">
        <v>163782</v>
      </c>
      <c r="AN23" s="189">
        <v>26</v>
      </c>
      <c r="AO23" s="233">
        <v>55</v>
      </c>
      <c r="AP23" s="233" t="str">
        <f t="shared" si="7"/>
        <v>FLOW</v>
      </c>
      <c r="AQ23" s="233"/>
      <c r="AR23" s="233"/>
      <c r="AS23" s="233"/>
      <c r="AT23" s="233"/>
      <c r="AU23" s="72" t="s">
        <v>131</v>
      </c>
      <c r="AV23" s="236" t="s">
        <v>1572</v>
      </c>
      <c r="AW23" s="232" t="s">
        <v>133</v>
      </c>
      <c r="AX23" s="237">
        <v>45596</v>
      </c>
      <c r="AY23" s="72">
        <v>48</v>
      </c>
      <c r="AZ23" s="72" t="s">
        <v>139</v>
      </c>
      <c r="BA23" s="7" t="s">
        <v>135</v>
      </c>
      <c r="BB23" s="7"/>
      <c r="BC23" s="7"/>
      <c r="BD23" s="72"/>
      <c r="BE23" s="72"/>
      <c r="BF23" s="72"/>
      <c r="BG23" s="150"/>
      <c r="BH23" s="72"/>
      <c r="BI23" s="72"/>
      <c r="BJ23" s="72"/>
      <c r="BK23" s="72"/>
      <c r="BL23" s="72">
        <v>1</v>
      </c>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238">
        <f t="shared" si="8"/>
        <v>1</v>
      </c>
      <c r="ES23" s="72">
        <f t="shared" si="9"/>
        <v>1</v>
      </c>
      <c r="ET23" s="72" t="s">
        <v>210</v>
      </c>
      <c r="EU23" s="7" t="s">
        <v>1811</v>
      </c>
      <c r="EV23" s="7" t="s">
        <v>115</v>
      </c>
      <c r="EW23" s="7" t="s">
        <v>2358</v>
      </c>
      <c r="EX23" s="150" t="s">
        <v>2371</v>
      </c>
      <c r="EY23" s="239">
        <v>46232</v>
      </c>
      <c r="EZ23" s="239"/>
      <c r="FA23" s="150"/>
      <c r="FB23" s="239"/>
      <c r="FC23" s="7"/>
      <c r="FD23" s="7"/>
      <c r="FE23" s="7">
        <f t="shared" si="10"/>
        <v>6138</v>
      </c>
      <c r="FF23" s="72">
        <f t="shared" si="11"/>
        <v>12582</v>
      </c>
    </row>
    <row r="24" spans="1:162" ht="17.25" hidden="1" customHeight="1" x14ac:dyDescent="0.25">
      <c r="A24" s="72">
        <v>463411381</v>
      </c>
      <c r="B24" s="232" t="s">
        <v>609</v>
      </c>
      <c r="C24" s="72"/>
      <c r="D24" s="72"/>
      <c r="E24" s="72"/>
      <c r="F24" s="72"/>
      <c r="G24" s="233"/>
      <c r="H24" s="233"/>
      <c r="I24" s="72">
        <v>6741</v>
      </c>
      <c r="J24" s="72">
        <v>26394</v>
      </c>
      <c r="K24" s="189">
        <f t="shared" si="0"/>
        <v>7690</v>
      </c>
      <c r="L24" s="189">
        <f t="shared" si="1"/>
        <v>33135</v>
      </c>
      <c r="M24" s="260">
        <v>4</v>
      </c>
      <c r="N24" s="72" t="s">
        <v>124</v>
      </c>
      <c r="O24" s="72" t="s">
        <v>125</v>
      </c>
      <c r="P24" s="72" t="s">
        <v>140</v>
      </c>
      <c r="Q24" s="186">
        <v>162359</v>
      </c>
      <c r="R24" s="66">
        <v>1519</v>
      </c>
      <c r="S24" s="66">
        <f t="shared" si="2"/>
        <v>0</v>
      </c>
      <c r="T24" s="66">
        <v>6746</v>
      </c>
      <c r="U24" s="4" t="s">
        <v>1021</v>
      </c>
      <c r="V24" s="5">
        <f t="shared" si="3"/>
        <v>0.54647249428398237</v>
      </c>
      <c r="W24" s="5">
        <f t="shared" si="4"/>
        <v>6.2549527349036224E-2</v>
      </c>
      <c r="X24" s="5" t="s">
        <v>2242</v>
      </c>
      <c r="Y24" s="72" t="str">
        <f t="shared" si="6"/>
        <v>PTP</v>
      </c>
      <c r="Z24" s="72" t="s">
        <v>128</v>
      </c>
      <c r="AA24" s="72" t="s">
        <v>166</v>
      </c>
      <c r="AB24" s="232"/>
      <c r="AC24" s="72">
        <v>28</v>
      </c>
      <c r="AD24" s="72" t="s">
        <v>2889</v>
      </c>
      <c r="AE24" s="234"/>
      <c r="AF24" s="235" t="s">
        <v>2882</v>
      </c>
      <c r="AG24" s="7"/>
      <c r="AH24" s="72" t="s">
        <v>160</v>
      </c>
      <c r="AI24" s="7"/>
      <c r="AJ24" s="7"/>
      <c r="AK24" s="7"/>
      <c r="AL24" s="7">
        <v>26394</v>
      </c>
      <c r="AM24" s="186">
        <v>162359</v>
      </c>
      <c r="AN24" s="189">
        <v>118</v>
      </c>
      <c r="AO24" s="233">
        <v>147</v>
      </c>
      <c r="AP24" s="233" t="str">
        <f t="shared" si="7"/>
        <v>FLOW</v>
      </c>
      <c r="AQ24" s="233"/>
      <c r="AR24" s="233"/>
      <c r="AS24" s="233"/>
      <c r="AT24" s="233"/>
      <c r="AU24" s="72" t="s">
        <v>426</v>
      </c>
      <c r="AV24" s="236" t="s">
        <v>1314</v>
      </c>
      <c r="AW24" s="232" t="s">
        <v>1240</v>
      </c>
      <c r="AX24" s="237">
        <v>45479</v>
      </c>
      <c r="AY24" s="72">
        <v>48</v>
      </c>
      <c r="AZ24" s="72" t="s">
        <v>139</v>
      </c>
      <c r="BA24" s="7" t="s">
        <v>135</v>
      </c>
      <c r="BB24" s="7"/>
      <c r="BC24" s="7"/>
      <c r="BD24" s="72"/>
      <c r="BE24" s="72"/>
      <c r="BF24" s="72"/>
      <c r="BG24" s="150"/>
      <c r="BH24" s="72"/>
      <c r="BI24" s="72"/>
      <c r="BJ24" s="72"/>
      <c r="BK24" s="72"/>
      <c r="BL24" s="72"/>
      <c r="BM24" s="72"/>
      <c r="BN24" s="72"/>
      <c r="BO24" s="72"/>
      <c r="BP24" s="72"/>
      <c r="BQ24" s="72"/>
      <c r="BR24" s="72"/>
      <c r="BS24" s="72"/>
      <c r="BT24" s="72"/>
      <c r="BU24" s="72">
        <v>1</v>
      </c>
      <c r="BV24" s="72"/>
      <c r="BW24" s="72"/>
      <c r="BX24" s="72">
        <v>1</v>
      </c>
      <c r="BY24" s="72"/>
      <c r="BZ24" s="72"/>
      <c r="CA24" s="72"/>
      <c r="CB24" s="72"/>
      <c r="CC24" s="72"/>
      <c r="CD24" s="72"/>
      <c r="CE24" s="72"/>
      <c r="CF24" s="72"/>
      <c r="CG24" s="72"/>
      <c r="CH24" s="72"/>
      <c r="CI24" s="72"/>
      <c r="CJ24" s="72"/>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238">
        <f t="shared" si="8"/>
        <v>2</v>
      </c>
      <c r="ES24" s="72">
        <f t="shared" si="9"/>
        <v>1</v>
      </c>
      <c r="ET24" s="72" t="s">
        <v>145</v>
      </c>
      <c r="EU24" s="7" t="s">
        <v>1812</v>
      </c>
      <c r="EV24" s="7" t="s">
        <v>115</v>
      </c>
      <c r="EW24" s="7" t="s">
        <v>2358</v>
      </c>
      <c r="EX24" s="150" t="s">
        <v>2372</v>
      </c>
      <c r="EY24" s="239">
        <v>46218</v>
      </c>
      <c r="EZ24" s="239"/>
      <c r="FA24" s="150"/>
      <c r="FB24" s="239"/>
      <c r="FC24" s="7"/>
      <c r="FD24" s="7"/>
      <c r="FE24" s="7">
        <f t="shared" si="10"/>
        <v>7690</v>
      </c>
      <c r="FF24" s="72">
        <f t="shared" si="11"/>
        <v>33135</v>
      </c>
    </row>
    <row r="25" spans="1:162" ht="17.25" hidden="1" customHeight="1" x14ac:dyDescent="0.25">
      <c r="A25" s="72">
        <v>467458518</v>
      </c>
      <c r="B25" s="232" t="s">
        <v>889</v>
      </c>
      <c r="C25" s="72"/>
      <c r="D25" s="72"/>
      <c r="E25" s="72"/>
      <c r="F25" s="72"/>
      <c r="G25" s="233"/>
      <c r="H25" s="233"/>
      <c r="I25" s="72">
        <v>6732</v>
      </c>
      <c r="J25" s="72">
        <v>6732</v>
      </c>
      <c r="K25" s="189">
        <f t="shared" si="0"/>
        <v>6822</v>
      </c>
      <c r="L25" s="189">
        <f t="shared" si="1"/>
        <v>13464</v>
      </c>
      <c r="M25" s="260">
        <v>1</v>
      </c>
      <c r="N25" s="72" t="s">
        <v>124</v>
      </c>
      <c r="O25" s="72" t="s">
        <v>125</v>
      </c>
      <c r="P25" s="72" t="s">
        <v>126</v>
      </c>
      <c r="Q25" s="186">
        <v>161963</v>
      </c>
      <c r="R25" s="66">
        <v>90</v>
      </c>
      <c r="S25" s="66">
        <f t="shared" si="2"/>
        <v>0</v>
      </c>
      <c r="T25" s="66">
        <v>900</v>
      </c>
      <c r="U25" s="4" t="s">
        <v>129</v>
      </c>
      <c r="V25" s="5">
        <f t="shared" si="3"/>
        <v>0.10178580950726329</v>
      </c>
      <c r="W25" s="5">
        <f t="shared" si="4"/>
        <v>8.5305440949809113E-3</v>
      </c>
      <c r="X25" s="5" t="s">
        <v>124</v>
      </c>
      <c r="Y25" s="72" t="str">
        <f t="shared" si="6"/>
        <v>PTP</v>
      </c>
      <c r="Z25" s="72" t="s">
        <v>129</v>
      </c>
      <c r="AA25" s="72" t="s">
        <v>166</v>
      </c>
      <c r="AB25" s="232"/>
      <c r="AC25" s="72">
        <v>31</v>
      </c>
      <c r="AD25" s="72" t="s">
        <v>2889</v>
      </c>
      <c r="AE25" s="234"/>
      <c r="AF25" s="235" t="s">
        <v>129</v>
      </c>
      <c r="AG25" s="7"/>
      <c r="AH25" s="72" t="s">
        <v>130</v>
      </c>
      <c r="AI25" s="7"/>
      <c r="AJ25" s="7"/>
      <c r="AK25" s="7"/>
      <c r="AL25" s="7">
        <v>6732</v>
      </c>
      <c r="AM25" s="186">
        <v>161963</v>
      </c>
      <c r="AN25" s="189">
        <v>26</v>
      </c>
      <c r="AO25" s="233">
        <v>55</v>
      </c>
      <c r="AP25" s="233" t="str">
        <f t="shared" si="7"/>
        <v>FLOW</v>
      </c>
      <c r="AQ25" s="233"/>
      <c r="AR25" s="233"/>
      <c r="AS25" s="233"/>
      <c r="AT25" s="233"/>
      <c r="AU25" s="72" t="s">
        <v>131</v>
      </c>
      <c r="AV25" s="236" t="s">
        <v>1663</v>
      </c>
      <c r="AW25" s="232" t="s">
        <v>1664</v>
      </c>
      <c r="AX25" s="237">
        <v>46010</v>
      </c>
      <c r="AY25" s="72">
        <v>36</v>
      </c>
      <c r="AZ25" s="72" t="s">
        <v>139</v>
      </c>
      <c r="BA25" s="7" t="s">
        <v>135</v>
      </c>
      <c r="BB25" s="7"/>
      <c r="BC25" s="7"/>
      <c r="BD25" s="72"/>
      <c r="BE25" s="72"/>
      <c r="BF25" s="72"/>
      <c r="BG25" s="150"/>
      <c r="BH25" s="72"/>
      <c r="BI25" s="72"/>
      <c r="BJ25" s="72"/>
      <c r="BK25" s="72"/>
      <c r="BL25" s="72">
        <v>1</v>
      </c>
      <c r="BM25" s="72"/>
      <c r="BN25" s="72"/>
      <c r="BO25" s="72"/>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v>1</v>
      </c>
      <c r="ED25" s="72"/>
      <c r="EE25" s="72"/>
      <c r="EF25" s="72"/>
      <c r="EG25" s="72"/>
      <c r="EH25" s="72"/>
      <c r="EI25" s="72"/>
      <c r="EJ25" s="72"/>
      <c r="EK25" s="72"/>
      <c r="EL25" s="72"/>
      <c r="EM25" s="72"/>
      <c r="EN25" s="72"/>
      <c r="EO25" s="72"/>
      <c r="EP25" s="72"/>
      <c r="EQ25" s="72"/>
      <c r="ER25" s="238">
        <f t="shared" si="8"/>
        <v>2</v>
      </c>
      <c r="ES25" s="72">
        <f t="shared" si="9"/>
        <v>1</v>
      </c>
      <c r="ET25" s="72" t="s">
        <v>136</v>
      </c>
      <c r="EU25" s="7" t="s">
        <v>1813</v>
      </c>
      <c r="EV25" s="7" t="s">
        <v>115</v>
      </c>
      <c r="EW25" s="7" t="s">
        <v>2354</v>
      </c>
      <c r="EX25" s="150" t="s">
        <v>2373</v>
      </c>
      <c r="EY25" s="239">
        <v>46207</v>
      </c>
      <c r="EZ25" s="239"/>
      <c r="FA25" s="150"/>
      <c r="FB25" s="239"/>
      <c r="FC25" s="7"/>
      <c r="FD25" s="7"/>
      <c r="FE25" s="7">
        <f t="shared" si="10"/>
        <v>6822</v>
      </c>
      <c r="FF25" s="72">
        <f t="shared" si="11"/>
        <v>13464</v>
      </c>
    </row>
    <row r="26" spans="1:162" ht="17.25" hidden="1" customHeight="1" x14ac:dyDescent="0.25">
      <c r="A26" s="72">
        <v>464515943</v>
      </c>
      <c r="B26" s="232" t="s">
        <v>2675</v>
      </c>
      <c r="C26" s="72"/>
      <c r="D26" s="72"/>
      <c r="E26" s="72"/>
      <c r="F26" s="72"/>
      <c r="G26" s="233"/>
      <c r="H26" s="233" t="s">
        <v>2905</v>
      </c>
      <c r="I26" s="72">
        <v>6524</v>
      </c>
      <c r="J26" s="72">
        <v>3152</v>
      </c>
      <c r="K26" s="189">
        <f t="shared" si="0"/>
        <v>3152</v>
      </c>
      <c r="L26" s="189">
        <f t="shared" si="1"/>
        <v>9676</v>
      </c>
      <c r="M26" s="260">
        <v>1</v>
      </c>
      <c r="N26" s="72" t="s">
        <v>2242</v>
      </c>
      <c r="O26" s="72" t="s">
        <v>125</v>
      </c>
      <c r="P26" s="72" t="s">
        <v>276</v>
      </c>
      <c r="Q26" s="186">
        <v>161483</v>
      </c>
      <c r="R26" s="66">
        <v>0</v>
      </c>
      <c r="S26" s="66">
        <f t="shared" si="2"/>
        <v>0</v>
      </c>
      <c r="T26" s="66">
        <v>450</v>
      </c>
      <c r="U26" s="4" t="s">
        <v>129</v>
      </c>
      <c r="V26" s="5">
        <f t="shared" si="3"/>
        <v>0.12929543742829203</v>
      </c>
      <c r="W26" s="5">
        <f t="shared" si="4"/>
        <v>8.5052626346128583E-3</v>
      </c>
      <c r="X26" s="5" t="str">
        <f t="shared" si="5"/>
        <v xml:space="preserve">STABLE </v>
      </c>
      <c r="Y26" s="72" t="str">
        <f t="shared" si="6"/>
        <v>PAID</v>
      </c>
      <c r="Z26" s="72" t="s">
        <v>129</v>
      </c>
      <c r="AA26" s="72" t="s">
        <v>128</v>
      </c>
      <c r="AB26" s="232"/>
      <c r="AC26" s="72"/>
      <c r="AD26" s="72" t="s">
        <v>2889</v>
      </c>
      <c r="AE26" s="234"/>
      <c r="AF26" s="235" t="s">
        <v>129</v>
      </c>
      <c r="AG26" s="7"/>
      <c r="AH26" s="72" t="s">
        <v>2717</v>
      </c>
      <c r="AI26" s="7"/>
      <c r="AJ26" s="7"/>
      <c r="AK26" s="7"/>
      <c r="AL26" s="7">
        <v>3602</v>
      </c>
      <c r="AM26" s="186">
        <v>161483</v>
      </c>
      <c r="AN26" s="189">
        <v>26</v>
      </c>
      <c r="AO26" s="233">
        <v>25</v>
      </c>
      <c r="AP26" s="233" t="str">
        <f t="shared" si="7"/>
        <v>STABLE</v>
      </c>
      <c r="AQ26" s="233"/>
      <c r="AR26" s="233"/>
      <c r="AS26" s="233"/>
      <c r="AT26" s="233"/>
      <c r="AU26" s="72" t="s">
        <v>131</v>
      </c>
      <c r="AV26" s="236" t="s">
        <v>2857</v>
      </c>
      <c r="AW26" s="232" t="s">
        <v>133</v>
      </c>
      <c r="AX26" s="237">
        <v>45596</v>
      </c>
      <c r="AY26" s="72">
        <v>48</v>
      </c>
      <c r="AZ26" s="72" t="s">
        <v>2880</v>
      </c>
      <c r="BA26" s="7" t="s">
        <v>135</v>
      </c>
      <c r="BB26" s="7"/>
      <c r="BC26" s="7"/>
      <c r="BD26" s="72"/>
      <c r="BE26" s="72"/>
      <c r="BF26" s="72"/>
      <c r="BG26" s="150"/>
      <c r="BH26" s="72"/>
      <c r="BI26" s="72"/>
      <c r="BJ26" s="72"/>
      <c r="BK26" s="72"/>
      <c r="BL26" s="72"/>
      <c r="BM26" s="72"/>
      <c r="BN26" s="72"/>
      <c r="BO26" s="72"/>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238">
        <f t="shared" si="8"/>
        <v>0</v>
      </c>
      <c r="ES26" s="72" t="str">
        <f t="shared" si="9"/>
        <v/>
      </c>
      <c r="ET26" s="72" t="s">
        <v>280</v>
      </c>
      <c r="EU26" s="7"/>
      <c r="EV26" s="262"/>
      <c r="EW26" s="7"/>
      <c r="EX26" s="150"/>
      <c r="EY26" s="239"/>
      <c r="EZ26" s="239"/>
      <c r="FA26" s="150"/>
      <c r="FB26" s="239"/>
      <c r="FC26" s="7"/>
      <c r="FD26" s="7"/>
      <c r="FE26" s="7">
        <f t="shared" si="10"/>
        <v>3152</v>
      </c>
      <c r="FF26" s="72">
        <f t="shared" si="11"/>
        <v>9676</v>
      </c>
    </row>
    <row r="27" spans="1:162" ht="17.25" hidden="1" customHeight="1" x14ac:dyDescent="0.25">
      <c r="A27" s="72">
        <v>462452555</v>
      </c>
      <c r="B27" s="232" t="s">
        <v>2269</v>
      </c>
      <c r="C27" s="72" t="s">
        <v>2243</v>
      </c>
      <c r="D27" s="72" t="s">
        <v>2935</v>
      </c>
      <c r="E27" s="72">
        <v>8300</v>
      </c>
      <c r="F27" s="72"/>
      <c r="G27" s="233"/>
      <c r="H27" s="233"/>
      <c r="I27" s="72">
        <v>8055</v>
      </c>
      <c r="J27" s="72">
        <v>6929</v>
      </c>
      <c r="K27" s="189">
        <f t="shared" si="0"/>
        <v>7074</v>
      </c>
      <c r="L27" s="189">
        <f t="shared" si="1"/>
        <v>6684</v>
      </c>
      <c r="M27" s="260">
        <v>1</v>
      </c>
      <c r="N27" s="72" t="s">
        <v>2242</v>
      </c>
      <c r="O27" s="72" t="s">
        <v>128</v>
      </c>
      <c r="P27" s="72" t="s">
        <v>140</v>
      </c>
      <c r="Q27" s="186">
        <v>158795</v>
      </c>
      <c r="R27" s="66">
        <v>145</v>
      </c>
      <c r="S27" s="66">
        <f t="shared" si="2"/>
        <v>0</v>
      </c>
      <c r="T27" s="66">
        <v>6390</v>
      </c>
      <c r="U27" s="4" t="s">
        <v>1011</v>
      </c>
      <c r="V27" s="5">
        <f t="shared" si="3"/>
        <v>5.4702171179279155E-2</v>
      </c>
      <c r="W27" s="5">
        <f t="shared" si="4"/>
        <v>8.3636864565517673E-3</v>
      </c>
      <c r="X27" s="5" t="s">
        <v>2242</v>
      </c>
      <c r="Y27" s="72" t="str">
        <f t="shared" si="6"/>
        <v>MPTP</v>
      </c>
      <c r="Z27" s="72" t="s">
        <v>181</v>
      </c>
      <c r="AA27" s="72" t="s">
        <v>181</v>
      </c>
      <c r="AB27" s="232"/>
      <c r="AC27" s="72">
        <v>22</v>
      </c>
      <c r="AD27" s="72" t="s">
        <v>2889</v>
      </c>
      <c r="AE27" s="234"/>
      <c r="AF27" s="235" t="s">
        <v>129</v>
      </c>
      <c r="AG27" s="7"/>
      <c r="AH27" s="72" t="s">
        <v>1170</v>
      </c>
      <c r="AI27" s="7"/>
      <c r="AJ27" s="7"/>
      <c r="AK27" s="7"/>
      <c r="AL27" s="7">
        <v>13464</v>
      </c>
      <c r="AM27" s="186">
        <v>158795</v>
      </c>
      <c r="AN27" s="189">
        <v>26</v>
      </c>
      <c r="AO27" s="233">
        <v>25</v>
      </c>
      <c r="AP27" s="233" t="str">
        <f t="shared" si="7"/>
        <v>STABLE</v>
      </c>
      <c r="AQ27" s="233"/>
      <c r="AR27" s="233"/>
      <c r="AS27" s="233"/>
      <c r="AT27" s="233"/>
      <c r="AU27" s="72" t="s">
        <v>129</v>
      </c>
      <c r="AV27" s="236" t="s">
        <v>2300</v>
      </c>
      <c r="AW27" s="232" t="s">
        <v>2301</v>
      </c>
      <c r="AX27" s="237">
        <v>45386</v>
      </c>
      <c r="AY27" s="72">
        <v>48</v>
      </c>
      <c r="AZ27" s="72" t="s">
        <v>2304</v>
      </c>
      <c r="BA27" s="7" t="s">
        <v>135</v>
      </c>
      <c r="BB27" s="7"/>
      <c r="BC27" s="7"/>
      <c r="BD27" s="72"/>
      <c r="BE27" s="72"/>
      <c r="BF27" s="72"/>
      <c r="BG27" s="150"/>
      <c r="BH27" s="72"/>
      <c r="BI27" s="72"/>
      <c r="BJ27" s="72"/>
      <c r="BK27" s="72"/>
      <c r="BL27" s="72"/>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v>1</v>
      </c>
      <c r="EP27" s="72"/>
      <c r="EQ27" s="72"/>
      <c r="ER27" s="238">
        <f t="shared" si="8"/>
        <v>1</v>
      </c>
      <c r="ES27" s="72">
        <f t="shared" si="9"/>
        <v>1</v>
      </c>
      <c r="ET27" s="72" t="s">
        <v>145</v>
      </c>
      <c r="EU27" s="7" t="e">
        <v>#N/A</v>
      </c>
      <c r="EV27" s="262" t="s">
        <v>115</v>
      </c>
      <c r="EW27" s="7" t="e">
        <v>#N/A</v>
      </c>
      <c r="EX27" s="150" t="e">
        <v>#N/A</v>
      </c>
      <c r="EY27" s="239" t="e">
        <v>#N/A</v>
      </c>
      <c r="EZ27" s="239"/>
      <c r="FA27" s="150"/>
      <c r="FB27" s="239"/>
      <c r="FC27" s="7"/>
      <c r="FD27" s="7"/>
      <c r="FE27" s="7">
        <f t="shared" si="10"/>
        <v>7074</v>
      </c>
      <c r="FF27" s="72">
        <f t="shared" si="11"/>
        <v>14984</v>
      </c>
    </row>
    <row r="28" spans="1:162" ht="17.25" hidden="1" customHeight="1" x14ac:dyDescent="0.25">
      <c r="A28" s="72">
        <v>466483159</v>
      </c>
      <c r="B28" s="232" t="s">
        <v>985</v>
      </c>
      <c r="C28" s="72"/>
      <c r="D28" s="72"/>
      <c r="E28" s="72"/>
      <c r="F28" s="72"/>
      <c r="G28" s="233"/>
      <c r="H28" s="233"/>
      <c r="I28" s="72">
        <v>7218</v>
      </c>
      <c r="J28" s="72">
        <v>14183</v>
      </c>
      <c r="K28" s="189">
        <f t="shared" si="0"/>
        <v>7517</v>
      </c>
      <c r="L28" s="189">
        <f t="shared" si="1"/>
        <v>21401</v>
      </c>
      <c r="M28" s="260">
        <v>2</v>
      </c>
      <c r="N28" s="72" t="s">
        <v>124</v>
      </c>
      <c r="O28" s="72" t="s">
        <v>125</v>
      </c>
      <c r="P28" s="72" t="s">
        <v>140</v>
      </c>
      <c r="Q28" s="186">
        <v>158691</v>
      </c>
      <c r="R28" s="66">
        <v>552</v>
      </c>
      <c r="S28" s="66">
        <f t="shared" si="2"/>
        <v>0</v>
      </c>
      <c r="T28" s="66">
        <v>4944</v>
      </c>
      <c r="U28" s="4" t="s">
        <v>1014</v>
      </c>
      <c r="V28" s="5">
        <f t="shared" si="3"/>
        <v>0.28827578559697581</v>
      </c>
      <c r="W28" s="5">
        <f t="shared" si="4"/>
        <v>2.9505459669314029E-2</v>
      </c>
      <c r="X28" s="5" t="str">
        <f t="shared" si="5"/>
        <v>FLOW</v>
      </c>
      <c r="Y28" s="72" t="str">
        <f t="shared" si="6"/>
        <v>BPTP</v>
      </c>
      <c r="Z28" s="72" t="s">
        <v>258</v>
      </c>
      <c r="AA28" s="72" t="s">
        <v>258</v>
      </c>
      <c r="AB28" s="232" t="s">
        <v>2346</v>
      </c>
      <c r="AC28" s="72"/>
      <c r="AD28" s="72" t="s">
        <v>2889</v>
      </c>
      <c r="AE28" s="234"/>
      <c r="AF28" s="235" t="s">
        <v>129</v>
      </c>
      <c r="AG28" s="7"/>
      <c r="AH28" s="72" t="s">
        <v>1170</v>
      </c>
      <c r="AI28" s="7"/>
      <c r="AJ28" s="7"/>
      <c r="AK28" s="7"/>
      <c r="AL28" s="7">
        <v>14183</v>
      </c>
      <c r="AM28" s="186">
        <v>158691</v>
      </c>
      <c r="AN28" s="189">
        <v>57</v>
      </c>
      <c r="AO28" s="233">
        <v>86</v>
      </c>
      <c r="AP28" s="233" t="str">
        <f t="shared" si="7"/>
        <v>FLOW</v>
      </c>
      <c r="AQ28" s="233"/>
      <c r="AR28" s="233"/>
      <c r="AS28" s="233"/>
      <c r="AT28" s="233"/>
      <c r="AU28" s="72" t="s">
        <v>426</v>
      </c>
      <c r="AV28" s="236" t="s">
        <v>1773</v>
      </c>
      <c r="AW28" s="232" t="s">
        <v>1333</v>
      </c>
      <c r="AX28" s="237">
        <v>45847</v>
      </c>
      <c r="AY28" s="72">
        <v>36</v>
      </c>
      <c r="AZ28" s="72" t="s">
        <v>139</v>
      </c>
      <c r="BA28" s="7" t="s">
        <v>135</v>
      </c>
      <c r="BB28" s="7"/>
      <c r="BC28" s="7"/>
      <c r="BD28" s="72"/>
      <c r="BE28" s="72"/>
      <c r="BF28" s="72"/>
      <c r="BG28" s="150"/>
      <c r="BH28" s="72"/>
      <c r="BI28" s="72"/>
      <c r="BJ28" s="72"/>
      <c r="BK28" s="72"/>
      <c r="BL28" s="72"/>
      <c r="BM28" s="72"/>
      <c r="BN28" s="72"/>
      <c r="BO28" s="72"/>
      <c r="BP28" s="72"/>
      <c r="BQ28" s="72"/>
      <c r="BR28" s="72"/>
      <c r="BS28" s="72"/>
      <c r="BT28" s="72"/>
      <c r="BU28" s="72">
        <v>1</v>
      </c>
      <c r="BV28" s="72"/>
      <c r="BW28" s="72"/>
      <c r="BX28" s="72">
        <v>1</v>
      </c>
      <c r="BY28" s="72"/>
      <c r="BZ28" s="72"/>
      <c r="CA28" s="72"/>
      <c r="CB28" s="72"/>
      <c r="CC28" s="72"/>
      <c r="CD28" s="72">
        <v>1</v>
      </c>
      <c r="CE28" s="72"/>
      <c r="CF28" s="72"/>
      <c r="CG28" s="72"/>
      <c r="CH28" s="72"/>
      <c r="CI28" s="72"/>
      <c r="CJ28" s="72"/>
      <c r="CK28" s="72"/>
      <c r="CL28" s="72"/>
      <c r="CM28" s="72"/>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v>1</v>
      </c>
      <c r="DR28" s="72"/>
      <c r="DS28" s="72"/>
      <c r="DT28" s="72"/>
      <c r="DU28" s="72"/>
      <c r="DV28" s="72"/>
      <c r="DW28" s="72"/>
      <c r="DX28" s="72"/>
      <c r="DY28" s="72"/>
      <c r="DZ28" s="72"/>
      <c r="EA28" s="72"/>
      <c r="EB28" s="72"/>
      <c r="EC28" s="72"/>
      <c r="ED28" s="72"/>
      <c r="EE28" s="72"/>
      <c r="EF28" s="72"/>
      <c r="EG28" s="72"/>
      <c r="EH28" s="72"/>
      <c r="EI28" s="72">
        <v>1</v>
      </c>
      <c r="EJ28" s="72"/>
      <c r="EK28" s="72"/>
      <c r="EL28" s="72">
        <v>2</v>
      </c>
      <c r="EM28" s="72"/>
      <c r="EN28" s="72"/>
      <c r="EO28" s="72"/>
      <c r="EP28" s="72"/>
      <c r="EQ28" s="72"/>
      <c r="ER28" s="238">
        <f t="shared" si="8"/>
        <v>7</v>
      </c>
      <c r="ES28" s="72">
        <f t="shared" si="9"/>
        <v>1</v>
      </c>
      <c r="ET28" s="72" t="s">
        <v>145</v>
      </c>
      <c r="EU28" s="7" t="s">
        <v>1814</v>
      </c>
      <c r="EV28" s="7" t="s">
        <v>115</v>
      </c>
      <c r="EW28" s="7" t="s">
        <v>2354</v>
      </c>
      <c r="EX28" s="150" t="s">
        <v>2374</v>
      </c>
      <c r="EY28" s="239">
        <v>46210</v>
      </c>
      <c r="EZ28" s="239"/>
      <c r="FA28" s="150"/>
      <c r="FB28" s="239"/>
      <c r="FC28" s="7"/>
      <c r="FD28" s="7"/>
      <c r="FE28" s="7">
        <f t="shared" si="10"/>
        <v>7517</v>
      </c>
      <c r="FF28" s="72">
        <f t="shared" si="11"/>
        <v>21401</v>
      </c>
    </row>
    <row r="29" spans="1:162" ht="17.25" hidden="1" customHeight="1" x14ac:dyDescent="0.25">
      <c r="A29" s="72">
        <v>466953270</v>
      </c>
      <c r="B29" s="232" t="s">
        <v>622</v>
      </c>
      <c r="C29" s="72" t="s">
        <v>2243</v>
      </c>
      <c r="D29" s="72" t="s">
        <v>2908</v>
      </c>
      <c r="E29" s="72">
        <v>5389</v>
      </c>
      <c r="F29" s="72"/>
      <c r="G29" s="233"/>
      <c r="H29" s="233"/>
      <c r="I29" s="72">
        <v>5286</v>
      </c>
      <c r="J29" s="72">
        <v>5186</v>
      </c>
      <c r="K29" s="189">
        <f t="shared" si="0"/>
        <v>5306</v>
      </c>
      <c r="L29" s="189">
        <f t="shared" si="1"/>
        <v>5083</v>
      </c>
      <c r="M29" s="260">
        <v>1</v>
      </c>
      <c r="N29" s="72" t="s">
        <v>2242</v>
      </c>
      <c r="O29" s="72" t="s">
        <v>128</v>
      </c>
      <c r="P29" s="72" t="s">
        <v>140</v>
      </c>
      <c r="Q29" s="186">
        <v>157947</v>
      </c>
      <c r="R29" s="66">
        <v>120</v>
      </c>
      <c r="S29" s="66">
        <f t="shared" si="2"/>
        <v>0</v>
      </c>
      <c r="T29" s="66">
        <v>2700</v>
      </c>
      <c r="U29" s="4" t="s">
        <v>1011</v>
      </c>
      <c r="V29" s="5">
        <f t="shared" si="3"/>
        <v>5.4410049631623186E-2</v>
      </c>
      <c r="W29" s="5">
        <f t="shared" si="4"/>
        <v>8.3190225432348743E-3</v>
      </c>
      <c r="X29" s="5" t="str">
        <f t="shared" si="5"/>
        <v xml:space="preserve">STABLE </v>
      </c>
      <c r="Y29" s="72" t="str">
        <f t="shared" si="6"/>
        <v>PAID</v>
      </c>
      <c r="Z29" s="72" t="s">
        <v>166</v>
      </c>
      <c r="AA29" s="72" t="s">
        <v>128</v>
      </c>
      <c r="AB29" s="232"/>
      <c r="AC29" s="72"/>
      <c r="AD29" s="72" t="s">
        <v>2888</v>
      </c>
      <c r="AE29" s="234"/>
      <c r="AF29" s="235" t="s">
        <v>129</v>
      </c>
      <c r="AG29" s="7"/>
      <c r="AH29" s="72" t="s">
        <v>142</v>
      </c>
      <c r="AI29" s="7"/>
      <c r="AJ29" s="7"/>
      <c r="AK29" s="7"/>
      <c r="AL29" s="7">
        <v>5186</v>
      </c>
      <c r="AM29" s="186">
        <v>157947</v>
      </c>
      <c r="AN29" s="189">
        <v>26</v>
      </c>
      <c r="AO29" s="233">
        <v>25</v>
      </c>
      <c r="AP29" s="233" t="str">
        <f t="shared" si="7"/>
        <v>STABLE</v>
      </c>
      <c r="AQ29" s="233"/>
      <c r="AR29" s="233"/>
      <c r="AS29" s="233"/>
      <c r="AT29" s="233"/>
      <c r="AU29" s="72" t="s">
        <v>131</v>
      </c>
      <c r="AV29" s="236" t="s">
        <v>1332</v>
      </c>
      <c r="AW29" s="232" t="s">
        <v>1333</v>
      </c>
      <c r="AX29" s="237">
        <v>45926</v>
      </c>
      <c r="AY29" s="72">
        <v>48</v>
      </c>
      <c r="AZ29" s="72" t="s">
        <v>139</v>
      </c>
      <c r="BA29" s="7" t="s">
        <v>135</v>
      </c>
      <c r="BB29" s="7"/>
      <c r="BC29" s="7"/>
      <c r="BD29" s="72"/>
      <c r="BE29" s="72"/>
      <c r="BF29" s="72"/>
      <c r="BG29" s="150"/>
      <c r="BH29" s="72"/>
      <c r="BI29" s="72"/>
      <c r="BJ29" s="72"/>
      <c r="BK29" s="72"/>
      <c r="BL29" s="72">
        <v>1</v>
      </c>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v>1</v>
      </c>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238">
        <f t="shared" si="8"/>
        <v>3</v>
      </c>
      <c r="ES29" s="72">
        <f t="shared" si="9"/>
        <v>1</v>
      </c>
      <c r="ET29" s="72" t="s">
        <v>145</v>
      </c>
      <c r="EU29" s="7" t="s">
        <v>1815</v>
      </c>
      <c r="EV29" s="7" t="s">
        <v>115</v>
      </c>
      <c r="EW29" s="7" t="s">
        <v>2358</v>
      </c>
      <c r="EX29" s="150" t="s">
        <v>2375</v>
      </c>
      <c r="EY29" s="239">
        <v>46219</v>
      </c>
      <c r="EZ29" s="239"/>
      <c r="FA29" s="150"/>
      <c r="FB29" s="239"/>
      <c r="FC29" s="7"/>
      <c r="FD29" s="7"/>
      <c r="FE29" s="7">
        <f t="shared" si="10"/>
        <v>5306</v>
      </c>
      <c r="FF29" s="72">
        <f t="shared" si="11"/>
        <v>10472</v>
      </c>
    </row>
    <row r="30" spans="1:162" ht="17.25" hidden="1" customHeight="1" x14ac:dyDescent="0.25">
      <c r="A30" s="72">
        <v>465042758</v>
      </c>
      <c r="B30" s="232" t="s">
        <v>847</v>
      </c>
      <c r="C30" s="72" t="s">
        <v>2243</v>
      </c>
      <c r="D30" s="72" t="s">
        <v>2943</v>
      </c>
      <c r="E30" s="72">
        <v>6230</v>
      </c>
      <c r="F30" s="72"/>
      <c r="G30" s="233"/>
      <c r="H30" s="233"/>
      <c r="I30" s="72">
        <v>6230</v>
      </c>
      <c r="J30" s="72">
        <v>6019</v>
      </c>
      <c r="K30" s="189">
        <f t="shared" si="0"/>
        <v>6145</v>
      </c>
      <c r="L30" s="189">
        <f t="shared" si="1"/>
        <v>6019</v>
      </c>
      <c r="M30" s="260">
        <v>1</v>
      </c>
      <c r="N30" s="72" t="s">
        <v>2242</v>
      </c>
      <c r="O30" s="72" t="s">
        <v>128</v>
      </c>
      <c r="P30" s="72" t="s">
        <v>199</v>
      </c>
      <c r="Q30" s="186">
        <v>156919</v>
      </c>
      <c r="R30" s="66">
        <v>126</v>
      </c>
      <c r="S30" s="66">
        <f t="shared" si="2"/>
        <v>0</v>
      </c>
      <c r="T30" s="66">
        <v>1800</v>
      </c>
      <c r="U30" s="4" t="s">
        <v>1033</v>
      </c>
      <c r="V30" s="5">
        <f t="shared" si="3"/>
        <v>0.227009062901282</v>
      </c>
      <c r="W30" s="5">
        <f t="shared" si="4"/>
        <v>8.2648780822799622E-3</v>
      </c>
      <c r="X30" s="5" t="s">
        <v>2242</v>
      </c>
      <c r="Y30" s="72" t="str">
        <f t="shared" si="6"/>
        <v>PTP</v>
      </c>
      <c r="Z30" s="72" t="s">
        <v>166</v>
      </c>
      <c r="AA30" s="72" t="s">
        <v>166</v>
      </c>
      <c r="AB30" s="232"/>
      <c r="AC30" s="72">
        <v>22</v>
      </c>
      <c r="AD30" s="72" t="s">
        <v>2888</v>
      </c>
      <c r="AE30" s="234"/>
      <c r="AF30" s="235" t="s">
        <v>129</v>
      </c>
      <c r="AG30" s="7"/>
      <c r="AH30" s="72" t="s">
        <v>1126</v>
      </c>
      <c r="AI30" s="7"/>
      <c r="AJ30" s="7"/>
      <c r="AK30" s="7"/>
      <c r="AL30" s="7">
        <v>6019</v>
      </c>
      <c r="AM30" s="186">
        <v>156919</v>
      </c>
      <c r="AN30" s="189">
        <v>26</v>
      </c>
      <c r="AO30" s="233">
        <v>25</v>
      </c>
      <c r="AP30" s="233" t="str">
        <f t="shared" si="7"/>
        <v>STABLE</v>
      </c>
      <c r="AQ30" s="233"/>
      <c r="AR30" s="233"/>
      <c r="AS30" s="233"/>
      <c r="AT30" s="233"/>
      <c r="AU30" s="72" t="s">
        <v>131</v>
      </c>
      <c r="AV30" s="236" t="s">
        <v>1613</v>
      </c>
      <c r="AW30" s="232" t="s">
        <v>1614</v>
      </c>
      <c r="AX30" s="237">
        <v>45652</v>
      </c>
      <c r="AY30" s="72">
        <v>48</v>
      </c>
      <c r="AZ30" s="72" t="s">
        <v>139</v>
      </c>
      <c r="BA30" s="7" t="s">
        <v>135</v>
      </c>
      <c r="BB30" s="7"/>
      <c r="BC30" s="7"/>
      <c r="BD30" s="72"/>
      <c r="BE30" s="72"/>
      <c r="BF30" s="72"/>
      <c r="BG30" s="150"/>
      <c r="BH30" s="72"/>
      <c r="BI30" s="72"/>
      <c r="BJ30" s="72"/>
      <c r="BK30" s="72"/>
      <c r="BL30" s="72"/>
      <c r="BM30" s="72"/>
      <c r="BN30" s="72"/>
      <c r="BO30" s="72"/>
      <c r="BP30" s="72"/>
      <c r="BQ30" s="72"/>
      <c r="BR30" s="72"/>
      <c r="BS30" s="72"/>
      <c r="BT30" s="72"/>
      <c r="BU30" s="72">
        <v>1</v>
      </c>
      <c r="BV30" s="72"/>
      <c r="BW30" s="72"/>
      <c r="BX30" s="72">
        <v>1</v>
      </c>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v>1</v>
      </c>
      <c r="DX30" s="72"/>
      <c r="DY30" s="72"/>
      <c r="DZ30" s="72"/>
      <c r="EA30" s="72"/>
      <c r="EB30" s="72"/>
      <c r="EC30" s="72"/>
      <c r="ED30" s="72"/>
      <c r="EE30" s="72"/>
      <c r="EF30" s="72"/>
      <c r="EG30" s="72"/>
      <c r="EH30" s="72"/>
      <c r="EI30" s="72"/>
      <c r="EJ30" s="72"/>
      <c r="EK30" s="72"/>
      <c r="EL30" s="72"/>
      <c r="EM30" s="72"/>
      <c r="EN30" s="72"/>
      <c r="EO30" s="72"/>
      <c r="EP30" s="72"/>
      <c r="EQ30" s="72"/>
      <c r="ER30" s="238">
        <f t="shared" si="8"/>
        <v>3</v>
      </c>
      <c r="ES30" s="72">
        <f t="shared" si="9"/>
        <v>1</v>
      </c>
      <c r="ET30" s="72" t="s">
        <v>203</v>
      </c>
      <c r="EU30" s="7" t="s">
        <v>1816</v>
      </c>
      <c r="EV30" s="7" t="s">
        <v>115</v>
      </c>
      <c r="EW30" s="7" t="s">
        <v>2354</v>
      </c>
      <c r="EX30" s="150" t="s">
        <v>2376</v>
      </c>
      <c r="EY30" s="239">
        <v>46210</v>
      </c>
      <c r="EZ30" s="239"/>
      <c r="FA30" s="150"/>
      <c r="FB30" s="239"/>
      <c r="FC30" s="7" t="s">
        <v>2932</v>
      </c>
      <c r="FD30" s="7"/>
      <c r="FE30" s="7">
        <f t="shared" si="10"/>
        <v>6145</v>
      </c>
      <c r="FF30" s="72">
        <f t="shared" si="11"/>
        <v>12249</v>
      </c>
    </row>
    <row r="31" spans="1:162" ht="17.25" hidden="1" customHeight="1" x14ac:dyDescent="0.25">
      <c r="A31" s="72">
        <v>464088878</v>
      </c>
      <c r="B31" s="232" t="s">
        <v>884</v>
      </c>
      <c r="C31" s="72"/>
      <c r="D31" s="72"/>
      <c r="E31" s="72"/>
      <c r="F31" s="72"/>
      <c r="G31" s="233"/>
      <c r="H31" s="233"/>
      <c r="I31" s="72">
        <v>6045</v>
      </c>
      <c r="J31" s="72">
        <v>23264</v>
      </c>
      <c r="K31" s="189">
        <f t="shared" si="0"/>
        <v>5745</v>
      </c>
      <c r="L31" s="189">
        <f t="shared" si="1"/>
        <v>29309</v>
      </c>
      <c r="M31" s="260">
        <v>4</v>
      </c>
      <c r="N31" s="72" t="s">
        <v>124</v>
      </c>
      <c r="O31" s="72" t="s">
        <v>125</v>
      </c>
      <c r="P31" s="72" t="s">
        <v>126</v>
      </c>
      <c r="Q31" s="186">
        <v>155641</v>
      </c>
      <c r="R31" s="66">
        <v>616</v>
      </c>
      <c r="S31" s="66">
        <f t="shared" si="2"/>
        <v>0</v>
      </c>
      <c r="T31" s="66">
        <v>2250</v>
      </c>
      <c r="U31" s="4" t="s">
        <v>124</v>
      </c>
      <c r="V31" s="5">
        <f t="shared" si="3"/>
        <v>0.42133687783907869</v>
      </c>
      <c r="W31" s="5">
        <f t="shared" si="4"/>
        <v>5.9961387949736981E-2</v>
      </c>
      <c r="X31" s="5" t="str">
        <f t="shared" si="5"/>
        <v>FLOW</v>
      </c>
      <c r="Y31" s="72" t="str">
        <f t="shared" si="6"/>
        <v>RTP</v>
      </c>
      <c r="Z31" s="72" t="s">
        <v>127</v>
      </c>
      <c r="AA31" s="72" t="s">
        <v>127</v>
      </c>
      <c r="AB31" s="232" t="s">
        <v>2346</v>
      </c>
      <c r="AC31" s="72"/>
      <c r="AD31" s="72" t="s">
        <v>2888</v>
      </c>
      <c r="AE31" s="234"/>
      <c r="AF31" s="235" t="s">
        <v>2882</v>
      </c>
      <c r="AG31" s="7"/>
      <c r="AH31" s="72" t="s">
        <v>1141</v>
      </c>
      <c r="AI31" s="7"/>
      <c r="AJ31" s="7"/>
      <c r="AK31" s="7"/>
      <c r="AL31" s="7">
        <v>23264</v>
      </c>
      <c r="AM31" s="186">
        <v>155641</v>
      </c>
      <c r="AN31" s="189">
        <v>118</v>
      </c>
      <c r="AO31" s="233">
        <v>147</v>
      </c>
      <c r="AP31" s="233" t="str">
        <f t="shared" si="7"/>
        <v>FLOW</v>
      </c>
      <c r="AQ31" s="233"/>
      <c r="AR31" s="233"/>
      <c r="AS31" s="233"/>
      <c r="AT31" s="233"/>
      <c r="AU31" s="72" t="s">
        <v>426</v>
      </c>
      <c r="AV31" s="236" t="s">
        <v>1658</v>
      </c>
      <c r="AW31" s="232" t="s">
        <v>1275</v>
      </c>
      <c r="AX31" s="237">
        <v>45558</v>
      </c>
      <c r="AY31" s="72">
        <v>48</v>
      </c>
      <c r="AZ31" s="72" t="s">
        <v>139</v>
      </c>
      <c r="BA31" s="7" t="s">
        <v>135</v>
      </c>
      <c r="BB31" s="7"/>
      <c r="BC31" s="7"/>
      <c r="BD31" s="72"/>
      <c r="BE31" s="72"/>
      <c r="BF31" s="72"/>
      <c r="BG31" s="150"/>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238">
        <f t="shared" si="8"/>
        <v>1</v>
      </c>
      <c r="ES31" s="72">
        <f t="shared" si="9"/>
        <v>1</v>
      </c>
      <c r="ET31" s="72" t="s">
        <v>136</v>
      </c>
      <c r="EU31" s="7" t="s">
        <v>1817</v>
      </c>
      <c r="EV31" s="7" t="s">
        <v>115</v>
      </c>
      <c r="EW31" s="7" t="s">
        <v>2354</v>
      </c>
      <c r="EX31" s="150" t="s">
        <v>2377</v>
      </c>
      <c r="EY31" s="239">
        <v>46207</v>
      </c>
      <c r="EZ31" s="239"/>
      <c r="FA31" s="150"/>
      <c r="FB31" s="239"/>
      <c r="FC31" s="7"/>
      <c r="FD31" s="7"/>
      <c r="FE31" s="7">
        <f t="shared" si="10"/>
        <v>5745</v>
      </c>
      <c r="FF31" s="72">
        <f t="shared" si="11"/>
        <v>29309</v>
      </c>
    </row>
    <row r="32" spans="1:162" ht="17.25" hidden="1" customHeight="1" x14ac:dyDescent="0.25">
      <c r="A32" s="72">
        <v>462353603</v>
      </c>
      <c r="B32" s="232" t="s">
        <v>2609</v>
      </c>
      <c r="C32" s="72" t="s">
        <v>2243</v>
      </c>
      <c r="D32" s="72" t="s">
        <v>2898</v>
      </c>
      <c r="E32" s="72">
        <f>8000</f>
        <v>8000</v>
      </c>
      <c r="F32" s="72"/>
      <c r="G32" s="233"/>
      <c r="H32" s="233"/>
      <c r="I32" s="72">
        <v>7819</v>
      </c>
      <c r="J32" s="72">
        <v>6428.44</v>
      </c>
      <c r="K32" s="189">
        <f t="shared" si="0"/>
        <v>6552.44</v>
      </c>
      <c r="L32" s="189">
        <f t="shared" si="1"/>
        <v>6247.4399999999987</v>
      </c>
      <c r="M32" s="260">
        <v>1</v>
      </c>
      <c r="N32" s="72" t="s">
        <v>2242</v>
      </c>
      <c r="O32" s="72" t="s">
        <v>128</v>
      </c>
      <c r="P32" s="72" t="s">
        <v>199</v>
      </c>
      <c r="Q32" s="186">
        <v>154352</v>
      </c>
      <c r="R32" s="66">
        <v>124</v>
      </c>
      <c r="S32" s="66">
        <f t="shared" si="2"/>
        <v>0</v>
      </c>
      <c r="T32" s="66">
        <v>3150</v>
      </c>
      <c r="U32" s="4" t="s">
        <v>1010</v>
      </c>
      <c r="V32" s="5">
        <f t="shared" si="3"/>
        <v>0.22329547650022419</v>
      </c>
      <c r="W32" s="5">
        <f t="shared" si="4"/>
        <v>8.1296749390199832E-3</v>
      </c>
      <c r="X32" s="5" t="str">
        <f t="shared" si="5"/>
        <v xml:space="preserve">STABLE </v>
      </c>
      <c r="Y32" s="72" t="str">
        <f t="shared" si="6"/>
        <v>MPTP</v>
      </c>
      <c r="Z32" s="72" t="s">
        <v>128</v>
      </c>
      <c r="AA32" s="72" t="s">
        <v>181</v>
      </c>
      <c r="AB32" s="232" t="s">
        <v>2347</v>
      </c>
      <c r="AC32" s="72">
        <v>16</v>
      </c>
      <c r="AD32" s="72" t="s">
        <v>2889</v>
      </c>
      <c r="AE32" s="234"/>
      <c r="AF32" s="235" t="s">
        <v>129</v>
      </c>
      <c r="AG32" s="7"/>
      <c r="AH32" s="72" t="s">
        <v>355</v>
      </c>
      <c r="AI32" s="7"/>
      <c r="AJ32" s="7"/>
      <c r="AK32" s="7"/>
      <c r="AL32" s="7">
        <v>9702.44</v>
      </c>
      <c r="AM32" s="186">
        <v>154352</v>
      </c>
      <c r="AN32" s="189">
        <v>26</v>
      </c>
      <c r="AO32" s="233">
        <v>25</v>
      </c>
      <c r="AP32" s="233" t="str">
        <f t="shared" si="7"/>
        <v>STABLE</v>
      </c>
      <c r="AQ32" s="233"/>
      <c r="AR32" s="233"/>
      <c r="AS32" s="233"/>
      <c r="AT32" s="233"/>
      <c r="AU32" s="72" t="s">
        <v>131</v>
      </c>
      <c r="AV32" s="236" t="s">
        <v>2777</v>
      </c>
      <c r="AW32" s="232" t="s">
        <v>2778</v>
      </c>
      <c r="AX32" s="237">
        <v>45377</v>
      </c>
      <c r="AY32" s="72">
        <v>48</v>
      </c>
      <c r="AZ32" s="72" t="s">
        <v>2880</v>
      </c>
      <c r="BA32" s="7" t="s">
        <v>135</v>
      </c>
      <c r="BB32" s="7"/>
      <c r="BC32" s="7"/>
      <c r="BD32" s="72"/>
      <c r="BE32" s="72"/>
      <c r="BF32" s="72"/>
      <c r="BG32" s="150"/>
      <c r="BH32" s="72"/>
      <c r="BI32" s="72"/>
      <c r="BJ32" s="72"/>
      <c r="BK32" s="72"/>
      <c r="BL32" s="72"/>
      <c r="BM32" s="72"/>
      <c r="BN32" s="72"/>
      <c r="BO32" s="72"/>
      <c r="BP32" s="72"/>
      <c r="BQ32" s="72"/>
      <c r="BR32" s="72"/>
      <c r="BS32" s="72"/>
      <c r="BT32" s="72"/>
      <c r="BU32" s="72"/>
      <c r="BV32" s="72"/>
      <c r="BW32" s="72"/>
      <c r="BX32" s="72"/>
      <c r="BY32" s="72"/>
      <c r="BZ32" s="72"/>
      <c r="CA32" s="72"/>
      <c r="CB32" s="72"/>
      <c r="CC32" s="72"/>
      <c r="CD32" s="72"/>
      <c r="CE32" s="72"/>
      <c r="CF32" s="72"/>
      <c r="CG32" s="72"/>
      <c r="CH32" s="72"/>
      <c r="CI32" s="72"/>
      <c r="CJ32" s="72">
        <v>1</v>
      </c>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238">
        <f t="shared" si="8"/>
        <v>1</v>
      </c>
      <c r="ES32" s="72">
        <f t="shared" si="9"/>
        <v>1</v>
      </c>
      <c r="ET32" s="72" t="s">
        <v>203</v>
      </c>
      <c r="EU32" s="7"/>
      <c r="EV32" s="262"/>
      <c r="EW32" s="7"/>
      <c r="EX32" s="150"/>
      <c r="EY32" s="239"/>
      <c r="EZ32" s="239"/>
      <c r="FA32" s="150"/>
      <c r="FB32" s="239"/>
      <c r="FC32" s="7"/>
      <c r="FD32" s="7"/>
      <c r="FE32" s="7">
        <f t="shared" si="10"/>
        <v>6552.44</v>
      </c>
      <c r="FF32" s="72">
        <f t="shared" si="11"/>
        <v>14247.439999999999</v>
      </c>
    </row>
    <row r="33" spans="1:162" ht="17.25" hidden="1" customHeight="1" x14ac:dyDescent="0.25">
      <c r="A33" s="72">
        <v>461739127</v>
      </c>
      <c r="B33" s="232" t="s">
        <v>623</v>
      </c>
      <c r="C33" s="72"/>
      <c r="D33" s="72"/>
      <c r="E33" s="72"/>
      <c r="F33" s="72"/>
      <c r="G33" s="233"/>
      <c r="H33" s="233"/>
      <c r="I33" s="72">
        <v>7184</v>
      </c>
      <c r="J33" s="72">
        <v>35916</v>
      </c>
      <c r="K33" s="189">
        <f t="shared" si="0"/>
        <v>8178</v>
      </c>
      <c r="L33" s="189">
        <f t="shared" si="1"/>
        <v>43100</v>
      </c>
      <c r="M33" s="260">
        <v>5</v>
      </c>
      <c r="N33" s="72" t="s">
        <v>124</v>
      </c>
      <c r="O33" s="72" t="s">
        <v>125</v>
      </c>
      <c r="P33" s="72" t="s">
        <v>140</v>
      </c>
      <c r="Q33" s="186">
        <v>153415</v>
      </c>
      <c r="R33" s="66">
        <v>998</v>
      </c>
      <c r="S33" s="66">
        <f t="shared" si="2"/>
        <v>0</v>
      </c>
      <c r="T33" s="66">
        <v>4011</v>
      </c>
      <c r="U33" s="4" t="s">
        <v>124</v>
      </c>
      <c r="V33" s="5">
        <f t="shared" si="3"/>
        <v>0.49371015546809383</v>
      </c>
      <c r="W33" s="5">
        <f t="shared" si="4"/>
        <v>6.8577553535706479E-2</v>
      </c>
      <c r="X33" s="5" t="str">
        <f t="shared" si="5"/>
        <v>FLOW</v>
      </c>
      <c r="Y33" s="72" t="str">
        <f t="shared" si="6"/>
        <v>RTP</v>
      </c>
      <c r="Z33" s="72" t="s">
        <v>2550</v>
      </c>
      <c r="AA33" s="72" t="s">
        <v>127</v>
      </c>
      <c r="AB33" s="232" t="s">
        <v>2346</v>
      </c>
      <c r="AC33" s="72"/>
      <c r="AD33" s="72" t="s">
        <v>2889</v>
      </c>
      <c r="AE33" s="234"/>
      <c r="AF33" s="235" t="s">
        <v>2882</v>
      </c>
      <c r="AG33" s="7"/>
      <c r="AH33" s="72" t="s">
        <v>142</v>
      </c>
      <c r="AI33" s="7"/>
      <c r="AJ33" s="7"/>
      <c r="AK33" s="7"/>
      <c r="AL33" s="7">
        <v>35916</v>
      </c>
      <c r="AM33" s="186">
        <v>153415</v>
      </c>
      <c r="AN33" s="189">
        <v>146</v>
      </c>
      <c r="AO33" s="233">
        <v>175</v>
      </c>
      <c r="AP33" s="233" t="str">
        <f t="shared" si="7"/>
        <v>FLOW</v>
      </c>
      <c r="AQ33" s="233"/>
      <c r="AR33" s="233"/>
      <c r="AS33" s="233"/>
      <c r="AT33" s="233"/>
      <c r="AU33" s="72" t="s">
        <v>426</v>
      </c>
      <c r="AV33" s="236" t="s">
        <v>1334</v>
      </c>
      <c r="AW33" s="232" t="s">
        <v>1240</v>
      </c>
      <c r="AX33" s="237">
        <v>45322</v>
      </c>
      <c r="AY33" s="72">
        <v>48</v>
      </c>
      <c r="AZ33" s="72" t="s">
        <v>139</v>
      </c>
      <c r="BA33" s="7" t="s">
        <v>135</v>
      </c>
      <c r="BB33" s="7"/>
      <c r="BC33" s="7"/>
      <c r="BD33" s="72"/>
      <c r="BE33" s="72"/>
      <c r="BF33" s="72"/>
      <c r="BG33" s="150"/>
      <c r="BH33" s="72"/>
      <c r="BI33" s="72"/>
      <c r="BJ33" s="72"/>
      <c r="BK33" s="72"/>
      <c r="BL33" s="72"/>
      <c r="BM33" s="72"/>
      <c r="BN33" s="72"/>
      <c r="BO33" s="72"/>
      <c r="BP33" s="72"/>
      <c r="BQ33" s="72"/>
      <c r="BR33" s="72"/>
      <c r="BS33" s="72"/>
      <c r="BT33" s="72"/>
      <c r="BU33" s="72">
        <v>1</v>
      </c>
      <c r="BV33" s="72"/>
      <c r="BW33" s="72"/>
      <c r="BX33" s="72">
        <v>1</v>
      </c>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238">
        <f t="shared" si="8"/>
        <v>2</v>
      </c>
      <c r="ES33" s="72">
        <f t="shared" si="9"/>
        <v>1</v>
      </c>
      <c r="ET33" s="72" t="s">
        <v>145</v>
      </c>
      <c r="EU33" s="7" t="s">
        <v>1818</v>
      </c>
      <c r="EV33" s="7" t="s">
        <v>115</v>
      </c>
      <c r="EW33" s="7" t="s">
        <v>2354</v>
      </c>
      <c r="EX33" s="150" t="s">
        <v>2378</v>
      </c>
      <c r="EY33" s="239">
        <v>46210</v>
      </c>
      <c r="EZ33" s="239"/>
      <c r="FA33" s="150"/>
      <c r="FB33" s="239"/>
      <c r="FC33" s="7"/>
      <c r="FD33" s="7"/>
      <c r="FE33" s="7">
        <f t="shared" si="10"/>
        <v>8178</v>
      </c>
      <c r="FF33" s="72">
        <f t="shared" si="11"/>
        <v>43100</v>
      </c>
    </row>
    <row r="34" spans="1:162" ht="17.25" hidden="1" customHeight="1" x14ac:dyDescent="0.25">
      <c r="A34" s="72">
        <v>464976820</v>
      </c>
      <c r="B34" s="232" t="s">
        <v>2271</v>
      </c>
      <c r="C34" s="72"/>
      <c r="D34" s="72"/>
      <c r="E34" s="72"/>
      <c r="F34" s="72"/>
      <c r="G34" s="233"/>
      <c r="H34" s="233"/>
      <c r="I34" s="72">
        <v>6173</v>
      </c>
      <c r="J34" s="72">
        <v>6144.53</v>
      </c>
      <c r="K34" s="189">
        <f t="shared" si="0"/>
        <v>6285.53</v>
      </c>
      <c r="L34" s="189">
        <f t="shared" si="1"/>
        <v>12317.529999999999</v>
      </c>
      <c r="M34" s="260">
        <v>1</v>
      </c>
      <c r="N34" s="72" t="s">
        <v>124</v>
      </c>
      <c r="O34" s="72" t="s">
        <v>125</v>
      </c>
      <c r="P34" s="72" t="s">
        <v>140</v>
      </c>
      <c r="Q34" s="186">
        <v>153064</v>
      </c>
      <c r="R34" s="66">
        <v>141</v>
      </c>
      <c r="S34" s="66">
        <f t="shared" si="2"/>
        <v>0</v>
      </c>
      <c r="T34" s="66">
        <v>1748.32</v>
      </c>
      <c r="U34" s="4" t="s">
        <v>129</v>
      </c>
      <c r="V34" s="5">
        <f t="shared" si="3"/>
        <v>5.2727939351901405E-2</v>
      </c>
      <c r="W34" s="5">
        <f t="shared" si="4"/>
        <v>8.0618363536990433E-3</v>
      </c>
      <c r="X34" s="5" t="str">
        <f t="shared" si="5"/>
        <v>FLOW</v>
      </c>
      <c r="Y34" s="72" t="str">
        <f t="shared" si="6"/>
        <v>REPO</v>
      </c>
      <c r="Z34" s="72" t="s">
        <v>129</v>
      </c>
      <c r="AA34" s="72" t="s">
        <v>2897</v>
      </c>
      <c r="AB34" s="232"/>
      <c r="AC34" s="72"/>
      <c r="AD34" s="72" t="s">
        <v>2888</v>
      </c>
      <c r="AE34" s="234"/>
      <c r="AF34" s="235" t="s">
        <v>129</v>
      </c>
      <c r="AG34" s="7"/>
      <c r="AH34" s="72" t="s">
        <v>142</v>
      </c>
      <c r="AI34" s="7"/>
      <c r="AJ34" s="7"/>
      <c r="AK34" s="7"/>
      <c r="AL34" s="7">
        <v>8033.85</v>
      </c>
      <c r="AM34" s="186">
        <v>153064</v>
      </c>
      <c r="AN34" s="189">
        <v>26</v>
      </c>
      <c r="AO34" s="233">
        <v>55</v>
      </c>
      <c r="AP34" s="233" t="str">
        <f t="shared" si="7"/>
        <v>FLOW</v>
      </c>
      <c r="AQ34" s="233"/>
      <c r="AR34" s="233"/>
      <c r="AS34" s="233"/>
      <c r="AT34" s="233"/>
      <c r="AU34" s="72" t="s">
        <v>129</v>
      </c>
      <c r="AV34" s="236" t="s">
        <v>2303</v>
      </c>
      <c r="AW34" s="232" t="s">
        <v>1664</v>
      </c>
      <c r="AX34" s="237">
        <v>45644</v>
      </c>
      <c r="AY34" s="72">
        <v>48</v>
      </c>
      <c r="AZ34" s="72" t="s">
        <v>2304</v>
      </c>
      <c r="BA34" s="7" t="s">
        <v>135</v>
      </c>
      <c r="BB34" s="7"/>
      <c r="BC34" s="7"/>
      <c r="BD34" s="72"/>
      <c r="BE34" s="72"/>
      <c r="BF34" s="72"/>
      <c r="BG34" s="150"/>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238">
        <f t="shared" si="8"/>
        <v>1</v>
      </c>
      <c r="ES34" s="72">
        <f t="shared" si="9"/>
        <v>1</v>
      </c>
      <c r="ET34" s="72" t="s">
        <v>145</v>
      </c>
      <c r="EU34" s="7" t="e">
        <v>#N/A</v>
      </c>
      <c r="EV34" s="262" t="s">
        <v>115</v>
      </c>
      <c r="EW34" s="7" t="e">
        <v>#N/A</v>
      </c>
      <c r="EX34" s="150" t="e">
        <v>#N/A</v>
      </c>
      <c r="EY34" s="239" t="e">
        <v>#N/A</v>
      </c>
      <c r="EZ34" s="239"/>
      <c r="FA34" s="150"/>
      <c r="FB34" s="239"/>
      <c r="FC34" s="7"/>
      <c r="FD34" s="7"/>
      <c r="FE34" s="7">
        <f t="shared" si="10"/>
        <v>6285.53</v>
      </c>
      <c r="FF34" s="72">
        <f t="shared" si="11"/>
        <v>12317.529999999999</v>
      </c>
    </row>
    <row r="35" spans="1:162" ht="17.25" hidden="1" customHeight="1" x14ac:dyDescent="0.25">
      <c r="A35" s="72">
        <v>465084077</v>
      </c>
      <c r="B35" s="232" t="s">
        <v>2573</v>
      </c>
      <c r="C35" s="72"/>
      <c r="D35" s="72"/>
      <c r="E35" s="72"/>
      <c r="F35" s="72"/>
      <c r="G35" s="233"/>
      <c r="H35" s="233"/>
      <c r="I35" s="72">
        <v>5940</v>
      </c>
      <c r="J35" s="72">
        <v>5940</v>
      </c>
      <c r="K35" s="189">
        <f t="shared" si="0"/>
        <v>5946</v>
      </c>
      <c r="L35" s="189">
        <f t="shared" si="1"/>
        <v>11880</v>
      </c>
      <c r="M35" s="260">
        <v>1</v>
      </c>
      <c r="N35" s="72" t="s">
        <v>124</v>
      </c>
      <c r="O35" s="72" t="s">
        <v>125</v>
      </c>
      <c r="P35" s="72" t="s">
        <v>254</v>
      </c>
      <c r="Q35" s="186">
        <v>151026</v>
      </c>
      <c r="R35" s="66">
        <v>6</v>
      </c>
      <c r="S35" s="66">
        <f t="shared" si="2"/>
        <v>0</v>
      </c>
      <c r="T35" s="66">
        <v>450</v>
      </c>
      <c r="U35" s="4" t="s">
        <v>129</v>
      </c>
      <c r="V35" s="5">
        <f t="shared" si="3"/>
        <v>0.12677751560895592</v>
      </c>
      <c r="W35" s="5">
        <f t="shared" si="4"/>
        <v>7.9544954865530225E-3</v>
      </c>
      <c r="X35" s="5" t="s">
        <v>124</v>
      </c>
      <c r="Y35" s="72" t="str">
        <f t="shared" si="6"/>
        <v>NC</v>
      </c>
      <c r="Z35" s="72" t="s">
        <v>129</v>
      </c>
      <c r="AA35" s="72" t="s">
        <v>141</v>
      </c>
      <c r="AB35" s="232" t="s">
        <v>2349</v>
      </c>
      <c r="AC35" s="72"/>
      <c r="AD35" s="72" t="s">
        <v>2892</v>
      </c>
      <c r="AE35" s="234"/>
      <c r="AF35" s="235" t="s">
        <v>129</v>
      </c>
      <c r="AG35" s="7"/>
      <c r="AH35" s="72" t="s">
        <v>255</v>
      </c>
      <c r="AI35" s="7"/>
      <c r="AJ35" s="7"/>
      <c r="AK35" s="7"/>
      <c r="AL35" s="7">
        <v>6396</v>
      </c>
      <c r="AM35" s="186">
        <v>151026</v>
      </c>
      <c r="AN35" s="189">
        <v>26</v>
      </c>
      <c r="AO35" s="233">
        <v>55</v>
      </c>
      <c r="AP35" s="233" t="str">
        <f t="shared" si="7"/>
        <v>FLOW</v>
      </c>
      <c r="AQ35" s="233"/>
      <c r="AR35" s="233"/>
      <c r="AS35" s="233"/>
      <c r="AT35" s="233"/>
      <c r="AU35" s="72" t="s">
        <v>131</v>
      </c>
      <c r="AV35" s="236" t="s">
        <v>2735</v>
      </c>
      <c r="AW35" s="232" t="s">
        <v>2736</v>
      </c>
      <c r="AX35" s="237">
        <v>45657</v>
      </c>
      <c r="AY35" s="72">
        <v>48</v>
      </c>
      <c r="AZ35" s="72" t="s">
        <v>2880</v>
      </c>
      <c r="BA35" s="7" t="s">
        <v>2305</v>
      </c>
      <c r="BB35" s="7"/>
      <c r="BC35" s="7"/>
      <c r="BD35" s="72"/>
      <c r="BE35" s="72"/>
      <c r="BF35" s="72"/>
      <c r="BG35" s="150"/>
      <c r="BH35" s="72"/>
      <c r="BI35" s="72"/>
      <c r="BJ35" s="72"/>
      <c r="BK35" s="72"/>
      <c r="BL35" s="72"/>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v>1</v>
      </c>
      <c r="CN35" s="72"/>
      <c r="CO35" s="72"/>
      <c r="CP35" s="72"/>
      <c r="CQ35" s="72"/>
      <c r="CR35" s="72"/>
      <c r="CS35" s="72">
        <v>1</v>
      </c>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v>1</v>
      </c>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238">
        <f t="shared" si="8"/>
        <v>3</v>
      </c>
      <c r="ES35" s="72">
        <f t="shared" si="9"/>
        <v>1</v>
      </c>
      <c r="ET35" s="72" t="s">
        <v>256</v>
      </c>
      <c r="EU35" s="7"/>
      <c r="EV35" s="262"/>
      <c r="EW35" s="7"/>
      <c r="EX35" s="150"/>
      <c r="EY35" s="239"/>
      <c r="EZ35" s="239"/>
      <c r="FA35" s="150"/>
      <c r="FB35" s="239"/>
      <c r="FC35" s="7" t="s">
        <v>2932</v>
      </c>
      <c r="FD35" s="7"/>
      <c r="FE35" s="7">
        <f t="shared" si="10"/>
        <v>5946</v>
      </c>
      <c r="FF35" s="72">
        <f t="shared" si="11"/>
        <v>11880</v>
      </c>
    </row>
    <row r="36" spans="1:162" ht="17.25" hidden="1" customHeight="1" x14ac:dyDescent="0.25">
      <c r="A36" s="72">
        <v>466843453</v>
      </c>
      <c r="B36" s="232" t="s">
        <v>825</v>
      </c>
      <c r="C36" s="72" t="s">
        <v>2243</v>
      </c>
      <c r="D36" s="72" t="s">
        <v>2883</v>
      </c>
      <c r="E36" s="72">
        <v>6379</v>
      </c>
      <c r="F36" s="72"/>
      <c r="G36" s="233"/>
      <c r="H36" s="233"/>
      <c r="I36" s="72">
        <v>6379</v>
      </c>
      <c r="J36" s="72">
        <v>6339.23</v>
      </c>
      <c r="K36" s="189">
        <f t="shared" si="0"/>
        <v>6470.23</v>
      </c>
      <c r="L36" s="189">
        <f t="shared" si="1"/>
        <v>6339.23</v>
      </c>
      <c r="M36" s="260">
        <v>1</v>
      </c>
      <c r="N36" s="72" t="s">
        <v>2242</v>
      </c>
      <c r="O36" s="72" t="s">
        <v>128</v>
      </c>
      <c r="P36" s="72" t="s">
        <v>236</v>
      </c>
      <c r="Q36" s="186">
        <v>149507</v>
      </c>
      <c r="R36" s="66">
        <v>131</v>
      </c>
      <c r="S36" s="66">
        <f t="shared" si="2"/>
        <v>0</v>
      </c>
      <c r="T36" s="66">
        <v>3150</v>
      </c>
      <c r="U36" s="4" t="s">
        <v>1012</v>
      </c>
      <c r="V36" s="5">
        <f t="shared" si="3"/>
        <v>0.15908719424753168</v>
      </c>
      <c r="W36" s="5">
        <f t="shared" si="4"/>
        <v>7.8744901984299561E-3</v>
      </c>
      <c r="X36" s="5" t="str">
        <f t="shared" si="5"/>
        <v xml:space="preserve">STABLE </v>
      </c>
      <c r="Y36" s="72" t="str">
        <f t="shared" si="6"/>
        <v>MPTP</v>
      </c>
      <c r="Z36" s="72" t="s">
        <v>181</v>
      </c>
      <c r="AA36" s="72" t="s">
        <v>181</v>
      </c>
      <c r="AB36" s="232" t="s">
        <v>2347</v>
      </c>
      <c r="AC36" s="72">
        <v>11</v>
      </c>
      <c r="AD36" s="72"/>
      <c r="AE36" s="234"/>
      <c r="AF36" s="235" t="s">
        <v>129</v>
      </c>
      <c r="AG36" s="7"/>
      <c r="AH36" s="72" t="s">
        <v>389</v>
      </c>
      <c r="AI36" s="7"/>
      <c r="AJ36" s="7"/>
      <c r="AK36" s="7"/>
      <c r="AL36" s="7">
        <v>6339.23</v>
      </c>
      <c r="AM36" s="186">
        <v>149507</v>
      </c>
      <c r="AN36" s="189">
        <v>26</v>
      </c>
      <c r="AO36" s="233">
        <v>25</v>
      </c>
      <c r="AP36" s="233" t="str">
        <f t="shared" si="7"/>
        <v>STABLE</v>
      </c>
      <c r="AQ36" s="233"/>
      <c r="AR36" s="233"/>
      <c r="AS36" s="233"/>
      <c r="AT36" s="233"/>
      <c r="AU36" s="72" t="s">
        <v>131</v>
      </c>
      <c r="AV36" s="236" t="s">
        <v>1584</v>
      </c>
      <c r="AW36" s="232" t="s">
        <v>1333</v>
      </c>
      <c r="AX36" s="237">
        <v>45909</v>
      </c>
      <c r="AY36" s="72">
        <v>36</v>
      </c>
      <c r="AZ36" s="72" t="s">
        <v>139</v>
      </c>
      <c r="BA36" s="7" t="s">
        <v>135</v>
      </c>
      <c r="BB36" s="7"/>
      <c r="BC36" s="7"/>
      <c r="BD36" s="72"/>
      <c r="BE36" s="72"/>
      <c r="BF36" s="72"/>
      <c r="BG36" s="150"/>
      <c r="BH36" s="72"/>
      <c r="BI36" s="72"/>
      <c r="BJ36" s="72"/>
      <c r="BK36" s="72"/>
      <c r="BL36" s="72">
        <v>1</v>
      </c>
      <c r="BM36" s="72"/>
      <c r="BN36" s="72"/>
      <c r="BO36" s="72"/>
      <c r="BP36" s="72"/>
      <c r="BQ36" s="72"/>
      <c r="BR36" s="72"/>
      <c r="BS36" s="72"/>
      <c r="BT36" s="72"/>
      <c r="BU36" s="72"/>
      <c r="BV36" s="72"/>
      <c r="BW36" s="72"/>
      <c r="BX36" s="72"/>
      <c r="BY36" s="72"/>
      <c r="BZ36" s="72"/>
      <c r="CA36" s="72">
        <v>1</v>
      </c>
      <c r="CB36" s="72"/>
      <c r="CC36" s="72"/>
      <c r="CD36" s="72"/>
      <c r="CE36" s="72"/>
      <c r="CF36" s="72"/>
      <c r="CG36" s="72"/>
      <c r="CH36" s="72"/>
      <c r="CI36" s="72"/>
      <c r="CJ36" s="72"/>
      <c r="CK36" s="72"/>
      <c r="CL36" s="72"/>
      <c r="CM36" s="72"/>
      <c r="CN36" s="72"/>
      <c r="CO36" s="72"/>
      <c r="CP36" s="72">
        <v>1</v>
      </c>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238">
        <f t="shared" si="8"/>
        <v>3</v>
      </c>
      <c r="ES36" s="72">
        <f t="shared" si="9"/>
        <v>1</v>
      </c>
      <c r="ET36" s="72" t="s">
        <v>240</v>
      </c>
      <c r="EU36" s="7" t="s">
        <v>1819</v>
      </c>
      <c r="EV36" s="7" t="s">
        <v>115</v>
      </c>
      <c r="EW36" s="7" t="s">
        <v>2362</v>
      </c>
      <c r="EX36" s="150" t="s">
        <v>2368</v>
      </c>
      <c r="EY36" s="239">
        <v>46207</v>
      </c>
      <c r="EZ36" s="239"/>
      <c r="FA36" s="150"/>
      <c r="FB36" s="239"/>
      <c r="FC36" s="7"/>
      <c r="FD36" s="7"/>
      <c r="FE36" s="7">
        <f t="shared" si="10"/>
        <v>6470.23</v>
      </c>
      <c r="FF36" s="72">
        <f t="shared" si="11"/>
        <v>12718.23</v>
      </c>
    </row>
    <row r="37" spans="1:162" ht="17.25" hidden="1" customHeight="1" x14ac:dyDescent="0.25">
      <c r="A37" s="72">
        <v>462316792</v>
      </c>
      <c r="B37" s="232" t="s">
        <v>961</v>
      </c>
      <c r="C37" s="72" t="s">
        <v>2243</v>
      </c>
      <c r="D37" s="72" t="s">
        <v>2880</v>
      </c>
      <c r="E37" s="72">
        <v>15000</v>
      </c>
      <c r="F37" s="72"/>
      <c r="G37" s="233"/>
      <c r="H37" s="233"/>
      <c r="I37" s="72">
        <v>6747</v>
      </c>
      <c r="J37" s="72">
        <v>25297</v>
      </c>
      <c r="K37" s="189">
        <f t="shared" si="0"/>
        <v>5847</v>
      </c>
      <c r="L37" s="189">
        <f t="shared" si="1"/>
        <v>17044</v>
      </c>
      <c r="M37" s="260">
        <v>4</v>
      </c>
      <c r="N37" s="72" t="s">
        <v>2242</v>
      </c>
      <c r="O37" s="72" t="s">
        <v>128</v>
      </c>
      <c r="P37" s="72" t="s">
        <v>322</v>
      </c>
      <c r="Q37" s="186">
        <v>148268</v>
      </c>
      <c r="R37" s="66">
        <v>791</v>
      </c>
      <c r="S37" s="66">
        <f t="shared" si="2"/>
        <v>0</v>
      </c>
      <c r="T37" s="66">
        <v>4050</v>
      </c>
      <c r="U37" s="4" t="s">
        <v>174</v>
      </c>
      <c r="V37" s="5">
        <f t="shared" si="3"/>
        <v>0.60557840522470052</v>
      </c>
      <c r="W37" s="5">
        <f t="shared" si="4"/>
        <v>5.7120906885278315E-2</v>
      </c>
      <c r="X37" s="5" t="str">
        <f t="shared" si="5"/>
        <v xml:space="preserve">STABLE </v>
      </c>
      <c r="Y37" s="72" t="str">
        <f t="shared" si="6"/>
        <v>PAID</v>
      </c>
      <c r="Z37" s="72" t="s">
        <v>128</v>
      </c>
      <c r="AA37" s="72" t="s">
        <v>128</v>
      </c>
      <c r="AB37" s="232"/>
      <c r="AC37" s="72"/>
      <c r="AD37" s="72"/>
      <c r="AE37" s="234"/>
      <c r="AF37" s="235" t="s">
        <v>2882</v>
      </c>
      <c r="AG37" s="7"/>
      <c r="AH37" s="72" t="s">
        <v>1162</v>
      </c>
      <c r="AI37" s="7"/>
      <c r="AJ37" s="7"/>
      <c r="AK37" s="7"/>
      <c r="AL37" s="7">
        <v>25297</v>
      </c>
      <c r="AM37" s="186">
        <v>148268</v>
      </c>
      <c r="AN37" s="189">
        <v>118</v>
      </c>
      <c r="AO37" s="233">
        <v>55</v>
      </c>
      <c r="AP37" s="233" t="str">
        <f t="shared" si="7"/>
        <v>STABLE</v>
      </c>
      <c r="AQ37" s="233"/>
      <c r="AR37" s="233"/>
      <c r="AS37" s="233"/>
      <c r="AT37" s="233"/>
      <c r="AU37" s="72" t="s">
        <v>426</v>
      </c>
      <c r="AV37" s="236" t="s">
        <v>1747</v>
      </c>
      <c r="AW37" s="232" t="s">
        <v>315</v>
      </c>
      <c r="AX37" s="237">
        <v>45373</v>
      </c>
      <c r="AY37" s="72">
        <v>48</v>
      </c>
      <c r="AZ37" s="72" t="s">
        <v>139</v>
      </c>
      <c r="BA37" s="7" t="s">
        <v>2305</v>
      </c>
      <c r="BB37" s="7"/>
      <c r="BC37" s="7"/>
      <c r="BD37" s="72"/>
      <c r="BE37" s="72"/>
      <c r="BF37" s="72"/>
      <c r="BG37" s="150"/>
      <c r="BH37" s="72"/>
      <c r="BI37" s="72"/>
      <c r="BJ37" s="72"/>
      <c r="BK37" s="72"/>
      <c r="BL37" s="72"/>
      <c r="BM37" s="72"/>
      <c r="BN37" s="72"/>
      <c r="BO37" s="72"/>
      <c r="BP37" s="72"/>
      <c r="BQ37" s="72"/>
      <c r="BR37" s="72"/>
      <c r="BS37" s="72"/>
      <c r="BT37" s="72"/>
      <c r="BU37" s="72"/>
      <c r="BV37" s="72"/>
      <c r="BW37" s="72"/>
      <c r="BX37" s="72"/>
      <c r="BY37" s="72"/>
      <c r="BZ37" s="72"/>
      <c r="CA37" s="72"/>
      <c r="CB37" s="72"/>
      <c r="CC37" s="72"/>
      <c r="CD37" s="72">
        <v>1</v>
      </c>
      <c r="CE37" s="72"/>
      <c r="CF37" s="72"/>
      <c r="CG37" s="72"/>
      <c r="CH37" s="72"/>
      <c r="CI37" s="72"/>
      <c r="CJ37" s="72"/>
      <c r="CK37" s="72"/>
      <c r="CL37" s="72"/>
      <c r="CM37" s="72"/>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238">
        <f t="shared" si="8"/>
        <v>1</v>
      </c>
      <c r="ES37" s="72">
        <f t="shared" si="9"/>
        <v>1</v>
      </c>
      <c r="ET37" s="72" t="s">
        <v>326</v>
      </c>
      <c r="EU37" s="7" t="s">
        <v>1820</v>
      </c>
      <c r="EV37" s="7" t="s">
        <v>115</v>
      </c>
      <c r="EW37" s="7" t="e">
        <v>#N/A</v>
      </c>
      <c r="EX37" s="150" t="e">
        <v>#N/A</v>
      </c>
      <c r="EY37" s="239" t="e">
        <v>#N/A</v>
      </c>
      <c r="EZ37" s="239"/>
      <c r="FA37" s="150"/>
      <c r="FB37" s="239"/>
      <c r="FC37" s="7"/>
      <c r="FD37" s="7"/>
      <c r="FE37" s="7">
        <f t="shared" si="10"/>
        <v>5847</v>
      </c>
      <c r="FF37" s="72">
        <f t="shared" si="11"/>
        <v>32044</v>
      </c>
    </row>
    <row r="38" spans="1:162" ht="17.25" hidden="1" customHeight="1" x14ac:dyDescent="0.25">
      <c r="A38" s="72">
        <v>463487908</v>
      </c>
      <c r="B38" s="232" t="s">
        <v>610</v>
      </c>
      <c r="C38" s="72" t="s">
        <v>2243</v>
      </c>
      <c r="D38" s="72" t="s">
        <v>2883</v>
      </c>
      <c r="E38" s="72">
        <f>6694+159</f>
        <v>6853</v>
      </c>
      <c r="F38" s="72"/>
      <c r="G38" s="233"/>
      <c r="H38" s="233" t="s">
        <v>2559</v>
      </c>
      <c r="I38" s="72">
        <v>6694</v>
      </c>
      <c r="J38" s="72">
        <v>6538</v>
      </c>
      <c r="K38" s="189">
        <f t="shared" si="0"/>
        <v>6694</v>
      </c>
      <c r="L38" s="189">
        <f t="shared" si="1"/>
        <v>6379</v>
      </c>
      <c r="M38" s="260">
        <v>1</v>
      </c>
      <c r="N38" s="72" t="s">
        <v>2242</v>
      </c>
      <c r="O38" s="72" t="s">
        <v>128</v>
      </c>
      <c r="P38" s="72" t="s">
        <v>140</v>
      </c>
      <c r="Q38" s="186">
        <v>146274</v>
      </c>
      <c r="R38" s="66">
        <v>156</v>
      </c>
      <c r="S38" s="66">
        <f t="shared" si="2"/>
        <v>0</v>
      </c>
      <c r="T38" s="66">
        <v>0</v>
      </c>
      <c r="U38" s="4" t="s">
        <v>501</v>
      </c>
      <c r="V38" s="5">
        <f t="shared" si="3"/>
        <v>5.0388900072910851E-2</v>
      </c>
      <c r="W38" s="5">
        <f t="shared" si="4"/>
        <v>7.7042090289093047E-3</v>
      </c>
      <c r="X38" s="5" t="str">
        <f t="shared" si="5"/>
        <v xml:space="preserve">STABLE </v>
      </c>
      <c r="Y38" s="72" t="str">
        <f t="shared" si="6"/>
        <v>PAID</v>
      </c>
      <c r="Z38" s="72" t="s">
        <v>166</v>
      </c>
      <c r="AA38" s="72" t="s">
        <v>128</v>
      </c>
      <c r="AB38" s="232"/>
      <c r="AC38" s="72"/>
      <c r="AD38" s="72" t="s">
        <v>2888</v>
      </c>
      <c r="AE38" s="234"/>
      <c r="AF38" s="235" t="s">
        <v>129</v>
      </c>
      <c r="AG38" s="7"/>
      <c r="AH38" s="72" t="s">
        <v>160</v>
      </c>
      <c r="AI38" s="7"/>
      <c r="AJ38" s="7"/>
      <c r="AK38" s="7"/>
      <c r="AL38" s="7">
        <v>6538</v>
      </c>
      <c r="AM38" s="186">
        <v>146274</v>
      </c>
      <c r="AN38" s="189">
        <v>26</v>
      </c>
      <c r="AO38" s="233">
        <v>25</v>
      </c>
      <c r="AP38" s="233" t="str">
        <f t="shared" si="7"/>
        <v>STABLE</v>
      </c>
      <c r="AQ38" s="233"/>
      <c r="AR38" s="233"/>
      <c r="AS38" s="233"/>
      <c r="AT38" s="233"/>
      <c r="AU38" s="72" t="s">
        <v>131</v>
      </c>
      <c r="AV38" s="236" t="s">
        <v>1315</v>
      </c>
      <c r="AW38" s="232" t="s">
        <v>1249</v>
      </c>
      <c r="AX38" s="237">
        <v>45489</v>
      </c>
      <c r="AY38" s="72">
        <v>48</v>
      </c>
      <c r="AZ38" s="72" t="s">
        <v>139</v>
      </c>
      <c r="BA38" s="7" t="s">
        <v>135</v>
      </c>
      <c r="BB38" s="7"/>
      <c r="BC38" s="7"/>
      <c r="BD38" s="72"/>
      <c r="BE38" s="72"/>
      <c r="BF38" s="72"/>
      <c r="BG38" s="150"/>
      <c r="BH38" s="72"/>
      <c r="BI38" s="72"/>
      <c r="BJ38" s="72"/>
      <c r="BK38" s="72"/>
      <c r="BL38" s="72"/>
      <c r="BM38" s="72"/>
      <c r="BN38" s="72"/>
      <c r="BO38" s="72"/>
      <c r="BP38" s="72"/>
      <c r="BQ38" s="72"/>
      <c r="BR38" s="72"/>
      <c r="BS38" s="72"/>
      <c r="BT38" s="72"/>
      <c r="BU38" s="72">
        <v>1</v>
      </c>
      <c r="BV38" s="72"/>
      <c r="BW38" s="72"/>
      <c r="BX38" s="72">
        <v>1</v>
      </c>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238">
        <f t="shared" si="8"/>
        <v>2</v>
      </c>
      <c r="ES38" s="72">
        <f t="shared" si="9"/>
        <v>1</v>
      </c>
      <c r="ET38" s="72" t="s">
        <v>145</v>
      </c>
      <c r="EU38" s="7" t="s">
        <v>2306</v>
      </c>
      <c r="EV38" s="262" t="s">
        <v>115</v>
      </c>
      <c r="EW38" s="7" t="s">
        <v>2354</v>
      </c>
      <c r="EX38" s="150" t="s">
        <v>2379</v>
      </c>
      <c r="EY38" s="239">
        <v>46210</v>
      </c>
      <c r="EZ38" s="239"/>
      <c r="FA38" s="150"/>
      <c r="FB38" s="239"/>
      <c r="FC38" s="7"/>
      <c r="FD38" s="7"/>
      <c r="FE38" s="7">
        <f t="shared" si="10"/>
        <v>6694</v>
      </c>
      <c r="FF38" s="72">
        <f t="shared" si="11"/>
        <v>13232</v>
      </c>
    </row>
    <row r="39" spans="1:162" ht="17.25" hidden="1" customHeight="1" x14ac:dyDescent="0.25">
      <c r="A39" s="72">
        <v>467430967</v>
      </c>
      <c r="B39" s="232" t="s">
        <v>2574</v>
      </c>
      <c r="C39" s="72" t="s">
        <v>2243</v>
      </c>
      <c r="D39" s="72" t="s">
        <v>2885</v>
      </c>
      <c r="E39" s="72">
        <v>4450</v>
      </c>
      <c r="F39" s="72"/>
      <c r="G39" s="233"/>
      <c r="H39" s="233"/>
      <c r="I39" s="72">
        <v>4423</v>
      </c>
      <c r="J39" s="72">
        <v>4423</v>
      </c>
      <c r="K39" s="189">
        <f t="shared" si="0"/>
        <v>4429</v>
      </c>
      <c r="L39" s="189">
        <f t="shared" si="1"/>
        <v>4396</v>
      </c>
      <c r="M39" s="260">
        <v>1</v>
      </c>
      <c r="N39" s="72" t="s">
        <v>2242</v>
      </c>
      <c r="O39" s="72" t="s">
        <v>128</v>
      </c>
      <c r="P39" s="72" t="s">
        <v>254</v>
      </c>
      <c r="Q39" s="186">
        <v>141712</v>
      </c>
      <c r="R39" s="66">
        <v>6</v>
      </c>
      <c r="S39" s="66">
        <f t="shared" si="2"/>
        <v>0</v>
      </c>
      <c r="T39" s="66">
        <v>0</v>
      </c>
      <c r="U39" s="4" t="s">
        <v>129</v>
      </c>
      <c r="V39" s="5">
        <f t="shared" si="3"/>
        <v>0.11895895602066107</v>
      </c>
      <c r="W39" s="5">
        <f t="shared" si="4"/>
        <v>7.4639298159946089E-3</v>
      </c>
      <c r="X39" s="5" t="str">
        <f t="shared" si="5"/>
        <v xml:space="preserve">STABLE </v>
      </c>
      <c r="Y39" s="72" t="str">
        <f t="shared" si="6"/>
        <v>PAID</v>
      </c>
      <c r="Z39" s="72" t="s">
        <v>129</v>
      </c>
      <c r="AA39" s="72" t="s">
        <v>128</v>
      </c>
      <c r="AB39" s="232"/>
      <c r="AC39" s="72"/>
      <c r="AD39" s="72"/>
      <c r="AE39" s="234"/>
      <c r="AF39" s="235" t="s">
        <v>129</v>
      </c>
      <c r="AG39" s="7"/>
      <c r="AH39" s="72" t="s">
        <v>255</v>
      </c>
      <c r="AI39" s="7"/>
      <c r="AJ39" s="7"/>
      <c r="AK39" s="7"/>
      <c r="AL39" s="7">
        <v>4429</v>
      </c>
      <c r="AM39" s="186">
        <v>141712</v>
      </c>
      <c r="AN39" s="189">
        <v>26</v>
      </c>
      <c r="AO39" s="233">
        <v>25</v>
      </c>
      <c r="AP39" s="233" t="str">
        <f t="shared" si="7"/>
        <v>STABLE</v>
      </c>
      <c r="AQ39" s="233"/>
      <c r="AR39" s="233"/>
      <c r="AS39" s="233"/>
      <c r="AT39" s="233"/>
      <c r="AU39" s="72" t="s">
        <v>131</v>
      </c>
      <c r="AV39" s="236" t="s">
        <v>2737</v>
      </c>
      <c r="AW39" s="232" t="s">
        <v>1333</v>
      </c>
      <c r="AX39" s="237">
        <v>46003</v>
      </c>
      <c r="AY39" s="72">
        <v>48</v>
      </c>
      <c r="AZ39" s="72" t="s">
        <v>2880</v>
      </c>
      <c r="BA39" s="7" t="s">
        <v>2305</v>
      </c>
      <c r="BB39" s="7"/>
      <c r="BC39" s="7"/>
      <c r="BD39" s="72"/>
      <c r="BE39" s="72"/>
      <c r="BF39" s="72"/>
      <c r="BG39" s="150"/>
      <c r="BH39" s="72"/>
      <c r="BI39" s="72"/>
      <c r="BJ39" s="72"/>
      <c r="BK39" s="72"/>
      <c r="BL39" s="72"/>
      <c r="BM39" s="72"/>
      <c r="BN39" s="72"/>
      <c r="BO39" s="72"/>
      <c r="BP39" s="72"/>
      <c r="BQ39" s="72"/>
      <c r="BR39" s="72"/>
      <c r="BS39" s="72"/>
      <c r="BT39" s="72"/>
      <c r="BU39" s="72"/>
      <c r="BV39" s="72"/>
      <c r="BW39" s="72"/>
      <c r="BX39" s="72"/>
      <c r="BY39" s="72"/>
      <c r="BZ39" s="72"/>
      <c r="CA39" s="72"/>
      <c r="CB39" s="72"/>
      <c r="CC39" s="72"/>
      <c r="CD39" s="72"/>
      <c r="CE39" s="72"/>
      <c r="CF39" s="72"/>
      <c r="CG39" s="72"/>
      <c r="CH39" s="72"/>
      <c r="CI39" s="72"/>
      <c r="CJ39" s="72"/>
      <c r="CK39" s="72"/>
      <c r="CL39" s="72"/>
      <c r="CM39" s="72">
        <v>1</v>
      </c>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238">
        <f t="shared" si="8"/>
        <v>1</v>
      </c>
      <c r="ES39" s="72">
        <f t="shared" si="9"/>
        <v>1</v>
      </c>
      <c r="ET39" s="72" t="s">
        <v>256</v>
      </c>
      <c r="EU39" s="7"/>
      <c r="EV39" s="262"/>
      <c r="EW39" s="7"/>
      <c r="EX39" s="150"/>
      <c r="EY39" s="239"/>
      <c r="EZ39" s="239"/>
      <c r="FA39" s="150"/>
      <c r="FB39" s="239"/>
      <c r="FC39" s="7"/>
      <c r="FD39" s="7"/>
      <c r="FE39" s="7">
        <f t="shared" si="10"/>
        <v>4429</v>
      </c>
      <c r="FF39" s="72">
        <f t="shared" si="11"/>
        <v>8846</v>
      </c>
    </row>
    <row r="40" spans="1:162" ht="17.25" hidden="1" customHeight="1" x14ac:dyDescent="0.25">
      <c r="A40" s="72">
        <v>466697094</v>
      </c>
      <c r="B40" s="232" t="s">
        <v>2592</v>
      </c>
      <c r="C40" s="72" t="s">
        <v>2243</v>
      </c>
      <c r="D40" s="72" t="s">
        <v>2885</v>
      </c>
      <c r="E40" s="72">
        <v>4591</v>
      </c>
      <c r="F40" s="72"/>
      <c r="G40" s="233"/>
      <c r="H40" s="233"/>
      <c r="I40" s="72">
        <v>4591</v>
      </c>
      <c r="J40" s="72">
        <v>4591</v>
      </c>
      <c r="K40" s="189">
        <f t="shared" si="0"/>
        <v>4616</v>
      </c>
      <c r="L40" s="189">
        <f t="shared" si="1"/>
        <v>4591</v>
      </c>
      <c r="M40" s="260">
        <v>1</v>
      </c>
      <c r="N40" s="72" t="s">
        <v>2242</v>
      </c>
      <c r="O40" s="72" t="s">
        <v>128</v>
      </c>
      <c r="P40" s="72" t="s">
        <v>140</v>
      </c>
      <c r="Q40" s="186">
        <v>140485</v>
      </c>
      <c r="R40" s="66">
        <v>25</v>
      </c>
      <c r="S40" s="66">
        <f t="shared" si="2"/>
        <v>0</v>
      </c>
      <c r="T40" s="66">
        <v>2382</v>
      </c>
      <c r="U40" s="4" t="s">
        <v>129</v>
      </c>
      <c r="V40" s="5">
        <f t="shared" si="3"/>
        <v>4.83946882340189E-2</v>
      </c>
      <c r="W40" s="5">
        <f t="shared" si="4"/>
        <v>7.3993040829287756E-3</v>
      </c>
      <c r="X40" s="5" t="str">
        <f t="shared" si="5"/>
        <v xml:space="preserve">STABLE </v>
      </c>
      <c r="Y40" s="72" t="str">
        <f t="shared" si="6"/>
        <v>PAID</v>
      </c>
      <c r="Z40" s="72" t="s">
        <v>129</v>
      </c>
      <c r="AA40" s="72" t="s">
        <v>128</v>
      </c>
      <c r="AB40" s="232" t="s">
        <v>2347</v>
      </c>
      <c r="AC40" s="72"/>
      <c r="AD40" s="72" t="s">
        <v>2889</v>
      </c>
      <c r="AE40" s="234"/>
      <c r="AF40" s="235" t="s">
        <v>129</v>
      </c>
      <c r="AG40" s="7"/>
      <c r="AH40" s="72" t="s">
        <v>160</v>
      </c>
      <c r="AI40" s="7"/>
      <c r="AJ40" s="7"/>
      <c r="AK40" s="7"/>
      <c r="AL40" s="7">
        <v>6998</v>
      </c>
      <c r="AM40" s="186">
        <v>140485</v>
      </c>
      <c r="AN40" s="189">
        <v>26</v>
      </c>
      <c r="AO40" s="233">
        <v>25</v>
      </c>
      <c r="AP40" s="233" t="str">
        <f t="shared" si="7"/>
        <v>STABLE</v>
      </c>
      <c r="AQ40" s="233"/>
      <c r="AR40" s="233"/>
      <c r="AS40" s="233"/>
      <c r="AT40" s="233"/>
      <c r="AU40" s="72" t="s">
        <v>131</v>
      </c>
      <c r="AV40" s="236" t="s">
        <v>2757</v>
      </c>
      <c r="AW40" s="232" t="s">
        <v>1706</v>
      </c>
      <c r="AX40" s="237">
        <v>45883</v>
      </c>
      <c r="AY40" s="72">
        <v>48</v>
      </c>
      <c r="AZ40" s="72" t="s">
        <v>2880</v>
      </c>
      <c r="BA40" s="7" t="s">
        <v>135</v>
      </c>
      <c r="BB40" s="7"/>
      <c r="BC40" s="7"/>
      <c r="BD40" s="72"/>
      <c r="BE40" s="72"/>
      <c r="BF40" s="72"/>
      <c r="BG40" s="150"/>
      <c r="BH40" s="72"/>
      <c r="BI40" s="72"/>
      <c r="BJ40" s="72"/>
      <c r="BK40" s="72"/>
      <c r="BL40" s="72"/>
      <c r="BM40" s="72"/>
      <c r="BN40" s="72"/>
      <c r="BO40" s="72"/>
      <c r="BP40" s="72"/>
      <c r="BQ40" s="72"/>
      <c r="BR40" s="72"/>
      <c r="BS40" s="72"/>
      <c r="BT40" s="72"/>
      <c r="BU40" s="72"/>
      <c r="BV40" s="72"/>
      <c r="BW40" s="72"/>
      <c r="BX40" s="72"/>
      <c r="BY40" s="72"/>
      <c r="BZ40" s="72"/>
      <c r="CA40" s="72"/>
      <c r="CB40" s="72"/>
      <c r="CC40" s="72"/>
      <c r="CD40" s="72"/>
      <c r="CE40" s="72"/>
      <c r="CF40" s="72"/>
      <c r="CG40" s="72">
        <v>1</v>
      </c>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238">
        <f t="shared" si="8"/>
        <v>1</v>
      </c>
      <c r="ES40" s="72">
        <f t="shared" si="9"/>
        <v>1</v>
      </c>
      <c r="ET40" s="72" t="s">
        <v>145</v>
      </c>
      <c r="EU40" s="7"/>
      <c r="EV40" s="262"/>
      <c r="EW40" s="7"/>
      <c r="EX40" s="150"/>
      <c r="EY40" s="239"/>
      <c r="EZ40" s="239"/>
      <c r="FA40" s="150"/>
      <c r="FB40" s="239"/>
      <c r="FC40" s="7"/>
      <c r="FD40" s="7"/>
      <c r="FE40" s="7">
        <f t="shared" si="10"/>
        <v>4616</v>
      </c>
      <c r="FF40" s="72">
        <f t="shared" si="11"/>
        <v>9182</v>
      </c>
    </row>
    <row r="41" spans="1:162" ht="17.25" customHeight="1" x14ac:dyDescent="0.25">
      <c r="A41" s="72">
        <v>467319304</v>
      </c>
      <c r="B41" s="232" t="s">
        <v>2584</v>
      </c>
      <c r="C41" s="72" t="s">
        <v>2243</v>
      </c>
      <c r="D41" s="72" t="s">
        <v>2883</v>
      </c>
      <c r="E41" s="72">
        <f>5610+100</f>
        <v>5710</v>
      </c>
      <c r="F41" s="72"/>
      <c r="G41" s="233"/>
      <c r="H41" s="233"/>
      <c r="I41" s="72">
        <v>5610</v>
      </c>
      <c r="J41" s="72">
        <v>5160</v>
      </c>
      <c r="K41" s="189">
        <f t="shared" si="0"/>
        <v>5243</v>
      </c>
      <c r="L41" s="189">
        <f t="shared" si="1"/>
        <v>5060</v>
      </c>
      <c r="M41" s="260">
        <v>1</v>
      </c>
      <c r="N41" s="72" t="s">
        <v>2242</v>
      </c>
      <c r="O41" s="72" t="s">
        <v>128</v>
      </c>
      <c r="P41" s="72" t="s">
        <v>264</v>
      </c>
      <c r="Q41" s="186">
        <v>138255</v>
      </c>
      <c r="R41" s="66">
        <v>83</v>
      </c>
      <c r="S41" s="66">
        <f t="shared" si="2"/>
        <v>0</v>
      </c>
      <c r="T41" s="66">
        <v>1350</v>
      </c>
      <c r="U41" s="4" t="s">
        <v>129</v>
      </c>
      <c r="V41" s="5">
        <f t="shared" si="3"/>
        <v>0.11914661909500225</v>
      </c>
      <c r="W41" s="5">
        <f t="shared" si="4"/>
        <v>7.2818506316355332E-3</v>
      </c>
      <c r="X41" s="5" t="str">
        <f t="shared" si="5"/>
        <v xml:space="preserve">STABLE </v>
      </c>
      <c r="Y41" s="72" t="str">
        <f t="shared" si="6"/>
        <v>PAID</v>
      </c>
      <c r="Z41" s="72" t="s">
        <v>129</v>
      </c>
      <c r="AA41" s="72" t="s">
        <v>128</v>
      </c>
      <c r="AB41" s="232"/>
      <c r="AC41" s="72"/>
      <c r="AD41" s="72"/>
      <c r="AE41" s="234"/>
      <c r="AF41" s="235" t="s">
        <v>129</v>
      </c>
      <c r="AG41" s="7"/>
      <c r="AH41" s="72" t="s">
        <v>2698</v>
      </c>
      <c r="AI41" s="7"/>
      <c r="AJ41" s="7"/>
      <c r="AK41" s="7"/>
      <c r="AL41" s="7">
        <v>6593</v>
      </c>
      <c r="AM41" s="186">
        <v>138255</v>
      </c>
      <c r="AN41" s="189">
        <v>26</v>
      </c>
      <c r="AO41" s="233">
        <v>25</v>
      </c>
      <c r="AP41" s="233" t="str">
        <f t="shared" si="7"/>
        <v>STABLE</v>
      </c>
      <c r="AQ41" s="233"/>
      <c r="AR41" s="233"/>
      <c r="AS41" s="233"/>
      <c r="AT41" s="233"/>
      <c r="AU41" s="72" t="s">
        <v>131</v>
      </c>
      <c r="AV41" s="236" t="s">
        <v>2746</v>
      </c>
      <c r="AW41" s="232" t="s">
        <v>2747</v>
      </c>
      <c r="AX41" s="237">
        <v>45982</v>
      </c>
      <c r="AY41" s="72">
        <v>36</v>
      </c>
      <c r="AZ41" s="72" t="s">
        <v>2880</v>
      </c>
      <c r="BA41" s="7" t="s">
        <v>2305</v>
      </c>
      <c r="BB41" s="7"/>
      <c r="BC41" s="7"/>
      <c r="BD41" s="72"/>
      <c r="BE41" s="72"/>
      <c r="BF41" s="72"/>
      <c r="BG41" s="150"/>
      <c r="BH41" s="72"/>
      <c r="BI41" s="72"/>
      <c r="BJ41" s="72"/>
      <c r="BK41" s="72"/>
      <c r="BL41" s="72"/>
      <c r="BM41" s="72"/>
      <c r="BN41" s="72"/>
      <c r="BO41" s="72"/>
      <c r="BP41" s="72"/>
      <c r="BQ41" s="72"/>
      <c r="BR41" s="72"/>
      <c r="BS41" s="72"/>
      <c r="BT41" s="72"/>
      <c r="BU41" s="72"/>
      <c r="BV41" s="72"/>
      <c r="BW41" s="72"/>
      <c r="BX41" s="72"/>
      <c r="BY41" s="72"/>
      <c r="BZ41" s="72"/>
      <c r="CA41" s="72"/>
      <c r="CB41" s="72"/>
      <c r="CC41" s="72"/>
      <c r="CD41" s="72"/>
      <c r="CE41" s="72"/>
      <c r="CF41" s="72"/>
      <c r="CG41" s="72">
        <v>1</v>
      </c>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238">
        <f t="shared" si="8"/>
        <v>1</v>
      </c>
      <c r="ES41" s="72">
        <f t="shared" si="9"/>
        <v>1</v>
      </c>
      <c r="ET41" s="72" t="s">
        <v>268</v>
      </c>
      <c r="EU41" s="7"/>
      <c r="EV41" s="262"/>
      <c r="EW41" s="7"/>
      <c r="EX41" s="150"/>
      <c r="EY41" s="239"/>
      <c r="EZ41" s="239"/>
      <c r="FA41" s="150"/>
      <c r="FB41" s="239"/>
      <c r="FC41" s="7"/>
      <c r="FD41" s="7"/>
      <c r="FE41" s="7">
        <f t="shared" si="10"/>
        <v>5243</v>
      </c>
      <c r="FF41" s="72">
        <f t="shared" si="11"/>
        <v>10770</v>
      </c>
    </row>
    <row r="42" spans="1:162" ht="17.25" customHeight="1" x14ac:dyDescent="0.25">
      <c r="A42" s="72">
        <v>466736505</v>
      </c>
      <c r="B42" s="232" t="s">
        <v>821</v>
      </c>
      <c r="C42" s="72"/>
      <c r="D42" s="72"/>
      <c r="E42" s="72"/>
      <c r="F42" s="72"/>
      <c r="G42" s="233"/>
      <c r="H42" s="233"/>
      <c r="I42" s="72">
        <v>4343</v>
      </c>
      <c r="J42" s="72">
        <v>17372</v>
      </c>
      <c r="K42" s="189">
        <f t="shared" si="0"/>
        <v>4730</v>
      </c>
      <c r="L42" s="189">
        <f t="shared" si="1"/>
        <v>21715</v>
      </c>
      <c r="M42" s="260">
        <v>4</v>
      </c>
      <c r="N42" s="72" t="s">
        <v>124</v>
      </c>
      <c r="O42" s="72" t="s">
        <v>125</v>
      </c>
      <c r="P42" s="72" t="s">
        <v>264</v>
      </c>
      <c r="Q42" s="186">
        <v>137457</v>
      </c>
      <c r="R42" s="66">
        <v>387</v>
      </c>
      <c r="S42" s="66">
        <f t="shared" si="2"/>
        <v>0</v>
      </c>
      <c r="T42" s="66">
        <v>1800</v>
      </c>
      <c r="U42" s="4" t="s">
        <v>129</v>
      </c>
      <c r="V42" s="5">
        <f t="shared" si="3"/>
        <v>0.75594739995934745</v>
      </c>
      <c r="W42" s="5">
        <f t="shared" si="4"/>
        <v>5.2955921019570654E-2</v>
      </c>
      <c r="X42" s="5" t="str">
        <f t="shared" si="5"/>
        <v>FLOW</v>
      </c>
      <c r="Y42" s="72" t="str">
        <f t="shared" si="6"/>
        <v>-</v>
      </c>
      <c r="Z42" s="72" t="s">
        <v>129</v>
      </c>
      <c r="AA42" s="72" t="s">
        <v>129</v>
      </c>
      <c r="AB42" s="232"/>
      <c r="AC42" s="72"/>
      <c r="AD42" s="72"/>
      <c r="AE42" s="234"/>
      <c r="AF42" s="235" t="s">
        <v>2882</v>
      </c>
      <c r="AG42" s="7"/>
      <c r="AH42" s="72" t="s">
        <v>1114</v>
      </c>
      <c r="AI42" s="7"/>
      <c r="AJ42" s="7"/>
      <c r="AK42" s="7"/>
      <c r="AL42" s="7">
        <v>17372</v>
      </c>
      <c r="AM42" s="186">
        <v>137457</v>
      </c>
      <c r="AN42" s="189">
        <v>118</v>
      </c>
      <c r="AO42" s="233">
        <v>147</v>
      </c>
      <c r="AP42" s="233" t="str">
        <f t="shared" si="7"/>
        <v>FLOW</v>
      </c>
      <c r="AQ42" s="233"/>
      <c r="AR42" s="233"/>
      <c r="AS42" s="233"/>
      <c r="AT42" s="233"/>
      <c r="AU42" s="72" t="s">
        <v>426</v>
      </c>
      <c r="AV42" s="236" t="s">
        <v>1578</v>
      </c>
      <c r="AW42" s="232" t="s">
        <v>1579</v>
      </c>
      <c r="AX42" s="237">
        <v>45890</v>
      </c>
      <c r="AY42" s="72">
        <v>48</v>
      </c>
      <c r="AZ42" s="72" t="s">
        <v>139</v>
      </c>
      <c r="BA42" s="7" t="s">
        <v>2305</v>
      </c>
      <c r="BB42" s="7"/>
      <c r="BC42" s="7"/>
      <c r="BD42" s="72"/>
      <c r="BE42" s="72"/>
      <c r="BF42" s="72"/>
      <c r="BG42" s="150"/>
      <c r="BH42" s="72"/>
      <c r="BI42" s="72"/>
      <c r="BJ42" s="72"/>
      <c r="BK42" s="72"/>
      <c r="BL42" s="72"/>
      <c r="BM42" s="72"/>
      <c r="BN42" s="72"/>
      <c r="BO42" s="72"/>
      <c r="BP42" s="72"/>
      <c r="BQ42" s="72"/>
      <c r="BR42" s="72"/>
      <c r="BS42" s="72"/>
      <c r="BT42" s="72"/>
      <c r="BU42" s="72"/>
      <c r="BV42" s="72"/>
      <c r="BW42" s="72"/>
      <c r="BX42" s="72"/>
      <c r="BY42" s="72"/>
      <c r="BZ42" s="72"/>
      <c r="CA42" s="72"/>
      <c r="CB42" s="72"/>
      <c r="CC42" s="72"/>
      <c r="CD42" s="72"/>
      <c r="CE42" s="72"/>
      <c r="CF42" s="72"/>
      <c r="CG42" s="72">
        <v>1</v>
      </c>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238">
        <f t="shared" si="8"/>
        <v>1</v>
      </c>
      <c r="ES42" s="72">
        <f t="shared" si="9"/>
        <v>1</v>
      </c>
      <c r="ET42" s="72" t="s">
        <v>268</v>
      </c>
      <c r="EU42" s="7" t="s">
        <v>1821</v>
      </c>
      <c r="EV42" s="7" t="s">
        <v>115</v>
      </c>
      <c r="EW42" s="7" t="e">
        <v>#N/A</v>
      </c>
      <c r="EX42" s="150" t="e">
        <v>#N/A</v>
      </c>
      <c r="EY42" s="239" t="e">
        <v>#N/A</v>
      </c>
      <c r="EZ42" s="239"/>
      <c r="FA42" s="150"/>
      <c r="FB42" s="239"/>
      <c r="FC42" s="7"/>
      <c r="FD42" s="7"/>
      <c r="FE42" s="7">
        <f t="shared" si="10"/>
        <v>4730</v>
      </c>
      <c r="FF42" s="72">
        <f t="shared" si="11"/>
        <v>21715</v>
      </c>
    </row>
    <row r="43" spans="1:162" ht="17.25" hidden="1" customHeight="1" x14ac:dyDescent="0.25">
      <c r="A43" s="72">
        <v>463270101</v>
      </c>
      <c r="B43" s="232" t="s">
        <v>959</v>
      </c>
      <c r="C43" s="72"/>
      <c r="D43" s="72"/>
      <c r="E43" s="72"/>
      <c r="F43" s="72"/>
      <c r="G43" s="233"/>
      <c r="H43" s="233"/>
      <c r="I43" s="72">
        <v>5392</v>
      </c>
      <c r="J43" s="72">
        <v>30105.52</v>
      </c>
      <c r="K43" s="189">
        <f t="shared" si="0"/>
        <v>5755.5200000000041</v>
      </c>
      <c r="L43" s="189">
        <f t="shared" si="1"/>
        <v>35497.520000000004</v>
      </c>
      <c r="M43" s="260">
        <v>6</v>
      </c>
      <c r="N43" s="72" t="s">
        <v>124</v>
      </c>
      <c r="O43" s="72" t="s">
        <v>125</v>
      </c>
      <c r="P43" s="72" t="s">
        <v>276</v>
      </c>
      <c r="Q43" s="186">
        <v>132635.51999999999</v>
      </c>
      <c r="R43" s="66">
        <v>2610</v>
      </c>
      <c r="S43" s="66">
        <f t="shared" si="2"/>
        <v>0</v>
      </c>
      <c r="T43" s="66">
        <v>6750</v>
      </c>
      <c r="U43" s="4" t="s">
        <v>174</v>
      </c>
      <c r="V43" s="5">
        <f t="shared" si="3"/>
        <v>1</v>
      </c>
      <c r="W43" s="5">
        <f t="shared" si="4"/>
        <v>5.7975298095828728E-2</v>
      </c>
      <c r="X43" s="5" t="str">
        <f t="shared" si="5"/>
        <v>FLOW</v>
      </c>
      <c r="Y43" s="72" t="str">
        <f t="shared" si="6"/>
        <v>NC</v>
      </c>
      <c r="Z43" s="72" t="s">
        <v>141</v>
      </c>
      <c r="AA43" s="72" t="s">
        <v>141</v>
      </c>
      <c r="AB43" s="232"/>
      <c r="AC43" s="72"/>
      <c r="AD43" s="72"/>
      <c r="AE43" s="234"/>
      <c r="AF43" s="235" t="s">
        <v>129</v>
      </c>
      <c r="AG43" s="7"/>
      <c r="AH43" s="72" t="s">
        <v>1160</v>
      </c>
      <c r="AI43" s="7"/>
      <c r="AJ43" s="7"/>
      <c r="AK43" s="7"/>
      <c r="AL43" s="7">
        <v>30105.52</v>
      </c>
      <c r="AM43" s="186">
        <v>132635.51999999999</v>
      </c>
      <c r="AN43" s="189">
        <v>177</v>
      </c>
      <c r="AO43" s="233">
        <v>206</v>
      </c>
      <c r="AP43" s="233" t="str">
        <f t="shared" si="7"/>
        <v>FLOW</v>
      </c>
      <c r="AQ43" s="233"/>
      <c r="AR43" s="233"/>
      <c r="AS43" s="233"/>
      <c r="AT43" s="233"/>
      <c r="AU43" s="72" t="s">
        <v>426</v>
      </c>
      <c r="AV43" s="236"/>
      <c r="AW43" s="232" t="s">
        <v>1495</v>
      </c>
      <c r="AX43" s="237">
        <v>45464</v>
      </c>
      <c r="AY43" s="72">
        <v>48</v>
      </c>
      <c r="AZ43" s="72" t="s">
        <v>139</v>
      </c>
      <c r="BA43" s="7" t="s">
        <v>135</v>
      </c>
      <c r="BB43" s="7"/>
      <c r="BC43" s="7"/>
      <c r="BD43" s="72"/>
      <c r="BE43" s="72"/>
      <c r="BF43" s="72"/>
      <c r="BG43" s="150"/>
      <c r="BH43" s="72"/>
      <c r="BI43" s="72"/>
      <c r="BJ43" s="72"/>
      <c r="BK43" s="72"/>
      <c r="BL43" s="72"/>
      <c r="BM43" s="72"/>
      <c r="BN43" s="72"/>
      <c r="BO43" s="72"/>
      <c r="BP43" s="72"/>
      <c r="BQ43" s="72"/>
      <c r="BR43" s="72"/>
      <c r="BS43" s="72"/>
      <c r="BT43" s="72"/>
      <c r="BU43" s="72"/>
      <c r="BV43" s="72"/>
      <c r="BW43" s="72"/>
      <c r="BX43" s="72"/>
      <c r="BY43" s="72"/>
      <c r="BZ43" s="72"/>
      <c r="CA43" s="72">
        <v>1</v>
      </c>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238">
        <f t="shared" si="8"/>
        <v>1</v>
      </c>
      <c r="ES43" s="72">
        <f t="shared" si="9"/>
        <v>1</v>
      </c>
      <c r="ET43" s="72" t="s">
        <v>280</v>
      </c>
      <c r="EU43" s="7" t="s">
        <v>2307</v>
      </c>
      <c r="EV43" s="7" t="e">
        <v>#N/A</v>
      </c>
      <c r="EW43" s="7" t="e">
        <v>#N/A</v>
      </c>
      <c r="EX43" s="150" t="e">
        <v>#N/A</v>
      </c>
      <c r="EY43" s="239" t="e">
        <v>#N/A</v>
      </c>
      <c r="EZ43" s="239"/>
      <c r="FA43" s="150"/>
      <c r="FB43" s="239"/>
      <c r="FC43" s="7"/>
      <c r="FD43" s="7"/>
      <c r="FE43" s="7">
        <f t="shared" si="10"/>
        <v>5755.5200000000041</v>
      </c>
      <c r="FF43" s="72">
        <f t="shared" si="11"/>
        <v>35497.520000000004</v>
      </c>
    </row>
    <row r="44" spans="1:162" ht="17.25" hidden="1" customHeight="1" x14ac:dyDescent="0.25">
      <c r="A44" s="72">
        <v>467872639</v>
      </c>
      <c r="B44" s="232" t="s">
        <v>624</v>
      </c>
      <c r="C44" s="72"/>
      <c r="D44" s="72"/>
      <c r="E44" s="72"/>
      <c r="F44" s="72"/>
      <c r="G44" s="233"/>
      <c r="H44" s="233"/>
      <c r="I44" s="72">
        <v>7083</v>
      </c>
      <c r="J44" s="72">
        <v>6975</v>
      </c>
      <c r="K44" s="189">
        <f t="shared" si="0"/>
        <v>7141</v>
      </c>
      <c r="L44" s="189">
        <f t="shared" si="1"/>
        <v>14058</v>
      </c>
      <c r="M44" s="260">
        <v>1</v>
      </c>
      <c r="N44" s="72" t="s">
        <v>124</v>
      </c>
      <c r="O44" s="72" t="s">
        <v>125</v>
      </c>
      <c r="P44" s="72" t="s">
        <v>140</v>
      </c>
      <c r="Q44" s="186">
        <v>131899</v>
      </c>
      <c r="R44" s="66">
        <v>166</v>
      </c>
      <c r="S44" s="66">
        <f t="shared" si="2"/>
        <v>0</v>
      </c>
      <c r="T44" s="66">
        <v>0</v>
      </c>
      <c r="U44" s="4" t="s">
        <v>1019</v>
      </c>
      <c r="V44" s="5">
        <f t="shared" si="3"/>
        <v>4.5436957564002275E-2</v>
      </c>
      <c r="W44" s="5">
        <f t="shared" si="4"/>
        <v>6.9470819605952422E-3</v>
      </c>
      <c r="X44" s="5" t="s">
        <v>124</v>
      </c>
      <c r="Y44" s="72" t="str">
        <f t="shared" si="6"/>
        <v>RTP</v>
      </c>
      <c r="Z44" s="72" t="s">
        <v>128</v>
      </c>
      <c r="AA44" s="72" t="s">
        <v>127</v>
      </c>
      <c r="AB44" s="232"/>
      <c r="AC44" s="72">
        <v>25</v>
      </c>
      <c r="AD44" s="72" t="s">
        <v>2889</v>
      </c>
      <c r="AE44" s="234"/>
      <c r="AF44" s="235" t="s">
        <v>129</v>
      </c>
      <c r="AG44" s="7"/>
      <c r="AH44" s="72" t="s">
        <v>142</v>
      </c>
      <c r="AI44" s="7"/>
      <c r="AJ44" s="7"/>
      <c r="AK44" s="7"/>
      <c r="AL44" s="7">
        <v>6975</v>
      </c>
      <c r="AM44" s="186">
        <v>131899</v>
      </c>
      <c r="AN44" s="189">
        <v>26</v>
      </c>
      <c r="AO44" s="233">
        <v>55</v>
      </c>
      <c r="AP44" s="233" t="str">
        <f t="shared" si="7"/>
        <v>FLOW</v>
      </c>
      <c r="AQ44" s="233"/>
      <c r="AR44" s="233"/>
      <c r="AS44" s="233"/>
      <c r="AT44" s="233"/>
      <c r="AU44" s="72" t="s">
        <v>131</v>
      </c>
      <c r="AV44" s="236" t="s">
        <v>1335</v>
      </c>
      <c r="AW44" s="232" t="s">
        <v>1336</v>
      </c>
      <c r="AX44" s="237">
        <v>46087</v>
      </c>
      <c r="AY44" s="72">
        <v>24</v>
      </c>
      <c r="AZ44" s="72" t="s">
        <v>139</v>
      </c>
      <c r="BA44" s="7" t="s">
        <v>135</v>
      </c>
      <c r="BB44" s="7"/>
      <c r="BC44" s="7"/>
      <c r="BD44" s="72"/>
      <c r="BE44" s="72"/>
      <c r="BF44" s="72"/>
      <c r="BG44" s="150"/>
      <c r="BH44" s="72"/>
      <c r="BI44" s="72"/>
      <c r="BJ44" s="72"/>
      <c r="BK44" s="72"/>
      <c r="BL44" s="72">
        <v>1</v>
      </c>
      <c r="BM44" s="72"/>
      <c r="BN44" s="72"/>
      <c r="BO44" s="72"/>
      <c r="BP44" s="72"/>
      <c r="BQ44" s="72"/>
      <c r="BR44" s="72"/>
      <c r="BS44" s="72"/>
      <c r="BT44" s="72"/>
      <c r="BU44" s="72"/>
      <c r="BV44" s="72"/>
      <c r="BW44" s="72"/>
      <c r="BX44" s="72">
        <v>1</v>
      </c>
      <c r="BY44" s="72"/>
      <c r="BZ44" s="72"/>
      <c r="CA44" s="72"/>
      <c r="CB44" s="72"/>
      <c r="CC44" s="72"/>
      <c r="CD44" s="72"/>
      <c r="CE44" s="72"/>
      <c r="CF44" s="72"/>
      <c r="CG44" s="72"/>
      <c r="CH44" s="72"/>
      <c r="CI44" s="72"/>
      <c r="CJ44" s="72"/>
      <c r="CK44" s="72"/>
      <c r="CL44" s="72"/>
      <c r="CM44" s="72"/>
      <c r="CN44" s="72"/>
      <c r="CO44" s="72"/>
      <c r="CP44" s="72"/>
      <c r="CQ44" s="72"/>
      <c r="CR44" s="72"/>
      <c r="CS44" s="72"/>
      <c r="CT44" s="72"/>
      <c r="CU44" s="72"/>
      <c r="CV44" s="72"/>
      <c r="CW44" s="72"/>
      <c r="CX44" s="72"/>
      <c r="CY44" s="72">
        <v>1</v>
      </c>
      <c r="CZ44" s="72"/>
      <c r="DA44" s="72"/>
      <c r="DB44" s="72">
        <v>1</v>
      </c>
      <c r="DC44" s="72"/>
      <c r="DD44" s="72"/>
      <c r="DE44" s="72"/>
      <c r="DF44" s="72"/>
      <c r="DG44" s="72"/>
      <c r="DH44" s="72"/>
      <c r="DI44" s="72"/>
      <c r="DJ44" s="72"/>
      <c r="DK44" s="72">
        <v>1</v>
      </c>
      <c r="DL44" s="72"/>
      <c r="DM44" s="72"/>
      <c r="DN44" s="72"/>
      <c r="DO44" s="72"/>
      <c r="DP44" s="72"/>
      <c r="DQ44" s="72"/>
      <c r="DR44" s="72"/>
      <c r="DS44" s="72"/>
      <c r="DT44" s="72"/>
      <c r="DU44" s="72"/>
      <c r="DV44" s="72"/>
      <c r="DW44" s="72">
        <v>2</v>
      </c>
      <c r="DX44" s="72"/>
      <c r="DY44" s="72"/>
      <c r="DZ44" s="72"/>
      <c r="EA44" s="72"/>
      <c r="EB44" s="72"/>
      <c r="EC44" s="72">
        <v>1</v>
      </c>
      <c r="ED44" s="72"/>
      <c r="EE44" s="72"/>
      <c r="EF44" s="72"/>
      <c r="EG44" s="72"/>
      <c r="EH44" s="72"/>
      <c r="EI44" s="72">
        <v>1</v>
      </c>
      <c r="EJ44" s="72"/>
      <c r="EK44" s="72"/>
      <c r="EL44" s="72">
        <v>3</v>
      </c>
      <c r="EM44" s="72"/>
      <c r="EN44" s="72"/>
      <c r="EO44" s="72"/>
      <c r="EP44" s="72"/>
      <c r="EQ44" s="72"/>
      <c r="ER44" s="238">
        <f t="shared" si="8"/>
        <v>12</v>
      </c>
      <c r="ES44" s="72">
        <f t="shared" si="9"/>
        <v>1</v>
      </c>
      <c r="ET44" s="72" t="s">
        <v>145</v>
      </c>
      <c r="EU44" s="7" t="s">
        <v>1822</v>
      </c>
      <c r="EV44" s="7" t="s">
        <v>115</v>
      </c>
      <c r="EW44" s="7" t="s">
        <v>2354</v>
      </c>
      <c r="EX44" s="150" t="s">
        <v>2380</v>
      </c>
      <c r="EY44" s="239">
        <v>46207</v>
      </c>
      <c r="EZ44" s="239"/>
      <c r="FA44" s="150"/>
      <c r="FB44" s="239"/>
      <c r="FC44" s="7"/>
      <c r="FD44" s="7"/>
      <c r="FE44" s="7">
        <f t="shared" si="10"/>
        <v>7141</v>
      </c>
      <c r="FF44" s="72">
        <f t="shared" si="11"/>
        <v>14058</v>
      </c>
    </row>
    <row r="45" spans="1:162" ht="17.25" hidden="1" customHeight="1" x14ac:dyDescent="0.25">
      <c r="A45" s="72">
        <v>464438678</v>
      </c>
      <c r="B45" s="232" t="s">
        <v>937</v>
      </c>
      <c r="C45" s="72"/>
      <c r="D45" s="72"/>
      <c r="E45" s="72"/>
      <c r="F45" s="72"/>
      <c r="G45" s="233"/>
      <c r="H45" s="233" t="s">
        <v>2949</v>
      </c>
      <c r="I45" s="72">
        <v>5320</v>
      </c>
      <c r="J45" s="72">
        <v>5320</v>
      </c>
      <c r="K45" s="189">
        <f t="shared" si="0"/>
        <v>5428</v>
      </c>
      <c r="L45" s="189">
        <f t="shared" si="1"/>
        <v>10640</v>
      </c>
      <c r="M45" s="260">
        <v>1</v>
      </c>
      <c r="N45" s="72" t="s">
        <v>480</v>
      </c>
      <c r="O45" s="72" t="s">
        <v>125</v>
      </c>
      <c r="P45" s="72" t="s">
        <v>173</v>
      </c>
      <c r="Q45" s="186">
        <v>130042</v>
      </c>
      <c r="R45" s="66">
        <v>108</v>
      </c>
      <c r="S45" s="66">
        <f t="shared" si="2"/>
        <v>0</v>
      </c>
      <c r="T45" s="66">
        <v>450</v>
      </c>
      <c r="U45" s="4" t="s">
        <v>129</v>
      </c>
      <c r="V45" s="5">
        <f t="shared" si="3"/>
        <v>0.13414671924248664</v>
      </c>
      <c r="W45" s="5">
        <f t="shared" si="4"/>
        <v>6.8492743107963399E-3</v>
      </c>
      <c r="X45" s="5" t="s">
        <v>2242</v>
      </c>
      <c r="Y45" s="72" t="str">
        <f t="shared" si="6"/>
        <v>PAID</v>
      </c>
      <c r="Z45" s="72" t="s">
        <v>129</v>
      </c>
      <c r="AA45" s="72" t="s">
        <v>181</v>
      </c>
      <c r="AB45" s="232"/>
      <c r="AC45" s="72"/>
      <c r="AD45" s="72" t="s">
        <v>2889</v>
      </c>
      <c r="AE45" s="234"/>
      <c r="AF45" s="235" t="s">
        <v>129</v>
      </c>
      <c r="AG45" s="7"/>
      <c r="AH45" s="72" t="s">
        <v>1152</v>
      </c>
      <c r="AI45" s="7"/>
      <c r="AJ45" s="7"/>
      <c r="AK45" s="7"/>
      <c r="AL45" s="7">
        <v>5320</v>
      </c>
      <c r="AM45" s="186">
        <v>130042</v>
      </c>
      <c r="AN45" s="189">
        <v>26</v>
      </c>
      <c r="AO45" s="233">
        <v>55</v>
      </c>
      <c r="AP45" s="233" t="str">
        <f t="shared" si="7"/>
        <v>FLOW</v>
      </c>
      <c r="AQ45" s="233"/>
      <c r="AR45" s="233"/>
      <c r="AS45" s="233"/>
      <c r="AT45" s="233"/>
      <c r="AU45" s="72" t="s">
        <v>131</v>
      </c>
      <c r="AV45" s="236" t="s">
        <v>1717</v>
      </c>
      <c r="AW45" s="232" t="s">
        <v>1275</v>
      </c>
      <c r="AX45" s="237">
        <v>45590</v>
      </c>
      <c r="AY45" s="72">
        <v>48</v>
      </c>
      <c r="AZ45" s="72" t="s">
        <v>139</v>
      </c>
      <c r="BA45" s="7" t="s">
        <v>2305</v>
      </c>
      <c r="BB45" s="7"/>
      <c r="BC45" s="7"/>
      <c r="BD45" s="72"/>
      <c r="BE45" s="72"/>
      <c r="BF45" s="72"/>
      <c r="BG45" s="150"/>
      <c r="BH45" s="72"/>
      <c r="BI45" s="72"/>
      <c r="BJ45" s="72"/>
      <c r="BK45" s="72"/>
      <c r="BL45" s="72"/>
      <c r="BM45" s="72"/>
      <c r="BN45" s="72"/>
      <c r="BO45" s="72"/>
      <c r="BP45" s="72"/>
      <c r="BQ45" s="72"/>
      <c r="BR45" s="72"/>
      <c r="BS45" s="72"/>
      <c r="BT45" s="72"/>
      <c r="BU45" s="72">
        <v>1</v>
      </c>
      <c r="BV45" s="72"/>
      <c r="BW45" s="72"/>
      <c r="BX45" s="72">
        <v>1</v>
      </c>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238">
        <f t="shared" si="8"/>
        <v>2</v>
      </c>
      <c r="ES45" s="72">
        <f t="shared" si="9"/>
        <v>1</v>
      </c>
      <c r="ET45" s="72" t="s">
        <v>178</v>
      </c>
      <c r="EU45" s="7" t="s">
        <v>1823</v>
      </c>
      <c r="EV45" s="7" t="s">
        <v>115</v>
      </c>
      <c r="EW45" s="7" t="s">
        <v>2362</v>
      </c>
      <c r="EX45" s="150" t="s">
        <v>2381</v>
      </c>
      <c r="EY45" s="239">
        <v>46210</v>
      </c>
      <c r="EZ45" s="239"/>
      <c r="FA45" s="150"/>
      <c r="FB45" s="239"/>
      <c r="FC45" s="7" t="s">
        <v>2932</v>
      </c>
      <c r="FD45" s="7"/>
      <c r="FE45" s="7">
        <f t="shared" si="10"/>
        <v>5428</v>
      </c>
      <c r="FF45" s="72">
        <f t="shared" si="11"/>
        <v>10640</v>
      </c>
    </row>
    <row r="46" spans="1:162" ht="17.25" hidden="1" customHeight="1" x14ac:dyDescent="0.25">
      <c r="A46" s="72">
        <v>466373007</v>
      </c>
      <c r="B46" s="232" t="s">
        <v>799</v>
      </c>
      <c r="C46" s="72" t="s">
        <v>2246</v>
      </c>
      <c r="D46" s="72" t="s">
        <v>139</v>
      </c>
      <c r="E46" s="72">
        <v>25000</v>
      </c>
      <c r="F46" s="72"/>
      <c r="G46" s="233"/>
      <c r="H46" s="233"/>
      <c r="I46" s="72">
        <v>4189</v>
      </c>
      <c r="J46" s="72">
        <v>20941</v>
      </c>
      <c r="K46" s="189">
        <f t="shared" si="0"/>
        <v>5045</v>
      </c>
      <c r="L46" s="189">
        <f t="shared" si="1"/>
        <v>130</v>
      </c>
      <c r="M46" s="260">
        <v>5</v>
      </c>
      <c r="N46" s="72" t="s">
        <v>480</v>
      </c>
      <c r="O46" s="72" t="s">
        <v>128</v>
      </c>
      <c r="P46" s="72" t="s">
        <v>206</v>
      </c>
      <c r="Q46" s="186">
        <v>128814</v>
      </c>
      <c r="R46" s="66">
        <v>860</v>
      </c>
      <c r="S46" s="66">
        <f t="shared" si="2"/>
        <v>0</v>
      </c>
      <c r="T46" s="66">
        <v>4950</v>
      </c>
      <c r="U46" s="4" t="s">
        <v>124</v>
      </c>
      <c r="V46" s="5">
        <f t="shared" si="3"/>
        <v>0.37832503634521347</v>
      </c>
      <c r="W46" s="5">
        <f t="shared" si="4"/>
        <v>5.7580738396822304E-2</v>
      </c>
      <c r="X46" s="5" t="str">
        <f t="shared" si="5"/>
        <v>RB</v>
      </c>
      <c r="Y46" s="72" t="str">
        <f t="shared" si="6"/>
        <v>PAID</v>
      </c>
      <c r="Z46" s="72" t="s">
        <v>166</v>
      </c>
      <c r="AA46" s="72" t="s">
        <v>128</v>
      </c>
      <c r="AB46" s="232"/>
      <c r="AC46" s="72"/>
      <c r="AD46" s="72" t="s">
        <v>2889</v>
      </c>
      <c r="AE46" s="234"/>
      <c r="AF46" s="235" t="s">
        <v>2882</v>
      </c>
      <c r="AG46" s="7"/>
      <c r="AH46" s="72" t="s">
        <v>1107</v>
      </c>
      <c r="AI46" s="7"/>
      <c r="AJ46" s="7"/>
      <c r="AK46" s="7"/>
      <c r="AL46" s="7">
        <v>20941</v>
      </c>
      <c r="AM46" s="186">
        <v>128814</v>
      </c>
      <c r="AN46" s="189">
        <v>146</v>
      </c>
      <c r="AO46" s="233">
        <v>25</v>
      </c>
      <c r="AP46" s="233" t="str">
        <f t="shared" si="7"/>
        <v>STABLE</v>
      </c>
      <c r="AQ46" s="233"/>
      <c r="AR46" s="233"/>
      <c r="AS46" s="233"/>
      <c r="AT46" s="233"/>
      <c r="AU46" s="72" t="s">
        <v>426</v>
      </c>
      <c r="AV46" s="236" t="s">
        <v>1553</v>
      </c>
      <c r="AW46" s="232" t="s">
        <v>1554</v>
      </c>
      <c r="AX46" s="237">
        <v>45829</v>
      </c>
      <c r="AY46" s="72">
        <v>48</v>
      </c>
      <c r="AZ46" s="72" t="s">
        <v>139</v>
      </c>
      <c r="BA46" s="7" t="s">
        <v>135</v>
      </c>
      <c r="BB46" s="7"/>
      <c r="BC46" s="7"/>
      <c r="BD46" s="72"/>
      <c r="BE46" s="72"/>
      <c r="BF46" s="72">
        <v>2</v>
      </c>
      <c r="BG46" s="150"/>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238">
        <f t="shared" si="8"/>
        <v>2</v>
      </c>
      <c r="ES46" s="72">
        <f t="shared" si="9"/>
        <v>1</v>
      </c>
      <c r="ET46" s="72" t="s">
        <v>210</v>
      </c>
      <c r="EU46" s="7" t="s">
        <v>1824</v>
      </c>
      <c r="EV46" s="7" t="s">
        <v>115</v>
      </c>
      <c r="EW46" s="7" t="s">
        <v>2382</v>
      </c>
      <c r="EX46" s="150" t="s">
        <v>2382</v>
      </c>
      <c r="EY46" s="239">
        <v>46205</v>
      </c>
      <c r="EZ46" s="239"/>
      <c r="FA46" s="150"/>
      <c r="FB46" s="239"/>
      <c r="FC46" s="7"/>
      <c r="FD46" s="7"/>
      <c r="FE46" s="7">
        <f t="shared" si="10"/>
        <v>5045</v>
      </c>
      <c r="FF46" s="72">
        <f t="shared" si="11"/>
        <v>25130</v>
      </c>
    </row>
    <row r="47" spans="1:162" ht="17.25" customHeight="1" x14ac:dyDescent="0.25">
      <c r="A47" s="72">
        <v>467208132</v>
      </c>
      <c r="B47" s="232" t="s">
        <v>824</v>
      </c>
      <c r="C47" s="72" t="s">
        <v>2243</v>
      </c>
      <c r="D47" s="72" t="s">
        <v>2883</v>
      </c>
      <c r="E47" s="72">
        <v>4174</v>
      </c>
      <c r="F47" s="72"/>
      <c r="G47" s="233"/>
      <c r="H47" s="233" t="s">
        <v>2886</v>
      </c>
      <c r="I47" s="72">
        <v>4174</v>
      </c>
      <c r="J47" s="72">
        <v>4101</v>
      </c>
      <c r="K47" s="189">
        <f t="shared" si="0"/>
        <v>4166</v>
      </c>
      <c r="L47" s="189">
        <f t="shared" si="1"/>
        <v>4101</v>
      </c>
      <c r="M47" s="260">
        <v>1</v>
      </c>
      <c r="N47" s="72" t="s">
        <v>2242</v>
      </c>
      <c r="O47" s="72" t="s">
        <v>128</v>
      </c>
      <c r="P47" s="72" t="s">
        <v>264</v>
      </c>
      <c r="Q47" s="186">
        <v>128145</v>
      </c>
      <c r="R47" s="66">
        <v>65</v>
      </c>
      <c r="S47" s="66">
        <f t="shared" si="2"/>
        <v>0</v>
      </c>
      <c r="T47" s="66">
        <v>1800</v>
      </c>
      <c r="U47" s="4" t="s">
        <v>129</v>
      </c>
      <c r="V47" s="5">
        <f t="shared" si="3"/>
        <v>0.11043393370170383</v>
      </c>
      <c r="W47" s="5">
        <f t="shared" si="4"/>
        <v>6.7493598726334342E-3</v>
      </c>
      <c r="X47" s="5" t="str">
        <f t="shared" si="5"/>
        <v xml:space="preserve">STABLE </v>
      </c>
      <c r="Y47" s="72" t="str">
        <f t="shared" si="6"/>
        <v>PAID</v>
      </c>
      <c r="Z47" s="72" t="s">
        <v>129</v>
      </c>
      <c r="AA47" s="72" t="s">
        <v>128</v>
      </c>
      <c r="AB47" s="232"/>
      <c r="AC47" s="72"/>
      <c r="AD47" s="72"/>
      <c r="AE47" s="234"/>
      <c r="AF47" s="235" t="s">
        <v>129</v>
      </c>
      <c r="AG47" s="7"/>
      <c r="AH47" s="72" t="s">
        <v>1117</v>
      </c>
      <c r="AI47" s="7"/>
      <c r="AJ47" s="7"/>
      <c r="AK47" s="7"/>
      <c r="AL47" s="7">
        <v>4101</v>
      </c>
      <c r="AM47" s="186">
        <v>128145</v>
      </c>
      <c r="AN47" s="189">
        <v>21</v>
      </c>
      <c r="AO47" s="233">
        <v>20</v>
      </c>
      <c r="AP47" s="233" t="str">
        <f t="shared" si="7"/>
        <v>STABLE</v>
      </c>
      <c r="AQ47" s="233"/>
      <c r="AR47" s="233"/>
      <c r="AS47" s="233"/>
      <c r="AT47" s="233"/>
      <c r="AU47" s="72" t="s">
        <v>426</v>
      </c>
      <c r="AV47" s="236" t="s">
        <v>1582</v>
      </c>
      <c r="AW47" s="232" t="s">
        <v>1583</v>
      </c>
      <c r="AX47" s="237">
        <v>45961</v>
      </c>
      <c r="AY47" s="72">
        <v>48</v>
      </c>
      <c r="AZ47" s="72" t="s">
        <v>139</v>
      </c>
      <c r="BA47" s="7" t="s">
        <v>2305</v>
      </c>
      <c r="BB47" s="7"/>
      <c r="BC47" s="7"/>
      <c r="BD47" s="72"/>
      <c r="BE47" s="72"/>
      <c r="BF47" s="72"/>
      <c r="BG47" s="150"/>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v>1</v>
      </c>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238">
        <f t="shared" si="8"/>
        <v>1</v>
      </c>
      <c r="ES47" s="72">
        <f t="shared" si="9"/>
        <v>1</v>
      </c>
      <c r="ET47" s="72" t="s">
        <v>268</v>
      </c>
      <c r="EU47" s="7" t="s">
        <v>1825</v>
      </c>
      <c r="EV47" s="7" t="s">
        <v>115</v>
      </c>
      <c r="EW47" s="7" t="e">
        <v>#N/A</v>
      </c>
      <c r="EX47" s="150" t="e">
        <v>#N/A</v>
      </c>
      <c r="EY47" s="239" t="e">
        <v>#N/A</v>
      </c>
      <c r="EZ47" s="239"/>
      <c r="FA47" s="150"/>
      <c r="FB47" s="239"/>
      <c r="FC47" s="7"/>
      <c r="FD47" s="7"/>
      <c r="FE47" s="7">
        <f t="shared" si="10"/>
        <v>4166</v>
      </c>
      <c r="FF47" s="72">
        <f t="shared" si="11"/>
        <v>8275</v>
      </c>
    </row>
    <row r="48" spans="1:162" ht="17.25" hidden="1" customHeight="1" x14ac:dyDescent="0.25">
      <c r="A48" s="72">
        <v>462010693</v>
      </c>
      <c r="B48" s="232" t="s">
        <v>811</v>
      </c>
      <c r="C48" s="72" t="s">
        <v>2345</v>
      </c>
      <c r="D48" s="72" t="s">
        <v>2954</v>
      </c>
      <c r="E48" s="72">
        <v>1500</v>
      </c>
      <c r="F48" s="72"/>
      <c r="G48" s="233"/>
      <c r="H48" s="233"/>
      <c r="I48" s="72">
        <v>6364</v>
      </c>
      <c r="J48" s="72">
        <v>12363</v>
      </c>
      <c r="K48" s="189">
        <f t="shared" si="0"/>
        <v>6409</v>
      </c>
      <c r="L48" s="189">
        <f t="shared" si="1"/>
        <v>17227</v>
      </c>
      <c r="M48" s="260">
        <v>2</v>
      </c>
      <c r="N48" s="72" t="s">
        <v>2242</v>
      </c>
      <c r="O48" s="72" t="s">
        <v>128</v>
      </c>
      <c r="P48" s="72" t="s">
        <v>140</v>
      </c>
      <c r="Q48" s="186">
        <v>127110</v>
      </c>
      <c r="R48" s="66">
        <v>410</v>
      </c>
      <c r="S48" s="66">
        <f t="shared" si="2"/>
        <v>0</v>
      </c>
      <c r="T48" s="66">
        <v>6750</v>
      </c>
      <c r="U48" s="4" t="s">
        <v>1023</v>
      </c>
      <c r="V48" s="5">
        <f t="shared" si="3"/>
        <v>0.23090619573404664</v>
      </c>
      <c r="W48" s="5">
        <f t="shared" si="4"/>
        <v>2.3633595973095552E-2</v>
      </c>
      <c r="X48" s="5" t="s">
        <v>2242</v>
      </c>
      <c r="Y48" s="72" t="str">
        <f t="shared" si="6"/>
        <v>PTP</v>
      </c>
      <c r="Z48" s="72" t="s">
        <v>258</v>
      </c>
      <c r="AA48" s="72" t="s">
        <v>166</v>
      </c>
      <c r="AB48" s="232" t="s">
        <v>2346</v>
      </c>
      <c r="AC48" s="72">
        <v>25</v>
      </c>
      <c r="AD48" s="72" t="s">
        <v>2889</v>
      </c>
      <c r="AE48" s="234"/>
      <c r="AF48" s="235" t="s">
        <v>129</v>
      </c>
      <c r="AG48" s="7"/>
      <c r="AH48" s="72" t="s">
        <v>1111</v>
      </c>
      <c r="AI48" s="7"/>
      <c r="AJ48" s="7"/>
      <c r="AK48" s="7"/>
      <c r="AL48" s="7">
        <v>12363</v>
      </c>
      <c r="AM48" s="186">
        <v>127110</v>
      </c>
      <c r="AN48" s="189">
        <v>57</v>
      </c>
      <c r="AO48" s="233">
        <v>86</v>
      </c>
      <c r="AP48" s="233" t="str">
        <f t="shared" si="7"/>
        <v>FLOW</v>
      </c>
      <c r="AQ48" s="233"/>
      <c r="AR48" s="233"/>
      <c r="AS48" s="233"/>
      <c r="AT48" s="233"/>
      <c r="AU48" s="72" t="s">
        <v>426</v>
      </c>
      <c r="AV48" s="236" t="s">
        <v>1567</v>
      </c>
      <c r="AW48" s="232" t="s">
        <v>144</v>
      </c>
      <c r="AX48" s="237">
        <v>45345</v>
      </c>
      <c r="AY48" s="72">
        <v>48</v>
      </c>
      <c r="AZ48" s="72" t="s">
        <v>139</v>
      </c>
      <c r="BA48" s="7" t="s">
        <v>135</v>
      </c>
      <c r="BB48" s="7"/>
      <c r="BC48" s="7"/>
      <c r="BD48" s="72"/>
      <c r="BE48" s="72"/>
      <c r="BF48" s="72"/>
      <c r="BG48" s="150"/>
      <c r="BH48" s="72"/>
      <c r="BI48" s="72"/>
      <c r="BJ48" s="72"/>
      <c r="BK48" s="72"/>
      <c r="BL48" s="72"/>
      <c r="BM48" s="72"/>
      <c r="BN48" s="72"/>
      <c r="BO48" s="72"/>
      <c r="BP48" s="72"/>
      <c r="BQ48" s="72"/>
      <c r="BR48" s="72"/>
      <c r="BS48" s="72"/>
      <c r="BT48" s="72"/>
      <c r="BU48" s="72">
        <v>1</v>
      </c>
      <c r="BV48" s="72"/>
      <c r="BW48" s="72"/>
      <c r="BX48" s="72">
        <v>1</v>
      </c>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v>1</v>
      </c>
      <c r="DR48" s="72"/>
      <c r="DS48" s="72"/>
      <c r="DT48" s="72"/>
      <c r="DU48" s="72"/>
      <c r="DV48" s="72"/>
      <c r="DW48" s="72">
        <v>2</v>
      </c>
      <c r="DX48" s="72"/>
      <c r="DY48" s="72"/>
      <c r="DZ48" s="72"/>
      <c r="EA48" s="72"/>
      <c r="EB48" s="72"/>
      <c r="EC48" s="72"/>
      <c r="ED48" s="72"/>
      <c r="EE48" s="72"/>
      <c r="EF48" s="72"/>
      <c r="EG48" s="72"/>
      <c r="EH48" s="72"/>
      <c r="EI48" s="72"/>
      <c r="EJ48" s="72"/>
      <c r="EK48" s="72"/>
      <c r="EL48" s="72"/>
      <c r="EM48" s="72"/>
      <c r="EN48" s="72"/>
      <c r="EO48" s="72"/>
      <c r="EP48" s="72"/>
      <c r="EQ48" s="72"/>
      <c r="ER48" s="238">
        <f t="shared" si="8"/>
        <v>5</v>
      </c>
      <c r="ES48" s="72">
        <f t="shared" si="9"/>
        <v>1</v>
      </c>
      <c r="ET48" s="72" t="s">
        <v>145</v>
      </c>
      <c r="EU48" s="7" t="s">
        <v>1826</v>
      </c>
      <c r="EV48" s="7" t="s">
        <v>115</v>
      </c>
      <c r="EW48" s="7" t="s">
        <v>2358</v>
      </c>
      <c r="EX48" s="150" t="s">
        <v>2383</v>
      </c>
      <c r="EY48" s="239">
        <v>46223</v>
      </c>
      <c r="EZ48" s="239"/>
      <c r="FA48" s="150"/>
      <c r="FB48" s="239"/>
      <c r="FC48" s="7"/>
      <c r="FD48" s="7"/>
      <c r="FE48" s="7">
        <f t="shared" si="10"/>
        <v>6409</v>
      </c>
      <c r="FF48" s="72">
        <f t="shared" si="11"/>
        <v>18727</v>
      </c>
    </row>
    <row r="49" spans="1:163" ht="17.25" customHeight="1" x14ac:dyDescent="0.25">
      <c r="A49" s="72">
        <v>463887172</v>
      </c>
      <c r="B49" s="232" t="s">
        <v>2603</v>
      </c>
      <c r="C49" s="72" t="s">
        <v>2243</v>
      </c>
      <c r="D49" s="72" t="s">
        <v>2947</v>
      </c>
      <c r="E49" s="72">
        <v>12000</v>
      </c>
      <c r="F49" s="72"/>
      <c r="G49" s="233"/>
      <c r="H49" s="233" t="s">
        <v>18</v>
      </c>
      <c r="I49" s="72">
        <v>5460</v>
      </c>
      <c r="J49" s="72">
        <v>5460</v>
      </c>
      <c r="K49" s="189">
        <f t="shared" si="0"/>
        <v>5465</v>
      </c>
      <c r="L49" s="189">
        <f t="shared" si="1"/>
        <v>-1080</v>
      </c>
      <c r="M49" s="260">
        <v>1</v>
      </c>
      <c r="N49" s="72" t="s">
        <v>480</v>
      </c>
      <c r="O49" s="72" t="s">
        <v>128</v>
      </c>
      <c r="P49" s="72" t="s">
        <v>264</v>
      </c>
      <c r="Q49" s="186">
        <v>124785</v>
      </c>
      <c r="R49" s="66">
        <v>5</v>
      </c>
      <c r="S49" s="66">
        <v>900</v>
      </c>
      <c r="T49" s="66">
        <v>450</v>
      </c>
      <c r="U49" s="4" t="s">
        <v>129</v>
      </c>
      <c r="V49" s="5">
        <f t="shared" si="3"/>
        <v>0.10753832312588953</v>
      </c>
      <c r="W49" s="5">
        <f t="shared" si="4"/>
        <v>6.5723896500570686E-3</v>
      </c>
      <c r="X49" s="5" t="s">
        <v>2242</v>
      </c>
      <c r="Y49" s="72" t="str">
        <f t="shared" si="6"/>
        <v>PAID</v>
      </c>
      <c r="Z49" s="72" t="s">
        <v>129</v>
      </c>
      <c r="AA49" s="72" t="s">
        <v>166</v>
      </c>
      <c r="AB49" s="232"/>
      <c r="AC49" s="72">
        <v>25</v>
      </c>
      <c r="AD49" s="72" t="s">
        <v>2888</v>
      </c>
      <c r="AE49" s="234"/>
      <c r="AF49" s="235" t="s">
        <v>129</v>
      </c>
      <c r="AG49" s="7"/>
      <c r="AH49" s="72" t="s">
        <v>1067</v>
      </c>
      <c r="AI49" s="7"/>
      <c r="AJ49" s="7"/>
      <c r="AK49" s="7"/>
      <c r="AL49" s="7">
        <v>5915</v>
      </c>
      <c r="AM49" s="186">
        <v>124785</v>
      </c>
      <c r="AN49" s="189">
        <v>26</v>
      </c>
      <c r="AO49" s="233">
        <v>0</v>
      </c>
      <c r="AP49" s="233" t="str">
        <f t="shared" si="7"/>
        <v>RB</v>
      </c>
      <c r="AQ49" s="233"/>
      <c r="AR49" s="233"/>
      <c r="AS49" s="233"/>
      <c r="AT49" s="233"/>
      <c r="AU49" s="72" t="s">
        <v>131</v>
      </c>
      <c r="AV49" s="236" t="s">
        <v>2771</v>
      </c>
      <c r="AW49" s="232" t="s">
        <v>2772</v>
      </c>
      <c r="AX49" s="237">
        <v>45533</v>
      </c>
      <c r="AY49" s="72">
        <v>48</v>
      </c>
      <c r="AZ49" s="72" t="s">
        <v>2880</v>
      </c>
      <c r="BA49" s="7" t="s">
        <v>2305</v>
      </c>
      <c r="BB49" s="7"/>
      <c r="BC49" s="7"/>
      <c r="BD49" s="72"/>
      <c r="BE49" s="72"/>
      <c r="BF49" s="72"/>
      <c r="BG49" s="150"/>
      <c r="BH49" s="72"/>
      <c r="BI49" s="72"/>
      <c r="BJ49" s="72"/>
      <c r="BK49" s="72"/>
      <c r="BL49" s="72"/>
      <c r="BM49" s="72"/>
      <c r="BN49" s="72"/>
      <c r="BO49" s="72"/>
      <c r="BP49" s="72"/>
      <c r="BQ49" s="72"/>
      <c r="BR49" s="72"/>
      <c r="BS49" s="72"/>
      <c r="BT49" s="72"/>
      <c r="BU49" s="72"/>
      <c r="BV49" s="72"/>
      <c r="BW49" s="72"/>
      <c r="BX49" s="72"/>
      <c r="BY49" s="72"/>
      <c r="BZ49" s="72"/>
      <c r="CA49" s="72"/>
      <c r="CB49" s="72"/>
      <c r="CC49" s="72"/>
      <c r="CD49" s="72"/>
      <c r="CE49" s="72"/>
      <c r="CF49" s="72"/>
      <c r="CG49" s="72"/>
      <c r="CH49" s="72"/>
      <c r="CI49" s="72"/>
      <c r="CJ49" s="72"/>
      <c r="CK49" s="72"/>
      <c r="CL49" s="72"/>
      <c r="CM49" s="72">
        <v>1</v>
      </c>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238">
        <f t="shared" si="8"/>
        <v>1</v>
      </c>
      <c r="ES49" s="72">
        <f t="shared" si="9"/>
        <v>1</v>
      </c>
      <c r="ET49" s="72" t="s">
        <v>268</v>
      </c>
      <c r="EU49" s="7"/>
      <c r="EV49" s="262"/>
      <c r="EW49" s="7"/>
      <c r="EX49" s="150"/>
      <c r="EY49" s="239"/>
      <c r="EZ49" s="239"/>
      <c r="FA49" s="150"/>
      <c r="FB49" s="239"/>
      <c r="FC49" s="7"/>
      <c r="FD49" s="7"/>
      <c r="FE49" s="7">
        <f t="shared" si="10"/>
        <v>5465</v>
      </c>
      <c r="FF49" s="72">
        <f t="shared" si="11"/>
        <v>10920</v>
      </c>
    </row>
    <row r="50" spans="1:163" ht="17.25" hidden="1" customHeight="1" x14ac:dyDescent="0.25">
      <c r="A50" s="72">
        <v>466547882</v>
      </c>
      <c r="B50" s="232" t="s">
        <v>2593</v>
      </c>
      <c r="C50" s="72" t="s">
        <v>2243</v>
      </c>
      <c r="D50" s="72" t="s">
        <v>2899</v>
      </c>
      <c r="E50" s="72">
        <f>11595+3097</f>
        <v>14692</v>
      </c>
      <c r="F50" s="72"/>
      <c r="G50" s="233"/>
      <c r="H50" s="233" t="s">
        <v>18</v>
      </c>
      <c r="I50" s="72">
        <v>5747</v>
      </c>
      <c r="J50" s="72">
        <v>5747</v>
      </c>
      <c r="K50" s="189">
        <f t="shared" si="0"/>
        <v>5747</v>
      </c>
      <c r="L50" s="189">
        <f t="shared" si="1"/>
        <v>-3198</v>
      </c>
      <c r="M50" s="260">
        <v>1</v>
      </c>
      <c r="N50" s="72" t="s">
        <v>480</v>
      </c>
      <c r="O50" s="72" t="s">
        <v>128</v>
      </c>
      <c r="P50" s="72" t="s">
        <v>140</v>
      </c>
      <c r="Q50" s="186">
        <v>124468</v>
      </c>
      <c r="R50" s="66">
        <v>0</v>
      </c>
      <c r="S50" s="66">
        <f t="shared" si="2"/>
        <v>2248</v>
      </c>
      <c r="T50" s="66">
        <v>2248</v>
      </c>
      <c r="U50" s="4" t="s">
        <v>129</v>
      </c>
      <c r="V50" s="5">
        <f t="shared" si="3"/>
        <v>4.2877104709484033E-2</v>
      </c>
      <c r="W50" s="5">
        <f t="shared" si="4"/>
        <v>6.5556933522723342E-3</v>
      </c>
      <c r="X50" s="5" t="str">
        <f t="shared" si="5"/>
        <v>RB</v>
      </c>
      <c r="Y50" s="72" t="str">
        <f t="shared" si="6"/>
        <v>PAID</v>
      </c>
      <c r="Z50" s="72" t="s">
        <v>129</v>
      </c>
      <c r="AA50" s="72" t="s">
        <v>128</v>
      </c>
      <c r="AB50" s="232" t="s">
        <v>2347</v>
      </c>
      <c r="AC50" s="72"/>
      <c r="AD50" s="72" t="s">
        <v>2889</v>
      </c>
      <c r="AE50" s="234"/>
      <c r="AF50" s="235" t="s">
        <v>129</v>
      </c>
      <c r="AG50" s="7"/>
      <c r="AH50" s="72" t="s">
        <v>160</v>
      </c>
      <c r="AI50" s="7"/>
      <c r="AJ50" s="7"/>
      <c r="AK50" s="7"/>
      <c r="AL50" s="7">
        <v>7995</v>
      </c>
      <c r="AM50" s="186">
        <v>124468</v>
      </c>
      <c r="AN50" s="189">
        <v>26</v>
      </c>
      <c r="AO50" s="233">
        <v>0</v>
      </c>
      <c r="AP50" s="233" t="str">
        <f t="shared" si="7"/>
        <v>RB</v>
      </c>
      <c r="AQ50" s="233"/>
      <c r="AR50" s="233"/>
      <c r="AS50" s="233"/>
      <c r="AT50" s="233"/>
      <c r="AU50" s="72" t="s">
        <v>131</v>
      </c>
      <c r="AV50" s="236" t="s">
        <v>2758</v>
      </c>
      <c r="AW50" s="232" t="s">
        <v>2759</v>
      </c>
      <c r="AX50" s="237">
        <v>45859</v>
      </c>
      <c r="AY50" s="72">
        <v>36</v>
      </c>
      <c r="AZ50" s="72" t="s">
        <v>2880</v>
      </c>
      <c r="BA50" s="7" t="s">
        <v>135</v>
      </c>
      <c r="BB50" s="7"/>
      <c r="BC50" s="7"/>
      <c r="BD50" s="72"/>
      <c r="BE50" s="72"/>
      <c r="BF50" s="72"/>
      <c r="BG50" s="150"/>
      <c r="BH50" s="72"/>
      <c r="BI50" s="72"/>
      <c r="BJ50" s="72"/>
      <c r="BK50" s="72"/>
      <c r="BL50" s="72"/>
      <c r="BM50" s="72"/>
      <c r="BN50" s="72"/>
      <c r="BO50" s="72"/>
      <c r="BP50" s="72"/>
      <c r="BQ50" s="72"/>
      <c r="BR50" s="72"/>
      <c r="BS50" s="72"/>
      <c r="BT50" s="72"/>
      <c r="BU50" s="72"/>
      <c r="BV50" s="72"/>
      <c r="BW50" s="72"/>
      <c r="BX50" s="72"/>
      <c r="BY50" s="72"/>
      <c r="BZ50" s="72"/>
      <c r="CA50" s="72"/>
      <c r="CB50" s="72"/>
      <c r="CC50" s="72"/>
      <c r="CD50" s="72"/>
      <c r="CE50" s="72"/>
      <c r="CF50" s="72"/>
      <c r="CG50" s="72">
        <v>1</v>
      </c>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238">
        <f t="shared" si="8"/>
        <v>1</v>
      </c>
      <c r="ES50" s="72">
        <f t="shared" si="9"/>
        <v>1</v>
      </c>
      <c r="ET50" s="72" t="s">
        <v>145</v>
      </c>
      <c r="EU50" s="7"/>
      <c r="EV50" s="262"/>
      <c r="EW50" s="7"/>
      <c r="EX50" s="150"/>
      <c r="EY50" s="239"/>
      <c r="EZ50" s="239"/>
      <c r="FA50" s="150"/>
      <c r="FB50" s="239"/>
      <c r="FC50" s="7"/>
      <c r="FD50" s="7"/>
      <c r="FE50" s="7">
        <f t="shared" si="10"/>
        <v>5747</v>
      </c>
      <c r="FF50" s="72">
        <f t="shared" si="11"/>
        <v>11494</v>
      </c>
    </row>
    <row r="51" spans="1:163" ht="17.25" hidden="1" customHeight="1" x14ac:dyDescent="0.25">
      <c r="A51" s="72">
        <v>464403745</v>
      </c>
      <c r="B51" s="232" t="s">
        <v>2597</v>
      </c>
      <c r="C51" s="72" t="s">
        <v>2243</v>
      </c>
      <c r="D51" s="72" t="s">
        <v>2935</v>
      </c>
      <c r="E51" s="72">
        <v>7866</v>
      </c>
      <c r="F51" s="72"/>
      <c r="G51" s="233"/>
      <c r="H51" s="233"/>
      <c r="I51" s="72">
        <v>7718</v>
      </c>
      <c r="J51" s="72">
        <v>7584</v>
      </c>
      <c r="K51" s="189">
        <f t="shared" si="0"/>
        <v>7729</v>
      </c>
      <c r="L51" s="189">
        <f t="shared" si="1"/>
        <v>7436</v>
      </c>
      <c r="M51" s="260">
        <v>1</v>
      </c>
      <c r="N51" s="72" t="s">
        <v>2242</v>
      </c>
      <c r="O51" s="72" t="s">
        <v>128</v>
      </c>
      <c r="P51" s="72" t="s">
        <v>140</v>
      </c>
      <c r="Q51" s="186">
        <v>124412</v>
      </c>
      <c r="R51" s="66">
        <v>145</v>
      </c>
      <c r="S51" s="66">
        <f t="shared" si="2"/>
        <v>0</v>
      </c>
      <c r="T51" s="66">
        <v>4950</v>
      </c>
      <c r="U51" s="4" t="s">
        <v>1011</v>
      </c>
      <c r="V51" s="5">
        <f t="shared" si="3"/>
        <v>4.2857813663884116E-2</v>
      </c>
      <c r="W51" s="5">
        <f t="shared" si="4"/>
        <v>6.5527438485627277E-3</v>
      </c>
      <c r="X51" s="5" t="s">
        <v>2242</v>
      </c>
      <c r="Y51" s="72" t="str">
        <f t="shared" si="6"/>
        <v>PTP</v>
      </c>
      <c r="Z51" s="72" t="s">
        <v>166</v>
      </c>
      <c r="AA51" s="72" t="s">
        <v>166</v>
      </c>
      <c r="AB51" s="232"/>
      <c r="AC51" s="72">
        <v>22</v>
      </c>
      <c r="AD51" s="72" t="s">
        <v>2888</v>
      </c>
      <c r="AE51" s="234"/>
      <c r="AF51" s="235" t="s">
        <v>129</v>
      </c>
      <c r="AG51" s="7"/>
      <c r="AH51" s="72" t="s">
        <v>142</v>
      </c>
      <c r="AI51" s="7"/>
      <c r="AJ51" s="7"/>
      <c r="AK51" s="7"/>
      <c r="AL51" s="7">
        <v>12679</v>
      </c>
      <c r="AM51" s="186">
        <v>124412</v>
      </c>
      <c r="AN51" s="189">
        <v>26</v>
      </c>
      <c r="AO51" s="233">
        <v>25</v>
      </c>
      <c r="AP51" s="233" t="str">
        <f t="shared" si="7"/>
        <v>STABLE</v>
      </c>
      <c r="AQ51" s="233"/>
      <c r="AR51" s="233"/>
      <c r="AS51" s="233"/>
      <c r="AT51" s="233"/>
      <c r="AU51" s="72"/>
      <c r="AV51" s="236" t="s">
        <v>2764</v>
      </c>
      <c r="AW51" s="232" t="s">
        <v>315</v>
      </c>
      <c r="AX51" s="237">
        <v>45587</v>
      </c>
      <c r="AY51" s="72">
        <v>36</v>
      </c>
      <c r="AZ51" s="72" t="s">
        <v>2880</v>
      </c>
      <c r="BA51" s="7" t="s">
        <v>135</v>
      </c>
      <c r="BB51" s="7"/>
      <c r="BC51" s="7"/>
      <c r="BD51" s="72"/>
      <c r="BE51" s="72"/>
      <c r="BF51" s="72"/>
      <c r="BG51" s="150"/>
      <c r="BH51" s="72"/>
      <c r="BI51" s="72"/>
      <c r="BJ51" s="72"/>
      <c r="BK51" s="72"/>
      <c r="BL51" s="72"/>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c r="CN51" s="72"/>
      <c r="CO51" s="72"/>
      <c r="CP51" s="72"/>
      <c r="CQ51" s="72"/>
      <c r="CR51" s="72"/>
      <c r="CS51" s="72"/>
      <c r="CT51" s="72"/>
      <c r="CU51" s="72"/>
      <c r="CV51" s="72"/>
      <c r="CW51" s="72"/>
      <c r="CX51" s="72"/>
      <c r="CY51" s="72"/>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v>1</v>
      </c>
      <c r="EP51" s="72"/>
      <c r="EQ51" s="72"/>
      <c r="ER51" s="238">
        <f t="shared" si="8"/>
        <v>1</v>
      </c>
      <c r="ES51" s="72">
        <f t="shared" si="9"/>
        <v>1</v>
      </c>
      <c r="ET51" s="72" t="s">
        <v>145</v>
      </c>
      <c r="EU51" s="7"/>
      <c r="EV51" s="262"/>
      <c r="EW51" s="7"/>
      <c r="EX51" s="150"/>
      <c r="EY51" s="239"/>
      <c r="EZ51" s="239"/>
      <c r="FA51" s="150"/>
      <c r="FB51" s="239"/>
      <c r="FC51" s="7"/>
      <c r="FD51" s="7"/>
      <c r="FE51" s="7">
        <f t="shared" si="10"/>
        <v>7729</v>
      </c>
      <c r="FF51" s="72">
        <f t="shared" si="11"/>
        <v>15302</v>
      </c>
    </row>
    <row r="52" spans="1:163" ht="17.25" hidden="1" customHeight="1" x14ac:dyDescent="0.25">
      <c r="A52" s="72">
        <v>461753486</v>
      </c>
      <c r="B52" s="232" t="s">
        <v>740</v>
      </c>
      <c r="C52" s="72"/>
      <c r="D52" s="72"/>
      <c r="E52" s="72"/>
      <c r="F52" s="72"/>
      <c r="G52" s="233"/>
      <c r="H52" s="233"/>
      <c r="I52" s="72">
        <v>6119</v>
      </c>
      <c r="J52" s="72">
        <v>24476</v>
      </c>
      <c r="K52" s="189">
        <f t="shared" si="0"/>
        <v>6673</v>
      </c>
      <c r="L52" s="189">
        <f t="shared" si="1"/>
        <v>30595</v>
      </c>
      <c r="M52" s="260">
        <v>4</v>
      </c>
      <c r="N52" s="72" t="s">
        <v>124</v>
      </c>
      <c r="O52" s="72" t="s">
        <v>125</v>
      </c>
      <c r="P52" s="72" t="s">
        <v>126</v>
      </c>
      <c r="Q52" s="186">
        <v>124058</v>
      </c>
      <c r="R52" s="66">
        <v>554</v>
      </c>
      <c r="S52" s="66">
        <f t="shared" si="2"/>
        <v>0</v>
      </c>
      <c r="T52" s="66">
        <v>1800</v>
      </c>
      <c r="U52" s="4" t="s">
        <v>124</v>
      </c>
      <c r="V52" s="5">
        <f t="shared" si="3"/>
        <v>0.33583830989880831</v>
      </c>
      <c r="W52" s="5">
        <f t="shared" si="4"/>
        <v>4.7793896635645303E-2</v>
      </c>
      <c r="X52" s="5" t="str">
        <f t="shared" si="5"/>
        <v>FLOW</v>
      </c>
      <c r="Y52" s="72" t="str">
        <f t="shared" si="6"/>
        <v>RTP</v>
      </c>
      <c r="Z52" s="72" t="s">
        <v>127</v>
      </c>
      <c r="AA52" s="72" t="s">
        <v>127</v>
      </c>
      <c r="AB52" s="232" t="s">
        <v>2346</v>
      </c>
      <c r="AC52" s="72"/>
      <c r="AD52" s="72" t="s">
        <v>2889</v>
      </c>
      <c r="AE52" s="234"/>
      <c r="AF52" s="235" t="s">
        <v>2882</v>
      </c>
      <c r="AG52" s="7"/>
      <c r="AH52" s="72" t="s">
        <v>1089</v>
      </c>
      <c r="AI52" s="7"/>
      <c r="AJ52" s="7"/>
      <c r="AK52" s="7"/>
      <c r="AL52" s="7">
        <v>24476</v>
      </c>
      <c r="AM52" s="186">
        <v>124058</v>
      </c>
      <c r="AN52" s="189">
        <v>118</v>
      </c>
      <c r="AO52" s="233">
        <v>147</v>
      </c>
      <c r="AP52" s="233" t="str">
        <f t="shared" si="7"/>
        <v>FLOW</v>
      </c>
      <c r="AQ52" s="233"/>
      <c r="AR52" s="233"/>
      <c r="AS52" s="233"/>
      <c r="AT52" s="233"/>
      <c r="AU52" s="72" t="s">
        <v>426</v>
      </c>
      <c r="AV52" s="236" t="s">
        <v>1480</v>
      </c>
      <c r="AW52" s="232" t="s">
        <v>1481</v>
      </c>
      <c r="AX52" s="237">
        <v>45323</v>
      </c>
      <c r="AY52" s="72">
        <v>48</v>
      </c>
      <c r="AZ52" s="72" t="s">
        <v>139</v>
      </c>
      <c r="BA52" s="7" t="s">
        <v>135</v>
      </c>
      <c r="BB52" s="7"/>
      <c r="BC52" s="7"/>
      <c r="BD52" s="72"/>
      <c r="BE52" s="72"/>
      <c r="BF52" s="72"/>
      <c r="BG52" s="150"/>
      <c r="BH52" s="72"/>
      <c r="BI52" s="72"/>
      <c r="BJ52" s="72"/>
      <c r="BK52" s="72"/>
      <c r="BL52" s="72"/>
      <c r="BM52" s="72"/>
      <c r="BN52" s="72"/>
      <c r="BO52" s="72"/>
      <c r="BP52" s="72"/>
      <c r="BQ52" s="72"/>
      <c r="BR52" s="72"/>
      <c r="BS52" s="72"/>
      <c r="BT52" s="72"/>
      <c r="BU52" s="72">
        <v>1</v>
      </c>
      <c r="BV52" s="72"/>
      <c r="BW52" s="72"/>
      <c r="BX52" s="72">
        <v>1</v>
      </c>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238">
        <f t="shared" si="8"/>
        <v>2</v>
      </c>
      <c r="ES52" s="72">
        <f t="shared" si="9"/>
        <v>1</v>
      </c>
      <c r="ET52" s="72" t="s">
        <v>136</v>
      </c>
      <c r="EU52" s="7" t="s">
        <v>1827</v>
      </c>
      <c r="EV52" s="7" t="s">
        <v>115</v>
      </c>
      <c r="EW52" s="7" t="s">
        <v>2354</v>
      </c>
      <c r="EX52" s="150" t="s">
        <v>2384</v>
      </c>
      <c r="EY52" s="239">
        <v>46210</v>
      </c>
      <c r="EZ52" s="239"/>
      <c r="FA52" s="150"/>
      <c r="FB52" s="239"/>
      <c r="FC52" s="7"/>
      <c r="FD52" s="7"/>
      <c r="FE52" s="7">
        <f t="shared" si="10"/>
        <v>6673</v>
      </c>
      <c r="FF52" s="72">
        <f t="shared" si="11"/>
        <v>30595</v>
      </c>
    </row>
    <row r="53" spans="1:163" ht="17.25" hidden="1" customHeight="1" x14ac:dyDescent="0.25">
      <c r="A53" s="72">
        <v>462935606</v>
      </c>
      <c r="B53" s="232" t="s">
        <v>138</v>
      </c>
      <c r="C53" s="72"/>
      <c r="D53" s="72"/>
      <c r="E53" s="72"/>
      <c r="F53" s="72"/>
      <c r="G53" s="233"/>
      <c r="H53" s="233"/>
      <c r="I53" s="72">
        <v>5635</v>
      </c>
      <c r="J53" s="72">
        <v>16905</v>
      </c>
      <c r="K53" s="189">
        <f t="shared" si="0"/>
        <v>5852</v>
      </c>
      <c r="L53" s="189">
        <f t="shared" si="1"/>
        <v>22540</v>
      </c>
      <c r="M53" s="260">
        <v>3</v>
      </c>
      <c r="N53" s="72" t="s">
        <v>124</v>
      </c>
      <c r="O53" s="72" t="s">
        <v>125</v>
      </c>
      <c r="P53" s="72" t="s">
        <v>140</v>
      </c>
      <c r="Q53" s="186">
        <v>123906</v>
      </c>
      <c r="R53" s="66">
        <v>217</v>
      </c>
      <c r="S53" s="66">
        <f t="shared" si="2"/>
        <v>0</v>
      </c>
      <c r="T53" s="66">
        <v>1350</v>
      </c>
      <c r="U53" s="4" t="s">
        <v>124</v>
      </c>
      <c r="V53" s="5">
        <f t="shared" si="3"/>
        <v>0.38660700913583945</v>
      </c>
      <c r="W53" s="5">
        <f t="shared" si="4"/>
        <v>3.9683743375141481E-2</v>
      </c>
      <c r="X53" s="5" t="str">
        <f t="shared" si="5"/>
        <v>FLOW</v>
      </c>
      <c r="Y53" s="72" t="str">
        <f t="shared" si="6"/>
        <v>NC</v>
      </c>
      <c r="Z53" s="72" t="s">
        <v>141</v>
      </c>
      <c r="AA53" s="72" t="s">
        <v>141</v>
      </c>
      <c r="AB53" s="232" t="s">
        <v>2923</v>
      </c>
      <c r="AC53" s="72"/>
      <c r="AD53" s="72" t="s">
        <v>2892</v>
      </c>
      <c r="AE53" s="234"/>
      <c r="AF53" s="235" t="s">
        <v>2882</v>
      </c>
      <c r="AG53" s="7"/>
      <c r="AH53" s="72" t="s">
        <v>142</v>
      </c>
      <c r="AI53" s="7"/>
      <c r="AJ53" s="7"/>
      <c r="AK53" s="7"/>
      <c r="AL53" s="7">
        <v>16905</v>
      </c>
      <c r="AM53" s="186">
        <v>123906</v>
      </c>
      <c r="AN53" s="189">
        <v>87</v>
      </c>
      <c r="AO53" s="233">
        <v>116</v>
      </c>
      <c r="AP53" s="233" t="str">
        <f t="shared" si="7"/>
        <v>FLOW</v>
      </c>
      <c r="AQ53" s="233"/>
      <c r="AR53" s="233"/>
      <c r="AS53" s="233"/>
      <c r="AT53" s="233"/>
      <c r="AU53" s="72" t="s">
        <v>131</v>
      </c>
      <c r="AV53" s="236" t="s">
        <v>143</v>
      </c>
      <c r="AW53" s="232" t="s">
        <v>144</v>
      </c>
      <c r="AX53" s="237">
        <v>45430</v>
      </c>
      <c r="AY53" s="72">
        <v>48</v>
      </c>
      <c r="AZ53" s="72" t="s">
        <v>139</v>
      </c>
      <c r="BA53" s="7" t="s">
        <v>135</v>
      </c>
      <c r="BB53" s="7"/>
      <c r="BC53" s="7"/>
      <c r="BD53" s="72"/>
      <c r="BE53" s="72"/>
      <c r="BF53" s="72">
        <v>1</v>
      </c>
      <c r="BG53" s="150"/>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238">
        <f t="shared" si="8"/>
        <v>1</v>
      </c>
      <c r="ES53" s="72">
        <f t="shared" si="9"/>
        <v>1</v>
      </c>
      <c r="ET53" s="72" t="s">
        <v>145</v>
      </c>
      <c r="EU53" s="7" t="s">
        <v>146</v>
      </c>
      <c r="EV53" s="7" t="s">
        <v>115</v>
      </c>
      <c r="EW53" s="7" t="s">
        <v>2362</v>
      </c>
      <c r="EX53" s="150" t="s">
        <v>2385</v>
      </c>
      <c r="EY53" s="239">
        <v>46205</v>
      </c>
      <c r="EZ53" s="239"/>
      <c r="FA53" s="150"/>
      <c r="FB53" s="239"/>
      <c r="FC53" s="7" t="s">
        <v>2932</v>
      </c>
      <c r="FD53" s="7"/>
      <c r="FE53" s="7">
        <f t="shared" si="10"/>
        <v>5852</v>
      </c>
      <c r="FF53" s="72">
        <f t="shared" si="11"/>
        <v>22540</v>
      </c>
      <c r="FG53" s="6">
        <v>462935606</v>
      </c>
    </row>
    <row r="54" spans="1:163" ht="17.25" hidden="1" customHeight="1" x14ac:dyDescent="0.25">
      <c r="A54" s="72">
        <v>464026981</v>
      </c>
      <c r="B54" s="232" t="s">
        <v>715</v>
      </c>
      <c r="C54" s="72" t="s">
        <v>2243</v>
      </c>
      <c r="D54" s="72" t="s">
        <v>2944</v>
      </c>
      <c r="E54" s="72">
        <v>8800</v>
      </c>
      <c r="F54" s="72"/>
      <c r="G54" s="233"/>
      <c r="H54" s="233"/>
      <c r="I54" s="72">
        <v>8648</v>
      </c>
      <c r="J54" s="72">
        <v>7957</v>
      </c>
      <c r="K54" s="189">
        <f t="shared" si="0"/>
        <v>8109</v>
      </c>
      <c r="L54" s="189">
        <f t="shared" si="1"/>
        <v>7805</v>
      </c>
      <c r="M54" s="260">
        <v>1</v>
      </c>
      <c r="N54" s="72" t="s">
        <v>2242</v>
      </c>
      <c r="O54" s="72" t="s">
        <v>128</v>
      </c>
      <c r="P54" s="72" t="s">
        <v>140</v>
      </c>
      <c r="Q54" s="186">
        <v>123872</v>
      </c>
      <c r="R54" s="66">
        <v>152</v>
      </c>
      <c r="S54" s="66">
        <f t="shared" si="2"/>
        <v>0</v>
      </c>
      <c r="T54" s="66">
        <v>6557</v>
      </c>
      <c r="U54" s="4" t="s">
        <v>129</v>
      </c>
      <c r="V54" s="5">
        <f t="shared" si="3"/>
        <v>4.2671792867027721E-2</v>
      </c>
      <c r="W54" s="5">
        <f t="shared" si="4"/>
        <v>6.5243022056486692E-3</v>
      </c>
      <c r="X54" s="5" t="str">
        <f t="shared" si="5"/>
        <v xml:space="preserve">STABLE </v>
      </c>
      <c r="Y54" s="72" t="str">
        <f t="shared" si="6"/>
        <v>NC</v>
      </c>
      <c r="Z54" s="72" t="s">
        <v>129</v>
      </c>
      <c r="AA54" s="72" t="s">
        <v>141</v>
      </c>
      <c r="AB54" s="232" t="s">
        <v>2349</v>
      </c>
      <c r="AC54" s="72"/>
      <c r="AD54" s="72" t="s">
        <v>2892</v>
      </c>
      <c r="AE54" s="234"/>
      <c r="AF54" s="235" t="s">
        <v>129</v>
      </c>
      <c r="AG54" s="7"/>
      <c r="AH54" s="72" t="s">
        <v>349</v>
      </c>
      <c r="AI54" s="7"/>
      <c r="AJ54" s="7"/>
      <c r="AK54" s="7"/>
      <c r="AL54" s="7">
        <v>7957</v>
      </c>
      <c r="AM54" s="186">
        <v>123872</v>
      </c>
      <c r="AN54" s="189">
        <v>26</v>
      </c>
      <c r="AO54" s="233">
        <v>25</v>
      </c>
      <c r="AP54" s="233" t="str">
        <f t="shared" si="7"/>
        <v>STABLE</v>
      </c>
      <c r="AQ54" s="233"/>
      <c r="AR54" s="233"/>
      <c r="AS54" s="233"/>
      <c r="AT54" s="233"/>
      <c r="AU54" s="72" t="s">
        <v>426</v>
      </c>
      <c r="AV54" s="236" t="s">
        <v>1454</v>
      </c>
      <c r="AW54" s="232" t="s">
        <v>1240</v>
      </c>
      <c r="AX54" s="237">
        <v>45549</v>
      </c>
      <c r="AY54" s="72">
        <v>36</v>
      </c>
      <c r="AZ54" s="72" t="s">
        <v>139</v>
      </c>
      <c r="BA54" s="7" t="s">
        <v>135</v>
      </c>
      <c r="BB54" s="7"/>
      <c r="BC54" s="7"/>
      <c r="BD54" s="72"/>
      <c r="BE54" s="72"/>
      <c r="BF54" s="72"/>
      <c r="BG54" s="150"/>
      <c r="BH54" s="72"/>
      <c r="BI54" s="72">
        <v>1</v>
      </c>
      <c r="BJ54" s="72"/>
      <c r="BK54" s="72"/>
      <c r="BL54" s="72"/>
      <c r="BM54" s="72"/>
      <c r="BN54" s="72"/>
      <c r="BO54" s="72"/>
      <c r="BP54" s="72"/>
      <c r="BQ54" s="72"/>
      <c r="BR54" s="72"/>
      <c r="BS54" s="72"/>
      <c r="BT54" s="72"/>
      <c r="BU54" s="72"/>
      <c r="BV54" s="72"/>
      <c r="BW54" s="72"/>
      <c r="BX54" s="72"/>
      <c r="BY54" s="72"/>
      <c r="BZ54" s="72"/>
      <c r="CA54" s="72"/>
      <c r="CB54" s="72"/>
      <c r="CC54" s="72"/>
      <c r="CD54" s="72">
        <v>1</v>
      </c>
      <c r="CE54" s="72"/>
      <c r="CF54" s="72"/>
      <c r="CG54" s="72"/>
      <c r="CH54" s="72"/>
      <c r="CI54" s="72"/>
      <c r="CJ54" s="72"/>
      <c r="CK54" s="72"/>
      <c r="CL54" s="72"/>
      <c r="CM54" s="72">
        <v>1</v>
      </c>
      <c r="CN54" s="72"/>
      <c r="CO54" s="72"/>
      <c r="CP54" s="72"/>
      <c r="CQ54" s="72"/>
      <c r="CR54" s="72"/>
      <c r="CS54" s="72"/>
      <c r="CT54" s="72"/>
      <c r="CU54" s="72"/>
      <c r="CV54" s="72"/>
      <c r="CW54" s="72"/>
      <c r="CX54" s="72"/>
      <c r="CY54" s="72"/>
      <c r="CZ54" s="72"/>
      <c r="DA54" s="72"/>
      <c r="DB54" s="72"/>
      <c r="DC54" s="72"/>
      <c r="DD54" s="72"/>
      <c r="DE54" s="72"/>
      <c r="DF54" s="72"/>
      <c r="DG54" s="72"/>
      <c r="DH54" s="72">
        <v>1</v>
      </c>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c r="EP54" s="72"/>
      <c r="EQ54" s="72"/>
      <c r="ER54" s="238">
        <f t="shared" si="8"/>
        <v>4</v>
      </c>
      <c r="ES54" s="72">
        <f t="shared" si="9"/>
        <v>1</v>
      </c>
      <c r="ET54" s="72" t="s">
        <v>145</v>
      </c>
      <c r="EU54" s="7" t="s">
        <v>1828</v>
      </c>
      <c r="EV54" s="7" t="s">
        <v>115</v>
      </c>
      <c r="EW54" s="7" t="s">
        <v>2386</v>
      </c>
      <c r="EX54" s="150" t="s">
        <v>2387</v>
      </c>
      <c r="EY54" s="239">
        <v>46206</v>
      </c>
      <c r="EZ54" s="239"/>
      <c r="FA54" s="150"/>
      <c r="FB54" s="239"/>
      <c r="FC54" s="7"/>
      <c r="FD54" s="7"/>
      <c r="FE54" s="7">
        <f t="shared" si="10"/>
        <v>8109</v>
      </c>
      <c r="FF54" s="72">
        <f t="shared" si="11"/>
        <v>16605</v>
      </c>
    </row>
    <row r="55" spans="1:163" ht="17.25" hidden="1" customHeight="1" x14ac:dyDescent="0.25">
      <c r="A55" s="72">
        <v>462722443</v>
      </c>
      <c r="B55" s="232" t="s">
        <v>2692</v>
      </c>
      <c r="C55" s="72" t="s">
        <v>2243</v>
      </c>
      <c r="D55" s="72" t="s">
        <v>2883</v>
      </c>
      <c r="E55" s="72">
        <v>6200</v>
      </c>
      <c r="F55" s="72"/>
      <c r="G55" s="233"/>
      <c r="H55" s="233"/>
      <c r="I55" s="72">
        <v>6049</v>
      </c>
      <c r="J55" s="72">
        <v>5497</v>
      </c>
      <c r="K55" s="189">
        <f t="shared" si="0"/>
        <v>5582</v>
      </c>
      <c r="L55" s="189">
        <f t="shared" si="1"/>
        <v>5346</v>
      </c>
      <c r="M55" s="260">
        <v>1</v>
      </c>
      <c r="N55" s="72" t="s">
        <v>2242</v>
      </c>
      <c r="O55" s="72" t="s">
        <v>128</v>
      </c>
      <c r="P55" s="72" t="s">
        <v>284</v>
      </c>
      <c r="Q55" s="186">
        <v>123652</v>
      </c>
      <c r="R55" s="66">
        <v>85</v>
      </c>
      <c r="S55" s="66">
        <f t="shared" si="2"/>
        <v>0</v>
      </c>
      <c r="T55" s="66">
        <v>3600</v>
      </c>
      <c r="U55" s="4" t="s">
        <v>1028</v>
      </c>
      <c r="V55" s="5">
        <f t="shared" si="3"/>
        <v>8.4337909014338727E-2</v>
      </c>
      <c r="W55" s="5">
        <f t="shared" si="4"/>
        <v>6.5127148696466457E-3</v>
      </c>
      <c r="X55" s="5" t="str">
        <f t="shared" si="5"/>
        <v xml:space="preserve">STABLE </v>
      </c>
      <c r="Y55" s="72" t="str">
        <f t="shared" si="6"/>
        <v>PAID</v>
      </c>
      <c r="Z55" s="72" t="s">
        <v>128</v>
      </c>
      <c r="AA55" s="72" t="s">
        <v>128</v>
      </c>
      <c r="AB55" s="232"/>
      <c r="AC55" s="72"/>
      <c r="AD55" s="72" t="s">
        <v>2888</v>
      </c>
      <c r="AE55" s="234"/>
      <c r="AF55" s="235" t="s">
        <v>129</v>
      </c>
      <c r="AG55" s="7"/>
      <c r="AH55" s="72" t="s">
        <v>285</v>
      </c>
      <c r="AI55" s="7"/>
      <c r="AJ55" s="7"/>
      <c r="AK55" s="7"/>
      <c r="AL55" s="7">
        <v>9182</v>
      </c>
      <c r="AM55" s="186">
        <v>123652</v>
      </c>
      <c r="AN55" s="189">
        <v>26</v>
      </c>
      <c r="AO55" s="233">
        <v>25</v>
      </c>
      <c r="AP55" s="233" t="str">
        <f t="shared" si="7"/>
        <v>STABLE</v>
      </c>
      <c r="AQ55" s="233"/>
      <c r="AR55" s="233"/>
      <c r="AS55" s="233"/>
      <c r="AT55" s="233"/>
      <c r="AU55" s="72" t="s">
        <v>131</v>
      </c>
      <c r="AV55" s="236" t="s">
        <v>2874</v>
      </c>
      <c r="AW55" s="232" t="s">
        <v>1240</v>
      </c>
      <c r="AX55" s="237">
        <v>45411</v>
      </c>
      <c r="AY55" s="72">
        <v>48</v>
      </c>
      <c r="AZ55" s="72" t="s">
        <v>2880</v>
      </c>
      <c r="BA55" s="7" t="s">
        <v>2305</v>
      </c>
      <c r="BB55" s="7"/>
      <c r="BC55" s="7"/>
      <c r="BD55" s="72"/>
      <c r="BE55" s="72"/>
      <c r="BF55" s="72"/>
      <c r="BG55" s="150"/>
      <c r="BH55" s="72"/>
      <c r="BI55" s="72"/>
      <c r="BJ55" s="72"/>
      <c r="BK55" s="72"/>
      <c r="BL55" s="72"/>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v>1</v>
      </c>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238">
        <f t="shared" si="8"/>
        <v>1</v>
      </c>
      <c r="ES55" s="72">
        <f t="shared" si="9"/>
        <v>1</v>
      </c>
      <c r="ET55" s="72" t="s">
        <v>288</v>
      </c>
      <c r="EU55" s="7"/>
      <c r="EV55" s="262"/>
      <c r="EW55" s="7"/>
      <c r="EX55" s="150"/>
      <c r="EY55" s="239"/>
      <c r="EZ55" s="239"/>
      <c r="FA55" s="150"/>
      <c r="FB55" s="239"/>
      <c r="FC55" s="7"/>
      <c r="FD55" s="7"/>
      <c r="FE55" s="7">
        <f t="shared" si="10"/>
        <v>5582</v>
      </c>
      <c r="FF55" s="72">
        <f t="shared" si="11"/>
        <v>11546</v>
      </c>
    </row>
    <row r="56" spans="1:163" ht="17.25" hidden="1" customHeight="1" x14ac:dyDescent="0.25">
      <c r="A56" s="72">
        <v>464874675</v>
      </c>
      <c r="B56" s="232" t="s">
        <v>2679</v>
      </c>
      <c r="C56" s="72" t="s">
        <v>2243</v>
      </c>
      <c r="D56" s="72" t="s">
        <v>2901</v>
      </c>
      <c r="E56" s="72">
        <f>5027+80</f>
        <v>5107</v>
      </c>
      <c r="F56" s="72"/>
      <c r="G56" s="233"/>
      <c r="H56" s="233"/>
      <c r="I56" s="72">
        <v>5027</v>
      </c>
      <c r="J56" s="72">
        <v>5026</v>
      </c>
      <c r="K56" s="189">
        <f t="shared" si="0"/>
        <v>5102</v>
      </c>
      <c r="L56" s="189">
        <f t="shared" si="1"/>
        <v>4946</v>
      </c>
      <c r="M56" s="260">
        <v>1</v>
      </c>
      <c r="N56" s="72" t="s">
        <v>2242</v>
      </c>
      <c r="O56" s="72" t="s">
        <v>128</v>
      </c>
      <c r="P56" s="72" t="s">
        <v>148</v>
      </c>
      <c r="Q56" s="186">
        <v>123531</v>
      </c>
      <c r="R56" s="66">
        <v>76</v>
      </c>
      <c r="S56" s="66">
        <f t="shared" si="2"/>
        <v>0</v>
      </c>
      <c r="T56" s="66">
        <v>1800</v>
      </c>
      <c r="U56" s="4" t="s">
        <v>2975</v>
      </c>
      <c r="V56" s="5">
        <f t="shared" si="3"/>
        <v>0.27995947838620633</v>
      </c>
      <c r="W56" s="5">
        <f t="shared" si="4"/>
        <v>6.5063418348455318E-3</v>
      </c>
      <c r="X56" s="5" t="str">
        <f t="shared" si="5"/>
        <v xml:space="preserve">STABLE </v>
      </c>
      <c r="Y56" s="72" t="str">
        <f t="shared" si="6"/>
        <v>PAID</v>
      </c>
      <c r="Z56" s="72" t="s">
        <v>128</v>
      </c>
      <c r="AA56" s="72" t="s">
        <v>128</v>
      </c>
      <c r="AB56" s="232"/>
      <c r="AC56" s="72"/>
      <c r="AD56" s="72"/>
      <c r="AE56" s="234"/>
      <c r="AF56" s="235" t="s">
        <v>129</v>
      </c>
      <c r="AG56" s="7"/>
      <c r="AH56" s="72" t="s">
        <v>182</v>
      </c>
      <c r="AI56" s="7"/>
      <c r="AJ56" s="7"/>
      <c r="AK56" s="7"/>
      <c r="AL56" s="7">
        <v>6902</v>
      </c>
      <c r="AM56" s="186">
        <v>123531</v>
      </c>
      <c r="AN56" s="189">
        <v>26</v>
      </c>
      <c r="AO56" s="233">
        <v>25</v>
      </c>
      <c r="AP56" s="233" t="str">
        <f t="shared" si="7"/>
        <v>STABLE</v>
      </c>
      <c r="AQ56" s="233"/>
      <c r="AR56" s="233"/>
      <c r="AS56" s="233"/>
      <c r="AT56" s="233"/>
      <c r="AU56" s="72" t="s">
        <v>131</v>
      </c>
      <c r="AV56" s="236" t="s">
        <v>2861</v>
      </c>
      <c r="AW56" s="232" t="s">
        <v>1337</v>
      </c>
      <c r="AX56" s="237">
        <v>45632</v>
      </c>
      <c r="AY56" s="72">
        <v>48</v>
      </c>
      <c r="AZ56" s="72" t="s">
        <v>2880</v>
      </c>
      <c r="BA56" s="7" t="s">
        <v>2305</v>
      </c>
      <c r="BB56" s="7"/>
      <c r="BC56" s="7"/>
      <c r="BD56" s="72"/>
      <c r="BE56" s="72"/>
      <c r="BF56" s="72"/>
      <c r="BG56" s="150"/>
      <c r="BH56" s="72"/>
      <c r="BI56" s="72"/>
      <c r="BJ56" s="72"/>
      <c r="BK56" s="72"/>
      <c r="BL56" s="72"/>
      <c r="BM56" s="72"/>
      <c r="BN56" s="72"/>
      <c r="BO56" s="72"/>
      <c r="BP56" s="72"/>
      <c r="BQ56" s="72"/>
      <c r="BR56" s="72"/>
      <c r="BS56" s="72"/>
      <c r="BT56" s="72"/>
      <c r="BU56" s="72"/>
      <c r="BV56" s="72"/>
      <c r="BW56" s="72"/>
      <c r="BX56" s="72"/>
      <c r="BY56" s="72"/>
      <c r="BZ56" s="72"/>
      <c r="CA56" s="72"/>
      <c r="CB56" s="72"/>
      <c r="CC56" s="72"/>
      <c r="CD56" s="72"/>
      <c r="CE56" s="72"/>
      <c r="CF56" s="72"/>
      <c r="CG56" s="72"/>
      <c r="CH56" s="72"/>
      <c r="CI56" s="72"/>
      <c r="CJ56" s="72"/>
      <c r="CK56" s="72"/>
      <c r="CL56" s="72"/>
      <c r="CM56" s="72"/>
      <c r="CN56" s="72"/>
      <c r="CO56" s="72"/>
      <c r="CP56" s="72"/>
      <c r="CQ56" s="72"/>
      <c r="CR56" s="72"/>
      <c r="CS56" s="72">
        <v>2</v>
      </c>
      <c r="CT56" s="72"/>
      <c r="CU56" s="72"/>
      <c r="CV56" s="72"/>
      <c r="CW56" s="72"/>
      <c r="CX56" s="72"/>
      <c r="CY56" s="72"/>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v>1</v>
      </c>
      <c r="EP56" s="72"/>
      <c r="EQ56" s="72"/>
      <c r="ER56" s="238">
        <f t="shared" si="8"/>
        <v>3</v>
      </c>
      <c r="ES56" s="72">
        <f t="shared" si="9"/>
        <v>1</v>
      </c>
      <c r="ET56" s="72" t="s">
        <v>152</v>
      </c>
      <c r="EU56" s="7"/>
      <c r="EV56" s="262"/>
      <c r="EW56" s="7"/>
      <c r="EX56" s="150"/>
      <c r="EY56" s="239"/>
      <c r="EZ56" s="239"/>
      <c r="FA56" s="150"/>
      <c r="FB56" s="239"/>
      <c r="FC56" s="7"/>
      <c r="FD56" s="7"/>
      <c r="FE56" s="7">
        <f t="shared" si="10"/>
        <v>5102</v>
      </c>
      <c r="FF56" s="72">
        <f t="shared" si="11"/>
        <v>10053</v>
      </c>
    </row>
    <row r="57" spans="1:163" ht="17.25" hidden="1" customHeight="1" x14ac:dyDescent="0.25">
      <c r="A57" s="72">
        <v>467352097</v>
      </c>
      <c r="B57" s="232" t="s">
        <v>2673</v>
      </c>
      <c r="C57" s="72" t="s">
        <v>2243</v>
      </c>
      <c r="D57" s="72" t="s">
        <v>2952</v>
      </c>
      <c r="E57" s="72">
        <v>6000</v>
      </c>
      <c r="F57" s="72"/>
      <c r="G57" s="233"/>
      <c r="H57" s="233"/>
      <c r="I57" s="72">
        <v>5980</v>
      </c>
      <c r="J57" s="72">
        <v>2942</v>
      </c>
      <c r="K57" s="189">
        <f t="shared" si="0"/>
        <v>3034</v>
      </c>
      <c r="L57" s="189">
        <f t="shared" si="1"/>
        <v>2922</v>
      </c>
      <c r="M57" s="260">
        <v>1</v>
      </c>
      <c r="N57" s="72" t="s">
        <v>2242</v>
      </c>
      <c r="O57" s="72" t="s">
        <v>128</v>
      </c>
      <c r="P57" s="72" t="s">
        <v>126</v>
      </c>
      <c r="Q57" s="186">
        <v>119886</v>
      </c>
      <c r="R57" s="66">
        <v>92</v>
      </c>
      <c r="S57" s="66">
        <f t="shared" si="2"/>
        <v>0</v>
      </c>
      <c r="T57" s="66">
        <v>1348</v>
      </c>
      <c r="U57" s="4" t="s">
        <v>1018</v>
      </c>
      <c r="V57" s="5">
        <f t="shared" si="3"/>
        <v>7.5342476729794869E-2</v>
      </c>
      <c r="W57" s="5">
        <f t="shared" si="4"/>
        <v>6.3143607451756354E-3</v>
      </c>
      <c r="X57" s="5" t="s">
        <v>2242</v>
      </c>
      <c r="Y57" s="72" t="str">
        <f t="shared" si="6"/>
        <v>PTP</v>
      </c>
      <c r="Z57" s="72" t="s">
        <v>128</v>
      </c>
      <c r="AA57" s="72" t="s">
        <v>166</v>
      </c>
      <c r="AB57" s="232"/>
      <c r="AC57" s="72">
        <v>26</v>
      </c>
      <c r="AD57" s="72" t="s">
        <v>2888</v>
      </c>
      <c r="AE57" s="234"/>
      <c r="AF57" s="235" t="s">
        <v>129</v>
      </c>
      <c r="AG57" s="7"/>
      <c r="AH57" s="72" t="s">
        <v>130</v>
      </c>
      <c r="AI57" s="7"/>
      <c r="AJ57" s="7"/>
      <c r="AK57" s="7"/>
      <c r="AL57" s="7">
        <v>4382</v>
      </c>
      <c r="AM57" s="186">
        <v>119886</v>
      </c>
      <c r="AN57" s="189">
        <v>26</v>
      </c>
      <c r="AO57" s="233">
        <v>25</v>
      </c>
      <c r="AP57" s="233" t="str">
        <f t="shared" si="7"/>
        <v>STABLE</v>
      </c>
      <c r="AQ57" s="233"/>
      <c r="AR57" s="233"/>
      <c r="AS57" s="233"/>
      <c r="AT57" s="233"/>
      <c r="AU57" s="72" t="s">
        <v>131</v>
      </c>
      <c r="AV57" s="236" t="s">
        <v>2853</v>
      </c>
      <c r="AW57" s="232" t="s">
        <v>2854</v>
      </c>
      <c r="AX57" s="237">
        <v>45988</v>
      </c>
      <c r="AY57" s="72">
        <v>30</v>
      </c>
      <c r="AZ57" s="72" t="s">
        <v>2880</v>
      </c>
      <c r="BA57" s="7" t="s">
        <v>135</v>
      </c>
      <c r="BB57" s="7"/>
      <c r="BC57" s="7"/>
      <c r="BD57" s="72"/>
      <c r="BE57" s="72"/>
      <c r="BF57" s="72"/>
      <c r="BG57" s="150"/>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v>1</v>
      </c>
      <c r="CH57" s="72"/>
      <c r="CI57" s="72"/>
      <c r="CJ57" s="72"/>
      <c r="CK57" s="72"/>
      <c r="CL57" s="72"/>
      <c r="CM57" s="72"/>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238">
        <f t="shared" si="8"/>
        <v>1</v>
      </c>
      <c r="ES57" s="72">
        <f t="shared" si="9"/>
        <v>1</v>
      </c>
      <c r="ET57" s="72" t="s">
        <v>136</v>
      </c>
      <c r="EU57" s="7"/>
      <c r="EV57" s="262"/>
      <c r="EW57" s="7"/>
      <c r="EX57" s="150"/>
      <c r="EY57" s="239"/>
      <c r="EZ57" s="239"/>
      <c r="FA57" s="150"/>
      <c r="FB57" s="239"/>
      <c r="FC57" s="7"/>
      <c r="FD57" s="7"/>
      <c r="FE57" s="7">
        <f t="shared" si="10"/>
        <v>3034</v>
      </c>
      <c r="FF57" s="72">
        <f t="shared" si="11"/>
        <v>8922</v>
      </c>
    </row>
    <row r="58" spans="1:163" ht="17.25" hidden="1" customHeight="1" x14ac:dyDescent="0.25">
      <c r="A58" s="72">
        <v>466423164</v>
      </c>
      <c r="B58" s="232" t="s">
        <v>516</v>
      </c>
      <c r="C58" s="72"/>
      <c r="D58" s="72"/>
      <c r="E58" s="72"/>
      <c r="F58" s="72"/>
      <c r="G58" s="233"/>
      <c r="H58" s="233"/>
      <c r="I58" s="72">
        <v>5419</v>
      </c>
      <c r="J58" s="72">
        <v>10792</v>
      </c>
      <c r="K58" s="189">
        <f t="shared" si="0"/>
        <v>5638</v>
      </c>
      <c r="L58" s="189">
        <f t="shared" si="1"/>
        <v>16211</v>
      </c>
      <c r="M58" s="260">
        <v>2</v>
      </c>
      <c r="N58" s="72" t="s">
        <v>124</v>
      </c>
      <c r="O58" s="72" t="s">
        <v>125</v>
      </c>
      <c r="P58" s="72" t="s">
        <v>140</v>
      </c>
      <c r="Q58" s="186">
        <v>117677</v>
      </c>
      <c r="R58" s="66">
        <v>265</v>
      </c>
      <c r="S58" s="66">
        <f t="shared" si="2"/>
        <v>0</v>
      </c>
      <c r="T58" s="66">
        <v>4050</v>
      </c>
      <c r="U58" s="4" t="s">
        <v>501</v>
      </c>
      <c r="V58" s="5">
        <f t="shared" si="3"/>
        <v>0.21377034376048623</v>
      </c>
      <c r="W58" s="5">
        <f t="shared" si="4"/>
        <v>2.1879715784170917E-2</v>
      </c>
      <c r="X58" s="5" t="s">
        <v>2242</v>
      </c>
      <c r="Y58" s="72" t="str">
        <f t="shared" si="6"/>
        <v>PTP</v>
      </c>
      <c r="Z58" s="72" t="s">
        <v>2552</v>
      </c>
      <c r="AA58" s="72" t="s">
        <v>166</v>
      </c>
      <c r="AB58" s="232"/>
      <c r="AC58" s="72">
        <v>27</v>
      </c>
      <c r="AD58" s="72" t="s">
        <v>2889</v>
      </c>
      <c r="AE58" s="234"/>
      <c r="AF58" s="235" t="s">
        <v>129</v>
      </c>
      <c r="AG58" s="7"/>
      <c r="AH58" s="72" t="s">
        <v>1035</v>
      </c>
      <c r="AI58" s="7"/>
      <c r="AJ58" s="7"/>
      <c r="AK58" s="7"/>
      <c r="AL58" s="7">
        <v>10792</v>
      </c>
      <c r="AM58" s="186">
        <v>117677</v>
      </c>
      <c r="AN58" s="189">
        <v>57</v>
      </c>
      <c r="AO58" s="233">
        <v>86</v>
      </c>
      <c r="AP58" s="233" t="str">
        <f t="shared" si="7"/>
        <v>FLOW</v>
      </c>
      <c r="AQ58" s="233"/>
      <c r="AR58" s="233"/>
      <c r="AS58" s="233"/>
      <c r="AT58" s="233"/>
      <c r="AU58" s="72" t="s">
        <v>426</v>
      </c>
      <c r="AV58" s="236" t="s">
        <v>1172</v>
      </c>
      <c r="AW58" s="232" t="s">
        <v>1173</v>
      </c>
      <c r="AX58" s="237">
        <v>45837</v>
      </c>
      <c r="AY58" s="72">
        <v>36</v>
      </c>
      <c r="AZ58" s="72" t="s">
        <v>139</v>
      </c>
      <c r="BA58" s="7" t="s">
        <v>135</v>
      </c>
      <c r="BB58" s="7"/>
      <c r="BC58" s="7"/>
      <c r="BD58" s="72"/>
      <c r="BE58" s="72"/>
      <c r="BF58" s="72"/>
      <c r="BG58" s="150"/>
      <c r="BH58" s="72"/>
      <c r="BI58" s="72"/>
      <c r="BJ58" s="72"/>
      <c r="BK58" s="72"/>
      <c r="BL58" s="72">
        <v>1</v>
      </c>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v>1</v>
      </c>
      <c r="CT58" s="72"/>
      <c r="CU58" s="72"/>
      <c r="CV58" s="72"/>
      <c r="CW58" s="72"/>
      <c r="CX58" s="72"/>
      <c r="CY58" s="72"/>
      <c r="CZ58" s="72"/>
      <c r="DA58" s="72"/>
      <c r="DB58" s="72"/>
      <c r="DC58" s="72"/>
      <c r="DD58" s="72"/>
      <c r="DE58" s="72"/>
      <c r="DF58" s="72"/>
      <c r="DG58" s="72"/>
      <c r="DH58" s="72">
        <v>1</v>
      </c>
      <c r="DI58" s="72"/>
      <c r="DJ58" s="72"/>
      <c r="DK58" s="72"/>
      <c r="DL58" s="72"/>
      <c r="DM58" s="72"/>
      <c r="DN58" s="72"/>
      <c r="DO58" s="72"/>
      <c r="DP58" s="72"/>
      <c r="DQ58" s="72">
        <v>1</v>
      </c>
      <c r="DR58" s="72"/>
      <c r="DS58" s="72"/>
      <c r="DT58" s="72"/>
      <c r="DU58" s="72"/>
      <c r="DV58" s="72"/>
      <c r="DW58" s="72">
        <v>2</v>
      </c>
      <c r="DX58" s="72"/>
      <c r="DY58" s="72"/>
      <c r="DZ58" s="72"/>
      <c r="EA58" s="72"/>
      <c r="EB58" s="72"/>
      <c r="EC58" s="72"/>
      <c r="ED58" s="72"/>
      <c r="EE58" s="72"/>
      <c r="EF58" s="72"/>
      <c r="EG58" s="72"/>
      <c r="EH58" s="72"/>
      <c r="EI58" s="72">
        <v>1</v>
      </c>
      <c r="EJ58" s="72"/>
      <c r="EK58" s="72"/>
      <c r="EL58" s="72">
        <v>2</v>
      </c>
      <c r="EM58" s="72"/>
      <c r="EN58" s="72"/>
      <c r="EO58" s="72"/>
      <c r="EP58" s="72"/>
      <c r="EQ58" s="72"/>
      <c r="ER58" s="238">
        <f t="shared" si="8"/>
        <v>9</v>
      </c>
      <c r="ES58" s="72">
        <f t="shared" si="9"/>
        <v>1</v>
      </c>
      <c r="ET58" s="72" t="s">
        <v>145</v>
      </c>
      <c r="EU58" s="7" t="s">
        <v>1829</v>
      </c>
      <c r="EV58" s="7" t="s">
        <v>115</v>
      </c>
      <c r="EW58" s="7" t="s">
        <v>2354</v>
      </c>
      <c r="EX58" s="150" t="s">
        <v>2388</v>
      </c>
      <c r="EY58" s="239">
        <v>46207</v>
      </c>
      <c r="EZ58" s="239"/>
      <c r="FA58" s="150"/>
      <c r="FB58" s="239"/>
      <c r="FC58" s="7" t="s">
        <v>2932</v>
      </c>
      <c r="FD58" s="7"/>
      <c r="FE58" s="7">
        <f t="shared" si="10"/>
        <v>5638</v>
      </c>
      <c r="FF58" s="72">
        <f t="shared" si="11"/>
        <v>16211</v>
      </c>
    </row>
    <row r="59" spans="1:163" ht="17.25" hidden="1" customHeight="1" x14ac:dyDescent="0.25">
      <c r="A59" s="72">
        <v>464450501</v>
      </c>
      <c r="B59" s="232" t="s">
        <v>789</v>
      </c>
      <c r="C59" s="72"/>
      <c r="D59" s="72"/>
      <c r="E59" s="72"/>
      <c r="F59" s="72"/>
      <c r="G59" s="233"/>
      <c r="H59" s="233"/>
      <c r="I59" s="72">
        <v>6669</v>
      </c>
      <c r="J59" s="72">
        <v>19849</v>
      </c>
      <c r="K59" s="189">
        <f t="shared" si="0"/>
        <v>7382</v>
      </c>
      <c r="L59" s="189">
        <f t="shared" si="1"/>
        <v>26518</v>
      </c>
      <c r="M59" s="260">
        <v>3</v>
      </c>
      <c r="N59" s="72" t="s">
        <v>124</v>
      </c>
      <c r="O59" s="72" t="s">
        <v>125</v>
      </c>
      <c r="P59" s="72" t="s">
        <v>165</v>
      </c>
      <c r="Q59" s="186">
        <v>116410</v>
      </c>
      <c r="R59" s="66">
        <v>871</v>
      </c>
      <c r="S59" s="66">
        <f t="shared" si="2"/>
        <v>0</v>
      </c>
      <c r="T59" s="66">
        <v>6742</v>
      </c>
      <c r="U59" s="4" t="s">
        <v>1020</v>
      </c>
      <c r="V59" s="5">
        <f t="shared" si="3"/>
        <v>0.33835661578160248</v>
      </c>
      <c r="W59" s="5">
        <f t="shared" si="4"/>
        <v>3.7282977146386939E-2</v>
      </c>
      <c r="X59" s="5" t="s">
        <v>2242</v>
      </c>
      <c r="Y59" s="72" t="str">
        <f t="shared" si="6"/>
        <v>PTP</v>
      </c>
      <c r="Z59" s="72" t="s">
        <v>258</v>
      </c>
      <c r="AA59" s="72" t="s">
        <v>166</v>
      </c>
      <c r="AB59" s="232"/>
      <c r="AC59" s="72">
        <v>18</v>
      </c>
      <c r="AD59" s="72" t="s">
        <v>2888</v>
      </c>
      <c r="AE59" s="234"/>
      <c r="AF59" s="235" t="s">
        <v>2882</v>
      </c>
      <c r="AG59" s="7"/>
      <c r="AH59" s="72" t="s">
        <v>167</v>
      </c>
      <c r="AI59" s="7"/>
      <c r="AJ59" s="7"/>
      <c r="AK59" s="7"/>
      <c r="AL59" s="7">
        <v>19849</v>
      </c>
      <c r="AM59" s="186">
        <v>116410</v>
      </c>
      <c r="AN59" s="189">
        <v>87</v>
      </c>
      <c r="AO59" s="233">
        <v>116</v>
      </c>
      <c r="AP59" s="233" t="str">
        <f t="shared" si="7"/>
        <v>FLOW</v>
      </c>
      <c r="AQ59" s="233"/>
      <c r="AR59" s="233"/>
      <c r="AS59" s="233"/>
      <c r="AT59" s="233"/>
      <c r="AU59" s="72" t="s">
        <v>426</v>
      </c>
      <c r="AV59" s="236" t="s">
        <v>1542</v>
      </c>
      <c r="AW59" s="232" t="s">
        <v>1367</v>
      </c>
      <c r="AX59" s="237">
        <v>45591</v>
      </c>
      <c r="AY59" s="72">
        <v>36</v>
      </c>
      <c r="AZ59" s="72" t="s">
        <v>139</v>
      </c>
      <c r="BA59" s="7" t="s">
        <v>2305</v>
      </c>
      <c r="BB59" s="7"/>
      <c r="BC59" s="7"/>
      <c r="BD59" s="72"/>
      <c r="BE59" s="72"/>
      <c r="BF59" s="72"/>
      <c r="BG59" s="150"/>
      <c r="BH59" s="72"/>
      <c r="BI59" s="72"/>
      <c r="BJ59" s="72"/>
      <c r="BK59" s="72"/>
      <c r="BL59" s="72"/>
      <c r="BM59" s="72"/>
      <c r="BN59" s="72"/>
      <c r="BO59" s="72"/>
      <c r="BP59" s="72"/>
      <c r="BQ59" s="72"/>
      <c r="BR59" s="72"/>
      <c r="BS59" s="72"/>
      <c r="BT59" s="72"/>
      <c r="BU59" s="72"/>
      <c r="BV59" s="72"/>
      <c r="BW59" s="72"/>
      <c r="BX59" s="72"/>
      <c r="BY59" s="72"/>
      <c r="BZ59" s="72"/>
      <c r="CA59" s="72">
        <v>1</v>
      </c>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238">
        <f t="shared" si="8"/>
        <v>1</v>
      </c>
      <c r="ES59" s="72">
        <f t="shared" si="9"/>
        <v>1</v>
      </c>
      <c r="ET59" s="72" t="s">
        <v>170</v>
      </c>
      <c r="EU59" s="7" t="s">
        <v>1830</v>
      </c>
      <c r="EV59" s="7" t="s">
        <v>115</v>
      </c>
      <c r="EW59" s="7" t="e">
        <v>#N/A</v>
      </c>
      <c r="EX59" s="150" t="e">
        <v>#N/A</v>
      </c>
      <c r="EY59" s="239" t="e">
        <v>#N/A</v>
      </c>
      <c r="EZ59" s="239"/>
      <c r="FA59" s="150"/>
      <c r="FB59" s="239"/>
      <c r="FC59" s="7"/>
      <c r="FD59" s="7"/>
      <c r="FE59" s="7">
        <f t="shared" si="10"/>
        <v>7382</v>
      </c>
      <c r="FF59" s="72">
        <f t="shared" si="11"/>
        <v>26518</v>
      </c>
    </row>
    <row r="60" spans="1:163" ht="17.25" hidden="1" customHeight="1" x14ac:dyDescent="0.25">
      <c r="A60" s="72">
        <v>462692295</v>
      </c>
      <c r="B60" s="232" t="s">
        <v>979</v>
      </c>
      <c r="C60" s="72"/>
      <c r="D60" s="72"/>
      <c r="E60" s="72"/>
      <c r="F60" s="72"/>
      <c r="G60" s="233"/>
      <c r="H60" s="233"/>
      <c r="I60" s="72">
        <v>5068</v>
      </c>
      <c r="J60" s="72">
        <v>25266</v>
      </c>
      <c r="K60" s="189">
        <f t="shared" si="0"/>
        <v>5987</v>
      </c>
      <c r="L60" s="189">
        <f t="shared" si="1"/>
        <v>30334</v>
      </c>
      <c r="M60" s="260">
        <v>5</v>
      </c>
      <c r="N60" s="72" t="s">
        <v>124</v>
      </c>
      <c r="O60" s="72" t="s">
        <v>125</v>
      </c>
      <c r="P60" s="72" t="s">
        <v>199</v>
      </c>
      <c r="Q60" s="186">
        <v>116146</v>
      </c>
      <c r="R60" s="66">
        <v>993</v>
      </c>
      <c r="S60" s="66">
        <f t="shared" si="2"/>
        <v>0</v>
      </c>
      <c r="T60" s="66">
        <v>3150</v>
      </c>
      <c r="U60" s="4" t="s">
        <v>124</v>
      </c>
      <c r="V60" s="5">
        <f t="shared" si="3"/>
        <v>0.52791243960444156</v>
      </c>
      <c r="W60" s="5">
        <f t="shared" si="4"/>
        <v>5.1918055815651433E-2</v>
      </c>
      <c r="X60" s="5" t="str">
        <f t="shared" si="5"/>
        <v>FLOW</v>
      </c>
      <c r="Y60" s="72" t="str">
        <f t="shared" si="6"/>
        <v>NC</v>
      </c>
      <c r="Z60" s="72" t="s">
        <v>141</v>
      </c>
      <c r="AA60" s="72" t="s">
        <v>141</v>
      </c>
      <c r="AB60" s="232" t="s">
        <v>2347</v>
      </c>
      <c r="AC60" s="72"/>
      <c r="AD60" s="72" t="s">
        <v>2892</v>
      </c>
      <c r="AE60" s="234"/>
      <c r="AF60" s="235" t="s">
        <v>2882</v>
      </c>
      <c r="AG60" s="7"/>
      <c r="AH60" s="72" t="s">
        <v>250</v>
      </c>
      <c r="AI60" s="7"/>
      <c r="AJ60" s="7"/>
      <c r="AK60" s="7"/>
      <c r="AL60" s="7">
        <v>25266</v>
      </c>
      <c r="AM60" s="186">
        <v>116146</v>
      </c>
      <c r="AN60" s="189">
        <v>146</v>
      </c>
      <c r="AO60" s="233">
        <v>175</v>
      </c>
      <c r="AP60" s="233" t="str">
        <f t="shared" si="7"/>
        <v>FLOW</v>
      </c>
      <c r="AQ60" s="233"/>
      <c r="AR60" s="233"/>
      <c r="AS60" s="233"/>
      <c r="AT60" s="233"/>
      <c r="AU60" s="72" t="s">
        <v>426</v>
      </c>
      <c r="AV60" s="236" t="s">
        <v>1764</v>
      </c>
      <c r="AW60" s="232" t="s">
        <v>1765</v>
      </c>
      <c r="AX60" s="237">
        <v>45407</v>
      </c>
      <c r="AY60" s="72">
        <v>48</v>
      </c>
      <c r="AZ60" s="72" t="s">
        <v>139</v>
      </c>
      <c r="BA60" s="7" t="s">
        <v>135</v>
      </c>
      <c r="BB60" s="7"/>
      <c r="BC60" s="7"/>
      <c r="BD60" s="72"/>
      <c r="BE60" s="72"/>
      <c r="BF60" s="72"/>
      <c r="BG60" s="150"/>
      <c r="BH60" s="72"/>
      <c r="BI60" s="72">
        <v>1</v>
      </c>
      <c r="BJ60" s="72"/>
      <c r="BK60" s="72"/>
      <c r="BL60" s="72"/>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v>2</v>
      </c>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238">
        <f t="shared" si="8"/>
        <v>3</v>
      </c>
      <c r="ES60" s="72">
        <f t="shared" si="9"/>
        <v>1</v>
      </c>
      <c r="ET60" s="72" t="s">
        <v>203</v>
      </c>
      <c r="EU60" s="7" t="s">
        <v>1831</v>
      </c>
      <c r="EV60" s="7" t="s">
        <v>115</v>
      </c>
      <c r="EW60" s="7" t="s">
        <v>2362</v>
      </c>
      <c r="EX60" s="150" t="s">
        <v>2389</v>
      </c>
      <c r="EY60" s="239">
        <v>46206</v>
      </c>
      <c r="EZ60" s="239"/>
      <c r="FA60" s="150"/>
      <c r="FB60" s="239"/>
      <c r="FC60" s="7"/>
      <c r="FD60" s="7"/>
      <c r="FE60" s="7">
        <f t="shared" si="10"/>
        <v>5987</v>
      </c>
      <c r="FF60" s="72">
        <f t="shared" si="11"/>
        <v>30334</v>
      </c>
    </row>
    <row r="61" spans="1:163" ht="17.25" hidden="1" customHeight="1" x14ac:dyDescent="0.25">
      <c r="A61" s="72">
        <v>462452784</v>
      </c>
      <c r="B61" s="232" t="s">
        <v>690</v>
      </c>
      <c r="C61" s="72" t="s">
        <v>2243</v>
      </c>
      <c r="D61" s="72" t="s">
        <v>2934</v>
      </c>
      <c r="E61" s="72">
        <v>6200</v>
      </c>
      <c r="F61" s="72"/>
      <c r="G61" s="233"/>
      <c r="H61" s="233"/>
      <c r="I61" s="72">
        <v>5834</v>
      </c>
      <c r="J61" s="72">
        <v>5262.6</v>
      </c>
      <c r="K61" s="189">
        <f t="shared" si="0"/>
        <v>5364.6</v>
      </c>
      <c r="L61" s="189">
        <f t="shared" si="1"/>
        <v>4896.6000000000004</v>
      </c>
      <c r="M61" s="260">
        <v>1</v>
      </c>
      <c r="N61" s="72" t="s">
        <v>2242</v>
      </c>
      <c r="O61" s="72" t="s">
        <v>128</v>
      </c>
      <c r="P61" s="72" t="s">
        <v>173</v>
      </c>
      <c r="Q61" s="186">
        <v>115499</v>
      </c>
      <c r="R61" s="66">
        <v>102</v>
      </c>
      <c r="S61" s="66">
        <f t="shared" si="2"/>
        <v>0</v>
      </c>
      <c r="T61" s="66">
        <v>4175.8100000000004</v>
      </c>
      <c r="U61" s="4" t="s">
        <v>1011</v>
      </c>
      <c r="V61" s="5">
        <f t="shared" si="3"/>
        <v>0.11914467576466038</v>
      </c>
      <c r="W61" s="5">
        <f t="shared" si="4"/>
        <v>6.0832987313534587E-3</v>
      </c>
      <c r="X61" s="5" t="s">
        <v>2242</v>
      </c>
      <c r="Y61" s="72" t="str">
        <f t="shared" si="6"/>
        <v>PTP</v>
      </c>
      <c r="Z61" s="72" t="s">
        <v>166</v>
      </c>
      <c r="AA61" s="72" t="s">
        <v>166</v>
      </c>
      <c r="AB61" s="232"/>
      <c r="AC61" s="72">
        <v>20</v>
      </c>
      <c r="AD61" s="72" t="s">
        <v>2888</v>
      </c>
      <c r="AE61" s="234"/>
      <c r="AF61" s="235" t="s">
        <v>129</v>
      </c>
      <c r="AG61" s="7"/>
      <c r="AH61" s="72" t="s">
        <v>1079</v>
      </c>
      <c r="AI61" s="7"/>
      <c r="AJ61" s="7"/>
      <c r="AK61" s="7"/>
      <c r="AL61" s="7">
        <v>5262.6</v>
      </c>
      <c r="AM61" s="186">
        <v>115499</v>
      </c>
      <c r="AN61" s="189">
        <v>26</v>
      </c>
      <c r="AO61" s="233">
        <v>25</v>
      </c>
      <c r="AP61" s="233" t="str">
        <f t="shared" si="7"/>
        <v>STABLE</v>
      </c>
      <c r="AQ61" s="233"/>
      <c r="AR61" s="233"/>
      <c r="AS61" s="233"/>
      <c r="AT61" s="233"/>
      <c r="AU61" s="72" t="s">
        <v>131</v>
      </c>
      <c r="AV61" s="236" t="s">
        <v>1420</v>
      </c>
      <c r="AW61" s="232" t="s">
        <v>1387</v>
      </c>
      <c r="AX61" s="237">
        <v>45386</v>
      </c>
      <c r="AY61" s="72">
        <v>48</v>
      </c>
      <c r="AZ61" s="72" t="s">
        <v>139</v>
      </c>
      <c r="BA61" s="7" t="s">
        <v>2305</v>
      </c>
      <c r="BB61" s="7"/>
      <c r="BC61" s="7"/>
      <c r="BD61" s="72"/>
      <c r="BE61" s="72"/>
      <c r="BF61" s="72"/>
      <c r="BG61" s="150"/>
      <c r="BH61" s="72"/>
      <c r="BI61" s="72"/>
      <c r="BJ61" s="72"/>
      <c r="BK61" s="72"/>
      <c r="BL61" s="72">
        <v>1</v>
      </c>
      <c r="BM61" s="72"/>
      <c r="BN61" s="72"/>
      <c r="BO61" s="72"/>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238">
        <f t="shared" si="8"/>
        <v>1</v>
      </c>
      <c r="ES61" s="72">
        <f t="shared" si="9"/>
        <v>1</v>
      </c>
      <c r="ET61" s="72" t="s">
        <v>178</v>
      </c>
      <c r="EU61" s="7" t="s">
        <v>1832</v>
      </c>
      <c r="EV61" s="7" t="s">
        <v>115</v>
      </c>
      <c r="EW61" s="7" t="s">
        <v>2358</v>
      </c>
      <c r="EX61" s="150" t="s">
        <v>2371</v>
      </c>
      <c r="EY61" s="239">
        <v>46218</v>
      </c>
      <c r="EZ61" s="239"/>
      <c r="FA61" s="150"/>
      <c r="FB61" s="239"/>
      <c r="FC61" s="7"/>
      <c r="FD61" s="7"/>
      <c r="FE61" s="7">
        <f t="shared" si="10"/>
        <v>5364.6</v>
      </c>
      <c r="FF61" s="72">
        <f t="shared" si="11"/>
        <v>11096.6</v>
      </c>
    </row>
    <row r="62" spans="1:163" ht="17.25" hidden="1" customHeight="1" x14ac:dyDescent="0.25">
      <c r="A62" s="72">
        <v>466451184</v>
      </c>
      <c r="B62" s="232" t="s">
        <v>517</v>
      </c>
      <c r="C62" s="72"/>
      <c r="D62" s="72"/>
      <c r="E62" s="72"/>
      <c r="F62" s="72"/>
      <c r="G62" s="233"/>
      <c r="H62" s="233"/>
      <c r="I62" s="72">
        <v>4588</v>
      </c>
      <c r="J62" s="72">
        <v>4555</v>
      </c>
      <c r="K62" s="189">
        <f t="shared" si="0"/>
        <v>4589</v>
      </c>
      <c r="L62" s="189">
        <f t="shared" si="1"/>
        <v>9143</v>
      </c>
      <c r="M62" s="260">
        <v>1</v>
      </c>
      <c r="N62" s="72" t="s">
        <v>124</v>
      </c>
      <c r="O62" s="72" t="s">
        <v>125</v>
      </c>
      <c r="P62" s="72" t="s">
        <v>276</v>
      </c>
      <c r="Q62" s="186">
        <v>114498</v>
      </c>
      <c r="R62" s="66">
        <v>34</v>
      </c>
      <c r="S62" s="66">
        <f t="shared" si="2"/>
        <v>0</v>
      </c>
      <c r="T62" s="66">
        <v>900</v>
      </c>
      <c r="U62" s="4" t="s">
        <v>129</v>
      </c>
      <c r="V62" s="5">
        <f t="shared" si="3"/>
        <v>9.1675711961411291E-2</v>
      </c>
      <c r="W62" s="5">
        <f t="shared" si="4"/>
        <v>6.03057635254425E-3</v>
      </c>
      <c r="X62" s="5" t="s">
        <v>2242</v>
      </c>
      <c r="Y62" s="72" t="str">
        <f t="shared" si="6"/>
        <v>PTP</v>
      </c>
      <c r="Z62" s="72" t="s">
        <v>129</v>
      </c>
      <c r="AA62" s="72" t="s">
        <v>166</v>
      </c>
      <c r="AB62" s="232"/>
      <c r="AC62" s="72">
        <v>31</v>
      </c>
      <c r="AD62" s="72" t="s">
        <v>2888</v>
      </c>
      <c r="AE62" s="234"/>
      <c r="AF62" s="235" t="s">
        <v>129</v>
      </c>
      <c r="AG62" s="7"/>
      <c r="AH62" s="72" t="s">
        <v>1035</v>
      </c>
      <c r="AI62" s="7"/>
      <c r="AJ62" s="7"/>
      <c r="AK62" s="7"/>
      <c r="AL62" s="7">
        <v>4555</v>
      </c>
      <c r="AM62" s="186">
        <v>114498</v>
      </c>
      <c r="AN62" s="189">
        <v>26</v>
      </c>
      <c r="AO62" s="233">
        <v>55</v>
      </c>
      <c r="AP62" s="233" t="str">
        <f t="shared" si="7"/>
        <v>FLOW</v>
      </c>
      <c r="AQ62" s="233"/>
      <c r="AR62" s="233"/>
      <c r="AS62" s="233"/>
      <c r="AT62" s="233"/>
      <c r="AU62" s="72" t="s">
        <v>131</v>
      </c>
      <c r="AV62" s="236" t="s">
        <v>1174</v>
      </c>
      <c r="AW62" s="232" t="s">
        <v>1175</v>
      </c>
      <c r="AX62" s="237">
        <v>45841</v>
      </c>
      <c r="AY62" s="72">
        <v>42</v>
      </c>
      <c r="AZ62" s="72" t="s">
        <v>139</v>
      </c>
      <c r="BA62" s="7" t="s">
        <v>135</v>
      </c>
      <c r="BB62" s="7"/>
      <c r="BC62" s="7"/>
      <c r="BD62" s="72"/>
      <c r="BE62" s="72"/>
      <c r="BF62" s="72"/>
      <c r="BG62" s="150"/>
      <c r="BH62" s="72"/>
      <c r="BI62" s="72"/>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238">
        <f t="shared" si="8"/>
        <v>0</v>
      </c>
      <c r="ES62" s="72" t="str">
        <f t="shared" si="9"/>
        <v/>
      </c>
      <c r="ET62" s="72" t="s">
        <v>280</v>
      </c>
      <c r="EU62" s="7" t="s">
        <v>1833</v>
      </c>
      <c r="EV62" s="7" t="s">
        <v>115</v>
      </c>
      <c r="EW62" s="7" t="e">
        <v>#N/A</v>
      </c>
      <c r="EX62" s="150" t="e">
        <v>#N/A</v>
      </c>
      <c r="EY62" s="239" t="e">
        <v>#N/A</v>
      </c>
      <c r="EZ62" s="239"/>
      <c r="FA62" s="150"/>
      <c r="FB62" s="239"/>
      <c r="FC62" s="7"/>
      <c r="FD62" s="7"/>
      <c r="FE62" s="7">
        <f t="shared" si="10"/>
        <v>4589</v>
      </c>
      <c r="FF62" s="72">
        <f t="shared" si="11"/>
        <v>9143</v>
      </c>
    </row>
    <row r="63" spans="1:163" ht="17.25" hidden="1" customHeight="1" x14ac:dyDescent="0.25">
      <c r="A63" s="72">
        <v>460938565</v>
      </c>
      <c r="B63" s="232" t="s">
        <v>2622</v>
      </c>
      <c r="C63" s="72" t="s">
        <v>2243</v>
      </c>
      <c r="D63" s="72" t="s">
        <v>2898</v>
      </c>
      <c r="E63" s="72">
        <v>6800</v>
      </c>
      <c r="F63" s="72"/>
      <c r="G63" s="233"/>
      <c r="H63" s="233"/>
      <c r="I63" s="72">
        <v>6709</v>
      </c>
      <c r="J63" s="72">
        <v>5714</v>
      </c>
      <c r="K63" s="189">
        <f t="shared" si="0"/>
        <v>5791</v>
      </c>
      <c r="L63" s="189">
        <f t="shared" si="1"/>
        <v>5623</v>
      </c>
      <c r="M63" s="260">
        <v>1</v>
      </c>
      <c r="N63" s="72" t="s">
        <v>2242</v>
      </c>
      <c r="O63" s="72" t="s">
        <v>128</v>
      </c>
      <c r="P63" s="72" t="s">
        <v>348</v>
      </c>
      <c r="Q63" s="186">
        <v>114416</v>
      </c>
      <c r="R63" s="66">
        <v>77</v>
      </c>
      <c r="S63" s="66">
        <f t="shared" si="2"/>
        <v>0</v>
      </c>
      <c r="T63" s="66">
        <v>6750</v>
      </c>
      <c r="U63" s="4" t="s">
        <v>129</v>
      </c>
      <c r="V63" s="5">
        <f t="shared" si="3"/>
        <v>0.13685202287745374</v>
      </c>
      <c r="W63" s="5">
        <f t="shared" si="4"/>
        <v>6.0262574363980411E-3</v>
      </c>
      <c r="X63" s="5" t="str">
        <f t="shared" si="5"/>
        <v xml:space="preserve">STABLE </v>
      </c>
      <c r="Y63" s="72" t="str">
        <f t="shared" si="6"/>
        <v>PAID</v>
      </c>
      <c r="Z63" s="72" t="s">
        <v>129</v>
      </c>
      <c r="AA63" s="72" t="s">
        <v>128</v>
      </c>
      <c r="AB63" s="232"/>
      <c r="AC63" s="72"/>
      <c r="AD63" s="72" t="s">
        <v>2889</v>
      </c>
      <c r="AE63" s="234"/>
      <c r="AF63" s="235" t="s">
        <v>129</v>
      </c>
      <c r="AG63" s="7"/>
      <c r="AH63" s="72" t="s">
        <v>349</v>
      </c>
      <c r="AI63" s="7"/>
      <c r="AJ63" s="7"/>
      <c r="AK63" s="7"/>
      <c r="AL63" s="7">
        <v>5714</v>
      </c>
      <c r="AM63" s="186">
        <v>114416</v>
      </c>
      <c r="AN63" s="189">
        <v>26</v>
      </c>
      <c r="AO63" s="233">
        <v>25</v>
      </c>
      <c r="AP63" s="233" t="str">
        <f t="shared" si="7"/>
        <v>STABLE</v>
      </c>
      <c r="AQ63" s="233"/>
      <c r="AR63" s="233"/>
      <c r="AS63" s="233"/>
      <c r="AT63" s="233"/>
      <c r="AU63" s="72"/>
      <c r="AV63" s="236" t="s">
        <v>2792</v>
      </c>
      <c r="AW63" s="232" t="s">
        <v>144</v>
      </c>
      <c r="AX63" s="237">
        <v>45260</v>
      </c>
      <c r="AY63" s="72">
        <v>48</v>
      </c>
      <c r="AZ63" s="72" t="s">
        <v>2880</v>
      </c>
      <c r="BA63" s="7" t="s">
        <v>135</v>
      </c>
      <c r="BB63" s="7"/>
      <c r="BC63" s="7"/>
      <c r="BD63" s="72"/>
      <c r="BE63" s="72"/>
      <c r="BF63" s="72"/>
      <c r="BG63" s="150"/>
      <c r="BH63" s="72"/>
      <c r="BI63" s="72"/>
      <c r="BJ63" s="72"/>
      <c r="BK63" s="72"/>
      <c r="BL63" s="72"/>
      <c r="BM63" s="72"/>
      <c r="BN63" s="72"/>
      <c r="BO63" s="72"/>
      <c r="BP63" s="72"/>
      <c r="BQ63" s="72"/>
      <c r="BR63" s="72"/>
      <c r="BS63" s="72"/>
      <c r="BT63" s="72"/>
      <c r="BU63" s="72"/>
      <c r="BV63" s="72"/>
      <c r="BW63" s="72"/>
      <c r="BX63" s="72"/>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v>1</v>
      </c>
      <c r="EP63" s="72"/>
      <c r="EQ63" s="72"/>
      <c r="ER63" s="238">
        <f t="shared" si="8"/>
        <v>1</v>
      </c>
      <c r="ES63" s="72">
        <f t="shared" si="9"/>
        <v>1</v>
      </c>
      <c r="ET63" s="72" t="s">
        <v>352</v>
      </c>
      <c r="EU63" s="7"/>
      <c r="EV63" s="262"/>
      <c r="EW63" s="7"/>
      <c r="EX63" s="150"/>
      <c r="EY63" s="239"/>
      <c r="EZ63" s="239"/>
      <c r="FA63" s="150"/>
      <c r="FB63" s="239"/>
      <c r="FC63" s="7"/>
      <c r="FD63" s="7"/>
      <c r="FE63" s="7">
        <f t="shared" si="10"/>
        <v>5791</v>
      </c>
      <c r="FF63" s="72">
        <f t="shared" si="11"/>
        <v>12423</v>
      </c>
    </row>
    <row r="64" spans="1:163" ht="17.25" hidden="1" customHeight="1" x14ac:dyDescent="0.25">
      <c r="A64" s="72">
        <v>463860514</v>
      </c>
      <c r="B64" s="232" t="s">
        <v>625</v>
      </c>
      <c r="C64" s="72" t="s">
        <v>2243</v>
      </c>
      <c r="D64" s="72" t="s">
        <v>2907</v>
      </c>
      <c r="E64" s="72">
        <v>5151</v>
      </c>
      <c r="F64" s="72"/>
      <c r="G64" s="233"/>
      <c r="H64" s="233"/>
      <c r="I64" s="72">
        <v>5026</v>
      </c>
      <c r="J64" s="72">
        <v>4659.29</v>
      </c>
      <c r="K64" s="189">
        <f t="shared" si="0"/>
        <v>4784.29</v>
      </c>
      <c r="L64" s="189">
        <f t="shared" si="1"/>
        <v>4534.2900000000009</v>
      </c>
      <c r="M64" s="260">
        <v>1</v>
      </c>
      <c r="N64" s="72" t="s">
        <v>2242</v>
      </c>
      <c r="O64" s="72" t="s">
        <v>128</v>
      </c>
      <c r="P64" s="72" t="s">
        <v>140</v>
      </c>
      <c r="Q64" s="186">
        <v>112957</v>
      </c>
      <c r="R64" s="66">
        <v>125</v>
      </c>
      <c r="S64" s="66">
        <f t="shared" si="2"/>
        <v>0</v>
      </c>
      <c r="T64" s="66">
        <v>6728</v>
      </c>
      <c r="U64" s="4" t="s">
        <v>1015</v>
      </c>
      <c r="V64" s="5">
        <f t="shared" si="3"/>
        <v>3.8911761389828617E-2</v>
      </c>
      <c r="W64" s="5">
        <f t="shared" si="4"/>
        <v>5.949412330820982E-3</v>
      </c>
      <c r="X64" s="5" t="str">
        <f t="shared" si="5"/>
        <v xml:space="preserve">STABLE </v>
      </c>
      <c r="Y64" s="72" t="str">
        <f t="shared" si="6"/>
        <v>PAID</v>
      </c>
      <c r="Z64" s="72" t="s">
        <v>181</v>
      </c>
      <c r="AA64" s="72" t="s">
        <v>128</v>
      </c>
      <c r="AB64" s="232"/>
      <c r="AC64" s="72"/>
      <c r="AD64" s="72" t="s">
        <v>2889</v>
      </c>
      <c r="AE64" s="234"/>
      <c r="AF64" s="235" t="s">
        <v>129</v>
      </c>
      <c r="AG64" s="7"/>
      <c r="AH64" s="72" t="s">
        <v>142</v>
      </c>
      <c r="AI64" s="7"/>
      <c r="AJ64" s="7"/>
      <c r="AK64" s="7"/>
      <c r="AL64" s="7">
        <v>4659.29</v>
      </c>
      <c r="AM64" s="186">
        <v>112957</v>
      </c>
      <c r="AN64" s="189">
        <v>26</v>
      </c>
      <c r="AO64" s="233">
        <v>25</v>
      </c>
      <c r="AP64" s="233" t="str">
        <f t="shared" si="7"/>
        <v>STABLE</v>
      </c>
      <c r="AQ64" s="233"/>
      <c r="AR64" s="233"/>
      <c r="AS64" s="233"/>
      <c r="AT64" s="233"/>
      <c r="AU64" s="72" t="s">
        <v>131</v>
      </c>
      <c r="AV64" s="236"/>
      <c r="AW64" s="232" t="s">
        <v>1337</v>
      </c>
      <c r="AX64" s="237">
        <v>45530</v>
      </c>
      <c r="AY64" s="72">
        <v>48</v>
      </c>
      <c r="AZ64" s="72" t="s">
        <v>139</v>
      </c>
      <c r="BA64" s="7" t="s">
        <v>135</v>
      </c>
      <c r="BB64" s="7"/>
      <c r="BC64" s="7"/>
      <c r="BD64" s="72"/>
      <c r="BE64" s="72"/>
      <c r="BF64" s="72"/>
      <c r="BG64" s="150"/>
      <c r="BH64" s="72"/>
      <c r="BI64" s="72"/>
      <c r="BJ64" s="72"/>
      <c r="BK64" s="72"/>
      <c r="BL64" s="72">
        <v>1</v>
      </c>
      <c r="BM64" s="72"/>
      <c r="BN64" s="72"/>
      <c r="BO64" s="72"/>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v>1</v>
      </c>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238">
        <f t="shared" si="8"/>
        <v>2</v>
      </c>
      <c r="ES64" s="72">
        <f t="shared" si="9"/>
        <v>1</v>
      </c>
      <c r="ET64" s="72" t="s">
        <v>145</v>
      </c>
      <c r="EU64" s="7" t="s">
        <v>1834</v>
      </c>
      <c r="EV64" s="7" t="s">
        <v>115</v>
      </c>
      <c r="EW64" s="7" t="s">
        <v>2354</v>
      </c>
      <c r="EX64" s="150" t="s">
        <v>2390</v>
      </c>
      <c r="EY64" s="239">
        <v>46207</v>
      </c>
      <c r="EZ64" s="239"/>
      <c r="FA64" s="150"/>
      <c r="FB64" s="239"/>
      <c r="FC64" s="7"/>
      <c r="FD64" s="7"/>
      <c r="FE64" s="7">
        <f t="shared" si="10"/>
        <v>4784.29</v>
      </c>
      <c r="FF64" s="72">
        <f t="shared" si="11"/>
        <v>9685.2900000000009</v>
      </c>
    </row>
    <row r="65" spans="1:163" ht="17.25" hidden="1" customHeight="1" x14ac:dyDescent="0.25">
      <c r="A65" s="72">
        <v>466677362</v>
      </c>
      <c r="B65" s="232" t="s">
        <v>763</v>
      </c>
      <c r="C65" s="72"/>
      <c r="D65" s="72"/>
      <c r="E65" s="72"/>
      <c r="F65" s="72"/>
      <c r="G65" s="233"/>
      <c r="H65" s="233"/>
      <c r="I65" s="72">
        <v>4313</v>
      </c>
      <c r="J65" s="72">
        <v>25878</v>
      </c>
      <c r="K65" s="189">
        <f t="shared" si="0"/>
        <v>5195</v>
      </c>
      <c r="L65" s="189">
        <f t="shared" si="1"/>
        <v>30191</v>
      </c>
      <c r="M65" s="260">
        <v>6</v>
      </c>
      <c r="N65" s="72" t="s">
        <v>124</v>
      </c>
      <c r="O65" s="72" t="s">
        <v>125</v>
      </c>
      <c r="P65" s="72" t="s">
        <v>173</v>
      </c>
      <c r="Q65" s="186">
        <v>112838</v>
      </c>
      <c r="R65" s="66">
        <v>882</v>
      </c>
      <c r="S65" s="66">
        <f t="shared" si="2"/>
        <v>0</v>
      </c>
      <c r="T65" s="66">
        <v>3600</v>
      </c>
      <c r="U65" s="4" t="s">
        <v>124</v>
      </c>
      <c r="V65" s="5">
        <f t="shared" si="3"/>
        <v>0.5033749111249165</v>
      </c>
      <c r="W65" s="5">
        <f t="shared" si="4"/>
        <v>4.9321755488553311E-2</v>
      </c>
      <c r="X65" s="5" t="s">
        <v>2242</v>
      </c>
      <c r="Y65" s="72" t="str">
        <f t="shared" si="6"/>
        <v>NC</v>
      </c>
      <c r="Z65" s="72" t="s">
        <v>141</v>
      </c>
      <c r="AA65" s="72" t="s">
        <v>141</v>
      </c>
      <c r="AB65" s="232" t="s">
        <v>2349</v>
      </c>
      <c r="AC65" s="72"/>
      <c r="AD65" s="72" t="s">
        <v>2889</v>
      </c>
      <c r="AE65" s="234"/>
      <c r="AF65" s="235" t="s">
        <v>2882</v>
      </c>
      <c r="AG65" s="7"/>
      <c r="AH65" s="72" t="s">
        <v>1099</v>
      </c>
      <c r="AI65" s="7"/>
      <c r="AJ65" s="7"/>
      <c r="AK65" s="7"/>
      <c r="AL65" s="7">
        <v>25878</v>
      </c>
      <c r="AM65" s="186">
        <v>112838</v>
      </c>
      <c r="AN65" s="189">
        <v>177</v>
      </c>
      <c r="AO65" s="233">
        <v>206</v>
      </c>
      <c r="AP65" s="233" t="str">
        <f t="shared" si="7"/>
        <v>FLOW</v>
      </c>
      <c r="AQ65" s="233"/>
      <c r="AR65" s="233"/>
      <c r="AS65" s="233"/>
      <c r="AT65" s="233"/>
      <c r="AU65" s="72" t="s">
        <v>426</v>
      </c>
      <c r="AV65" s="236" t="s">
        <v>1510</v>
      </c>
      <c r="AW65" s="232" t="s">
        <v>1511</v>
      </c>
      <c r="AX65" s="237">
        <v>45880</v>
      </c>
      <c r="AY65" s="72">
        <v>36</v>
      </c>
      <c r="AZ65" s="72" t="s">
        <v>139</v>
      </c>
      <c r="BA65" s="7" t="s">
        <v>2305</v>
      </c>
      <c r="BB65" s="7"/>
      <c r="BC65" s="7"/>
      <c r="BD65" s="72"/>
      <c r="BE65" s="72"/>
      <c r="BF65" s="72"/>
      <c r="BG65" s="150"/>
      <c r="BH65" s="72"/>
      <c r="BI65" s="72"/>
      <c r="BJ65" s="72"/>
      <c r="BK65" s="72"/>
      <c r="BL65" s="72"/>
      <c r="BM65" s="72"/>
      <c r="BN65" s="72"/>
      <c r="BO65" s="72"/>
      <c r="BP65" s="72"/>
      <c r="BQ65" s="72"/>
      <c r="BR65" s="72"/>
      <c r="BS65" s="72"/>
      <c r="BT65" s="72"/>
      <c r="BU65" s="72"/>
      <c r="BV65" s="72"/>
      <c r="BW65" s="72"/>
      <c r="BX65" s="72"/>
      <c r="BY65" s="72"/>
      <c r="BZ65" s="72"/>
      <c r="CA65" s="72"/>
      <c r="CB65" s="72"/>
      <c r="CC65" s="72"/>
      <c r="CD65" s="72"/>
      <c r="CE65" s="72"/>
      <c r="CF65" s="72"/>
      <c r="CG65" s="72"/>
      <c r="CH65" s="72"/>
      <c r="CI65" s="72"/>
      <c r="CJ65" s="72"/>
      <c r="CK65" s="72"/>
      <c r="CL65" s="72"/>
      <c r="CM65" s="72">
        <v>1</v>
      </c>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238">
        <f t="shared" si="8"/>
        <v>1</v>
      </c>
      <c r="ES65" s="72">
        <f t="shared" si="9"/>
        <v>1</v>
      </c>
      <c r="ET65" s="72" t="s">
        <v>178</v>
      </c>
      <c r="EU65" s="7" t="s">
        <v>1835</v>
      </c>
      <c r="EV65" s="7" t="s">
        <v>115</v>
      </c>
      <c r="EW65" s="7" t="e">
        <v>#N/A</v>
      </c>
      <c r="EX65" s="150" t="e">
        <v>#N/A</v>
      </c>
      <c r="EY65" s="239" t="e">
        <v>#N/A</v>
      </c>
      <c r="EZ65" s="239"/>
      <c r="FA65" s="150"/>
      <c r="FB65" s="239"/>
      <c r="FC65" s="7"/>
      <c r="FD65" s="7"/>
      <c r="FE65" s="7">
        <f t="shared" si="10"/>
        <v>5195</v>
      </c>
      <c r="FF65" s="72">
        <f t="shared" si="11"/>
        <v>30191</v>
      </c>
    </row>
    <row r="66" spans="1:163" ht="17.25" hidden="1" customHeight="1" x14ac:dyDescent="0.25">
      <c r="A66" s="72">
        <v>461374988</v>
      </c>
      <c r="B66" s="232" t="s">
        <v>2667</v>
      </c>
      <c r="C66" s="72" t="s">
        <v>2243</v>
      </c>
      <c r="D66" s="72" t="s">
        <v>2952</v>
      </c>
      <c r="E66" s="72">
        <v>6483</v>
      </c>
      <c r="F66" s="72"/>
      <c r="G66" s="233"/>
      <c r="H66" s="233"/>
      <c r="I66" s="72">
        <v>6324</v>
      </c>
      <c r="J66" s="72">
        <v>5671.61</v>
      </c>
      <c r="K66" s="189">
        <f t="shared" ref="K66:K129" si="12">IF((J66+R66)&lt;=I66+R66,(J66+R66),((I66-(I66*(M66+1)-(I66+J66)))+R66))</f>
        <v>5743.61</v>
      </c>
      <c r="L66" s="189">
        <f t="shared" ref="L66:L129" si="13">FF66-E66</f>
        <v>5512.6100000000006</v>
      </c>
      <c r="M66" s="260">
        <v>1</v>
      </c>
      <c r="N66" s="72" t="s">
        <v>2242</v>
      </c>
      <c r="O66" s="72" t="s">
        <v>128</v>
      </c>
      <c r="P66" s="72" t="s">
        <v>236</v>
      </c>
      <c r="Q66" s="186">
        <v>111761</v>
      </c>
      <c r="R66" s="66">
        <v>72</v>
      </c>
      <c r="S66" s="66">
        <f t="shared" ref="S66:S129" si="14">IF(H66="CBC COLL",T66,)</f>
        <v>0</v>
      </c>
      <c r="T66" s="66">
        <v>6750</v>
      </c>
      <c r="U66" s="4" t="s">
        <v>124</v>
      </c>
      <c r="V66" s="5">
        <f t="shared" ref="V66:V129" si="15">Q66/SUMIFS($Q:$Q,$M:$M,M66,$P:$P,P66)</f>
        <v>0.11892248467495425</v>
      </c>
      <c r="W66" s="5">
        <f t="shared" ref="W66:W129" si="16">Q66/SUMIFS($Q:$Q,$M:$M,M66)</f>
        <v>5.8864193587372521E-3</v>
      </c>
      <c r="X66" s="5" t="s">
        <v>2242</v>
      </c>
      <c r="Y66" s="72" t="str">
        <f t="shared" ref="Y66:Y129" si="17">IF(OR(N66="STABLE", N66="RB" ),"PAID",AA66)</f>
        <v>PTP</v>
      </c>
      <c r="Z66" s="72" t="s">
        <v>128</v>
      </c>
      <c r="AA66" s="72" t="s">
        <v>166</v>
      </c>
      <c r="AB66" s="232"/>
      <c r="AC66" s="72">
        <v>28</v>
      </c>
      <c r="AD66" s="72" t="s">
        <v>2888</v>
      </c>
      <c r="AE66" s="234"/>
      <c r="AF66" s="235" t="s">
        <v>129</v>
      </c>
      <c r="AG66" s="7"/>
      <c r="AH66" s="72" t="s">
        <v>2714</v>
      </c>
      <c r="AI66" s="7"/>
      <c r="AJ66" s="7"/>
      <c r="AK66" s="7"/>
      <c r="AL66" s="7">
        <v>12493.61</v>
      </c>
      <c r="AM66" s="186">
        <v>111761</v>
      </c>
      <c r="AN66" s="189">
        <v>26</v>
      </c>
      <c r="AO66" s="233">
        <v>25</v>
      </c>
      <c r="AP66" s="233" t="str">
        <f t="shared" ref="AP66:AP129" si="18">IF(AO66=0,"RB",IF(AO66&lt;AN66,"STABLE",IF(AO66&gt;AN66,"FLOW","SAME")))</f>
        <v>STABLE</v>
      </c>
      <c r="AQ66" s="233"/>
      <c r="AR66" s="233"/>
      <c r="AS66" s="233"/>
      <c r="AT66" s="233"/>
      <c r="AU66" s="72" t="s">
        <v>131</v>
      </c>
      <c r="AV66" s="236" t="s">
        <v>2847</v>
      </c>
      <c r="AW66" s="232" t="s">
        <v>1240</v>
      </c>
      <c r="AX66" s="237">
        <v>45295</v>
      </c>
      <c r="AY66" s="72">
        <v>48</v>
      </c>
      <c r="AZ66" s="72" t="s">
        <v>2880</v>
      </c>
      <c r="BA66" s="7" t="s">
        <v>135</v>
      </c>
      <c r="BB66" s="7"/>
      <c r="BC66" s="7"/>
      <c r="BD66" s="72"/>
      <c r="BE66" s="72"/>
      <c r="BF66" s="72"/>
      <c r="BG66" s="150"/>
      <c r="BH66" s="72"/>
      <c r="BI66" s="72"/>
      <c r="BJ66" s="72"/>
      <c r="BK66" s="72"/>
      <c r="BL66" s="72"/>
      <c r="BM66" s="72"/>
      <c r="BN66" s="72"/>
      <c r="BO66" s="72"/>
      <c r="BP66" s="72"/>
      <c r="BQ66" s="72"/>
      <c r="BR66" s="72"/>
      <c r="BS66" s="72"/>
      <c r="BT66" s="72"/>
      <c r="BU66" s="72"/>
      <c r="BV66" s="72"/>
      <c r="BW66" s="72"/>
      <c r="BX66" s="72"/>
      <c r="BY66" s="72"/>
      <c r="BZ66" s="72"/>
      <c r="CA66" s="72"/>
      <c r="CB66" s="72"/>
      <c r="CC66" s="72"/>
      <c r="CD66" s="72"/>
      <c r="CE66" s="72"/>
      <c r="CF66" s="72"/>
      <c r="CG66" s="72">
        <v>1</v>
      </c>
      <c r="CH66" s="72"/>
      <c r="CI66" s="72"/>
      <c r="CJ66" s="72"/>
      <c r="CK66" s="72"/>
      <c r="CL66" s="72"/>
      <c r="CM66" s="72"/>
      <c r="CN66" s="72"/>
      <c r="CO66" s="72"/>
      <c r="CP66" s="72">
        <v>1</v>
      </c>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238">
        <f t="shared" ref="ER66:ER129" si="19">BC66+BF66+BI66+BL66+BO66+BR66+BU66+BX66+CA66+CD66+CG66+CJ66+CM66+CP66+CS66+CV66+CY66+DB66+DE66+DH66+DK66+DN66+DQ66+DT66+DW66+DZ66+EC66+EF66+EI66+EL66+EO66</f>
        <v>2</v>
      </c>
      <c r="ES66" s="72">
        <f t="shared" ref="ES66:ES129" si="20">IF(ER66&gt;0,1,"")</f>
        <v>1</v>
      </c>
      <c r="ET66" s="72" t="s">
        <v>240</v>
      </c>
      <c r="EU66" s="7"/>
      <c r="EV66" s="262"/>
      <c r="EW66" s="7"/>
      <c r="EX66" s="150"/>
      <c r="EY66" s="239"/>
      <c r="EZ66" s="239"/>
      <c r="FA66" s="150"/>
      <c r="FB66" s="239"/>
      <c r="FC66" s="7"/>
      <c r="FD66" s="7"/>
      <c r="FE66" s="7">
        <f t="shared" si="10"/>
        <v>5743.61</v>
      </c>
      <c r="FF66" s="72">
        <f t="shared" si="11"/>
        <v>11995.61</v>
      </c>
    </row>
    <row r="67" spans="1:163" ht="17.25" hidden="1" customHeight="1" x14ac:dyDescent="0.25">
      <c r="A67" s="72">
        <v>464922563</v>
      </c>
      <c r="B67" s="232" t="s">
        <v>147</v>
      </c>
      <c r="C67" s="72" t="s">
        <v>2243</v>
      </c>
      <c r="D67" s="72" t="s">
        <v>2244</v>
      </c>
      <c r="E67" s="72">
        <f>6373+5975</f>
        <v>12348</v>
      </c>
      <c r="F67" s="72"/>
      <c r="G67" s="233"/>
      <c r="H67" s="233"/>
      <c r="I67" s="72">
        <v>5975</v>
      </c>
      <c r="J67" s="72">
        <v>17712</v>
      </c>
      <c r="K67" s="189">
        <f t="shared" si="12"/>
        <v>6160</v>
      </c>
      <c r="L67" s="189">
        <f t="shared" si="13"/>
        <v>11339</v>
      </c>
      <c r="M67" s="260">
        <v>3</v>
      </c>
      <c r="N67" s="72" t="s">
        <v>2242</v>
      </c>
      <c r="O67" s="72" t="s">
        <v>128</v>
      </c>
      <c r="P67" s="72" t="s">
        <v>148</v>
      </c>
      <c r="Q67" s="186">
        <v>110472</v>
      </c>
      <c r="R67" s="66">
        <v>398</v>
      </c>
      <c r="S67" s="66">
        <f t="shared" si="14"/>
        <v>0</v>
      </c>
      <c r="T67" s="66">
        <v>5201</v>
      </c>
      <c r="U67" s="4" t="s">
        <v>124</v>
      </c>
      <c r="V67" s="5">
        <f t="shared" si="15"/>
        <v>0.53480243602528976</v>
      </c>
      <c r="W67" s="5">
        <f t="shared" si="16"/>
        <v>3.538119621437727E-2</v>
      </c>
      <c r="X67" s="5" t="str">
        <f t="shared" ref="X67:X129" si="21">N67</f>
        <v xml:space="preserve">STABLE </v>
      </c>
      <c r="Y67" s="72" t="str">
        <f t="shared" si="17"/>
        <v>PAID</v>
      </c>
      <c r="Z67" s="72" t="s">
        <v>127</v>
      </c>
      <c r="AA67" s="72" t="s">
        <v>128</v>
      </c>
      <c r="AB67" s="232"/>
      <c r="AC67" s="72"/>
      <c r="AD67" s="72"/>
      <c r="AE67" s="234"/>
      <c r="AF67" s="235" t="s">
        <v>2882</v>
      </c>
      <c r="AG67" s="7"/>
      <c r="AH67" s="72" t="s">
        <v>149</v>
      </c>
      <c r="AI67" s="7"/>
      <c r="AJ67" s="7"/>
      <c r="AK67" s="7"/>
      <c r="AL67" s="7">
        <v>17712</v>
      </c>
      <c r="AM67" s="186">
        <v>110472</v>
      </c>
      <c r="AN67" s="189">
        <v>87</v>
      </c>
      <c r="AO67" s="233">
        <v>55</v>
      </c>
      <c r="AP67" s="233" t="str">
        <f t="shared" si="18"/>
        <v>STABLE</v>
      </c>
      <c r="AQ67" s="233"/>
      <c r="AR67" s="233"/>
      <c r="AS67" s="233"/>
      <c r="AT67" s="233"/>
      <c r="AU67" s="72" t="s">
        <v>131</v>
      </c>
      <c r="AV67" s="236" t="s">
        <v>150</v>
      </c>
      <c r="AW67" s="232" t="s">
        <v>151</v>
      </c>
      <c r="AX67" s="237">
        <v>45637</v>
      </c>
      <c r="AY67" s="72">
        <v>36</v>
      </c>
      <c r="AZ67" s="72" t="s">
        <v>139</v>
      </c>
      <c r="BA67" s="7" t="s">
        <v>2305</v>
      </c>
      <c r="BB67" s="7"/>
      <c r="BC67" s="7"/>
      <c r="BD67" s="72"/>
      <c r="BE67" s="72"/>
      <c r="BF67" s="72"/>
      <c r="BG67" s="150"/>
      <c r="BH67" s="72"/>
      <c r="BI67" s="72"/>
      <c r="BJ67" s="72"/>
      <c r="BK67" s="72"/>
      <c r="BL67" s="72">
        <v>2</v>
      </c>
      <c r="BM67" s="72"/>
      <c r="BN67" s="72"/>
      <c r="BO67" s="72"/>
      <c r="BP67" s="72"/>
      <c r="BQ67" s="72"/>
      <c r="BR67" s="72"/>
      <c r="BS67" s="72"/>
      <c r="BT67" s="72"/>
      <c r="BU67" s="72"/>
      <c r="BV67" s="72"/>
      <c r="BW67" s="72"/>
      <c r="BX67" s="72"/>
      <c r="BY67" s="72"/>
      <c r="BZ67" s="72"/>
      <c r="CA67" s="72"/>
      <c r="CB67" s="72"/>
      <c r="CC67" s="72"/>
      <c r="CD67" s="72"/>
      <c r="CE67" s="72"/>
      <c r="CF67" s="72"/>
      <c r="CG67" s="72"/>
      <c r="CH67" s="72"/>
      <c r="CI67" s="72"/>
      <c r="CJ67" s="72"/>
      <c r="CK67" s="72"/>
      <c r="CL67" s="72"/>
      <c r="CM67" s="72">
        <v>1</v>
      </c>
      <c r="CN67" s="72"/>
      <c r="CO67" s="72"/>
      <c r="CP67" s="72"/>
      <c r="CQ67" s="72"/>
      <c r="CR67" s="72"/>
      <c r="CS67" s="72"/>
      <c r="CT67" s="72"/>
      <c r="CU67" s="72"/>
      <c r="CV67" s="72"/>
      <c r="CW67" s="72"/>
      <c r="CX67" s="72"/>
      <c r="CY67" s="72"/>
      <c r="CZ67" s="72"/>
      <c r="DA67" s="72"/>
      <c r="DB67" s="72"/>
      <c r="DC67" s="72"/>
      <c r="DD67" s="72"/>
      <c r="DE67" s="72"/>
      <c r="DF67" s="72"/>
      <c r="DG67" s="72"/>
      <c r="DH67" s="72">
        <v>1</v>
      </c>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238">
        <f t="shared" si="19"/>
        <v>4</v>
      </c>
      <c r="ES67" s="72">
        <f t="shared" si="20"/>
        <v>1</v>
      </c>
      <c r="ET67" s="72" t="s">
        <v>152</v>
      </c>
      <c r="EU67" s="7" t="s">
        <v>153</v>
      </c>
      <c r="EV67" s="7" t="s">
        <v>115</v>
      </c>
      <c r="EW67" s="7" t="s">
        <v>2354</v>
      </c>
      <c r="EX67" s="150" t="s">
        <v>2391</v>
      </c>
      <c r="EY67" s="239">
        <v>46207</v>
      </c>
      <c r="EZ67" s="239"/>
      <c r="FA67" s="150"/>
      <c r="FB67" s="239"/>
      <c r="FC67" s="7"/>
      <c r="FD67" s="7"/>
      <c r="FE67" s="7">
        <f t="shared" ref="FE67:FE130" si="22">IF((J67+R67)&lt;=I67+R67,(J67+R67),((I67-(I67*(M67+1)-(I67+J67)))+R67))</f>
        <v>6160</v>
      </c>
      <c r="FF67" s="72">
        <f t="shared" ref="FF67:FF130" si="23">I67+J67+FD67</f>
        <v>23687</v>
      </c>
      <c r="FG67" s="6">
        <v>464922563</v>
      </c>
    </row>
    <row r="68" spans="1:163" ht="17.25" hidden="1" customHeight="1" x14ac:dyDescent="0.25">
      <c r="A68" s="72">
        <v>464924404</v>
      </c>
      <c r="B68" s="232" t="s">
        <v>2664</v>
      </c>
      <c r="C68" s="72" t="s">
        <v>2246</v>
      </c>
      <c r="D68" s="72" t="s">
        <v>2944</v>
      </c>
      <c r="E68" s="72">
        <v>5500</v>
      </c>
      <c r="F68" s="72"/>
      <c r="G68" s="233"/>
      <c r="H68" s="233"/>
      <c r="I68" s="72">
        <v>5328</v>
      </c>
      <c r="J68" s="72">
        <v>3255.54</v>
      </c>
      <c r="K68" s="189">
        <f t="shared" si="12"/>
        <v>3310.54</v>
      </c>
      <c r="L68" s="189">
        <f t="shared" si="13"/>
        <v>3083.5400000000009</v>
      </c>
      <c r="M68" s="260">
        <v>1</v>
      </c>
      <c r="N68" s="72" t="s">
        <v>2242</v>
      </c>
      <c r="O68" s="72" t="s">
        <v>128</v>
      </c>
      <c r="P68" s="72" t="s">
        <v>276</v>
      </c>
      <c r="Q68" s="186">
        <v>110229.54</v>
      </c>
      <c r="R68" s="66">
        <v>55</v>
      </c>
      <c r="S68" s="66">
        <f t="shared" si="14"/>
        <v>0</v>
      </c>
      <c r="T68" s="66">
        <v>900</v>
      </c>
      <c r="U68" s="4" t="s">
        <v>1023</v>
      </c>
      <c r="V68" s="5">
        <f t="shared" si="15"/>
        <v>8.8258061788667602E-2</v>
      </c>
      <c r="W68" s="5">
        <f t="shared" si="16"/>
        <v>5.805757806038799E-3</v>
      </c>
      <c r="X68" s="5" t="s">
        <v>2242</v>
      </c>
      <c r="Y68" s="72" t="str">
        <f t="shared" si="17"/>
        <v>PTP</v>
      </c>
      <c r="Z68" s="72" t="s">
        <v>166</v>
      </c>
      <c r="AA68" s="72" t="s">
        <v>166</v>
      </c>
      <c r="AB68" s="232"/>
      <c r="AC68" s="72">
        <v>22</v>
      </c>
      <c r="AD68" s="72" t="s">
        <v>2888</v>
      </c>
      <c r="AE68" s="234"/>
      <c r="AF68" s="235" t="s">
        <v>129</v>
      </c>
      <c r="AG68" s="7"/>
      <c r="AH68" s="72" t="s">
        <v>313</v>
      </c>
      <c r="AI68" s="7"/>
      <c r="AJ68" s="7"/>
      <c r="AK68" s="7"/>
      <c r="AL68" s="7">
        <v>4210.54</v>
      </c>
      <c r="AM68" s="186">
        <v>110229.54</v>
      </c>
      <c r="AN68" s="189">
        <v>26</v>
      </c>
      <c r="AO68" s="233">
        <v>25</v>
      </c>
      <c r="AP68" s="233" t="str">
        <f t="shared" si="18"/>
        <v>STABLE</v>
      </c>
      <c r="AQ68" s="233"/>
      <c r="AR68" s="233"/>
      <c r="AS68" s="233"/>
      <c r="AT68" s="233"/>
      <c r="AU68" s="72" t="s">
        <v>131</v>
      </c>
      <c r="AV68" s="236" t="s">
        <v>2843</v>
      </c>
      <c r="AW68" s="232" t="s">
        <v>2844</v>
      </c>
      <c r="AX68" s="237">
        <v>45637</v>
      </c>
      <c r="AY68" s="72">
        <v>42</v>
      </c>
      <c r="AZ68" s="72" t="s">
        <v>2880</v>
      </c>
      <c r="BA68" s="7" t="s">
        <v>135</v>
      </c>
      <c r="BB68" s="7"/>
      <c r="BC68" s="7"/>
      <c r="BD68" s="72"/>
      <c r="BE68" s="72"/>
      <c r="BF68" s="72"/>
      <c r="BG68" s="150"/>
      <c r="BH68" s="72"/>
      <c r="BI68" s="72"/>
      <c r="BJ68" s="72"/>
      <c r="BK68" s="72"/>
      <c r="BL68" s="72"/>
      <c r="BM68" s="72"/>
      <c r="BN68" s="72"/>
      <c r="BO68" s="72"/>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v>2</v>
      </c>
      <c r="ED68" s="72"/>
      <c r="EE68" s="72"/>
      <c r="EF68" s="72"/>
      <c r="EG68" s="72"/>
      <c r="EH68" s="72"/>
      <c r="EI68" s="72"/>
      <c r="EJ68" s="72"/>
      <c r="EK68" s="72"/>
      <c r="EL68" s="72"/>
      <c r="EM68" s="72"/>
      <c r="EN68" s="72"/>
      <c r="EO68" s="72"/>
      <c r="EP68" s="72"/>
      <c r="EQ68" s="72"/>
      <c r="ER68" s="238">
        <f t="shared" si="19"/>
        <v>2</v>
      </c>
      <c r="ES68" s="72">
        <f t="shared" si="20"/>
        <v>1</v>
      </c>
      <c r="ET68" s="72" t="s">
        <v>280</v>
      </c>
      <c r="EU68" s="7"/>
      <c r="EV68" s="262"/>
      <c r="EW68" s="7"/>
      <c r="EX68" s="150"/>
      <c r="EY68" s="239"/>
      <c r="EZ68" s="239"/>
      <c r="FA68" s="150"/>
      <c r="FB68" s="239"/>
      <c r="FC68" s="7"/>
      <c r="FD68" s="7"/>
      <c r="FE68" s="7">
        <f t="shared" si="22"/>
        <v>3310.54</v>
      </c>
      <c r="FF68" s="72">
        <f t="shared" si="23"/>
        <v>8583.5400000000009</v>
      </c>
    </row>
    <row r="69" spans="1:163" ht="17.25" hidden="1" customHeight="1" x14ac:dyDescent="0.25">
      <c r="A69" s="72">
        <v>467216426</v>
      </c>
      <c r="B69" s="232" t="s">
        <v>595</v>
      </c>
      <c r="C69" s="72"/>
      <c r="D69" s="72"/>
      <c r="E69" s="72"/>
      <c r="F69" s="72"/>
      <c r="G69" s="233"/>
      <c r="H69" s="233"/>
      <c r="I69" s="72">
        <v>4111</v>
      </c>
      <c r="J69" s="72">
        <v>24666</v>
      </c>
      <c r="K69" s="189">
        <f t="shared" si="12"/>
        <v>5080</v>
      </c>
      <c r="L69" s="189">
        <f t="shared" si="13"/>
        <v>28777</v>
      </c>
      <c r="M69" s="260">
        <v>6</v>
      </c>
      <c r="N69" s="72" t="s">
        <v>124</v>
      </c>
      <c r="O69" s="72" t="s">
        <v>125</v>
      </c>
      <c r="P69" s="72" t="s">
        <v>218</v>
      </c>
      <c r="Q69" s="186">
        <v>110053</v>
      </c>
      <c r="R69" s="66">
        <v>969</v>
      </c>
      <c r="S69" s="66">
        <f t="shared" si="14"/>
        <v>0</v>
      </c>
      <c r="T69" s="66">
        <v>2700</v>
      </c>
      <c r="U69" s="4" t="s">
        <v>129</v>
      </c>
      <c r="V69" s="5">
        <f t="shared" si="15"/>
        <v>0.74981365884101936</v>
      </c>
      <c r="W69" s="5">
        <f t="shared" si="16"/>
        <v>4.8104425430987412E-2</v>
      </c>
      <c r="X69" s="5" t="str">
        <f t="shared" si="21"/>
        <v>FLOW</v>
      </c>
      <c r="Y69" s="72" t="str">
        <f t="shared" si="17"/>
        <v>NC</v>
      </c>
      <c r="Z69" s="72" t="s">
        <v>129</v>
      </c>
      <c r="AA69" s="72" t="s">
        <v>141</v>
      </c>
      <c r="AB69" s="232" t="s">
        <v>2349</v>
      </c>
      <c r="AC69" s="72"/>
      <c r="AD69" s="72" t="s">
        <v>2892</v>
      </c>
      <c r="AE69" s="234"/>
      <c r="AF69" s="235" t="s">
        <v>2882</v>
      </c>
      <c r="AG69" s="7"/>
      <c r="AH69" s="72" t="s">
        <v>1059</v>
      </c>
      <c r="AI69" s="7"/>
      <c r="AJ69" s="7"/>
      <c r="AK69" s="7"/>
      <c r="AL69" s="7">
        <v>24666</v>
      </c>
      <c r="AM69" s="186">
        <v>110053</v>
      </c>
      <c r="AN69" s="189">
        <v>172</v>
      </c>
      <c r="AO69" s="233">
        <v>201</v>
      </c>
      <c r="AP69" s="233" t="str">
        <f t="shared" si="18"/>
        <v>FLOW</v>
      </c>
      <c r="AQ69" s="233"/>
      <c r="AR69" s="233"/>
      <c r="AS69" s="233"/>
      <c r="AT69" s="233"/>
      <c r="AU69" s="72" t="s">
        <v>426</v>
      </c>
      <c r="AV69" s="236" t="s">
        <v>1294</v>
      </c>
      <c r="AW69" s="232" t="s">
        <v>287</v>
      </c>
      <c r="AX69" s="237">
        <v>45962</v>
      </c>
      <c r="AY69" s="72">
        <v>36</v>
      </c>
      <c r="AZ69" s="72" t="s">
        <v>139</v>
      </c>
      <c r="BA69" s="7" t="s">
        <v>2305</v>
      </c>
      <c r="BB69" s="7"/>
      <c r="BC69" s="7"/>
      <c r="BD69" s="72"/>
      <c r="BE69" s="72"/>
      <c r="BF69" s="72"/>
      <c r="BG69" s="150"/>
      <c r="BH69" s="72"/>
      <c r="BI69" s="72"/>
      <c r="BJ69" s="72"/>
      <c r="BK69" s="72"/>
      <c r="BL69" s="72"/>
      <c r="BM69" s="72"/>
      <c r="BN69" s="72"/>
      <c r="BO69" s="72"/>
      <c r="BP69" s="72"/>
      <c r="BQ69" s="72"/>
      <c r="BR69" s="72">
        <v>1</v>
      </c>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238">
        <f t="shared" si="19"/>
        <v>1</v>
      </c>
      <c r="ES69" s="72">
        <f t="shared" si="20"/>
        <v>1</v>
      </c>
      <c r="ET69" s="72" t="s">
        <v>222</v>
      </c>
      <c r="EU69" s="7" t="s">
        <v>1836</v>
      </c>
      <c r="EV69" s="7" t="s">
        <v>115</v>
      </c>
      <c r="EW69" s="7" t="s">
        <v>2386</v>
      </c>
      <c r="EX69" s="150" t="s">
        <v>2392</v>
      </c>
      <c r="EY69" s="239">
        <v>46209</v>
      </c>
      <c r="EZ69" s="239"/>
      <c r="FA69" s="150"/>
      <c r="FB69" s="239"/>
      <c r="FC69" s="7"/>
      <c r="FD69" s="7"/>
      <c r="FE69" s="7">
        <f t="shared" si="22"/>
        <v>5080</v>
      </c>
      <c r="FF69" s="72">
        <f t="shared" si="23"/>
        <v>28777</v>
      </c>
    </row>
    <row r="70" spans="1:163" ht="17.25" hidden="1" customHeight="1" x14ac:dyDescent="0.25">
      <c r="A70" s="72">
        <v>463352388</v>
      </c>
      <c r="B70" s="232" t="s">
        <v>772</v>
      </c>
      <c r="C70" s="72"/>
      <c r="D70" s="72"/>
      <c r="E70" s="72"/>
      <c r="F70" s="72"/>
      <c r="G70" s="233"/>
      <c r="H70" s="233"/>
      <c r="I70" s="72">
        <v>7290</v>
      </c>
      <c r="J70" s="72">
        <v>27426.83</v>
      </c>
      <c r="K70" s="189">
        <f t="shared" si="12"/>
        <v>6940.8300000000017</v>
      </c>
      <c r="L70" s="189">
        <f t="shared" si="13"/>
        <v>34716.83</v>
      </c>
      <c r="M70" s="260">
        <v>4</v>
      </c>
      <c r="N70" s="72" t="s">
        <v>124</v>
      </c>
      <c r="O70" s="72" t="s">
        <v>125</v>
      </c>
      <c r="P70" s="72" t="s">
        <v>199</v>
      </c>
      <c r="Q70" s="186">
        <v>108923.83</v>
      </c>
      <c r="R70" s="66">
        <v>1384</v>
      </c>
      <c r="S70" s="66">
        <f t="shared" si="14"/>
        <v>0</v>
      </c>
      <c r="T70" s="66">
        <v>5850</v>
      </c>
      <c r="U70" s="4" t="s">
        <v>124</v>
      </c>
      <c r="V70" s="5">
        <f t="shared" si="15"/>
        <v>0.94921031911848197</v>
      </c>
      <c r="W70" s="5">
        <f t="shared" si="16"/>
        <v>4.1963390286628842E-2</v>
      </c>
      <c r="X70" s="5" t="str">
        <f t="shared" si="21"/>
        <v>FLOW</v>
      </c>
      <c r="Y70" s="72" t="str">
        <f t="shared" si="17"/>
        <v>NC</v>
      </c>
      <c r="Z70" s="72" t="s">
        <v>141</v>
      </c>
      <c r="AA70" s="72" t="s">
        <v>141</v>
      </c>
      <c r="AB70" s="232" t="s">
        <v>2347</v>
      </c>
      <c r="AC70" s="72"/>
      <c r="AD70" s="72" t="s">
        <v>2892</v>
      </c>
      <c r="AE70" s="234"/>
      <c r="AF70" s="235" t="s">
        <v>2882</v>
      </c>
      <c r="AG70" s="7"/>
      <c r="AH70" s="72" t="s">
        <v>359</v>
      </c>
      <c r="AI70" s="7"/>
      <c r="AJ70" s="7"/>
      <c r="AK70" s="7"/>
      <c r="AL70" s="7">
        <v>27426.83</v>
      </c>
      <c r="AM70" s="186">
        <v>108923.83</v>
      </c>
      <c r="AN70" s="189">
        <v>118</v>
      </c>
      <c r="AO70" s="233">
        <v>147</v>
      </c>
      <c r="AP70" s="233" t="str">
        <f t="shared" si="18"/>
        <v>FLOW</v>
      </c>
      <c r="AQ70" s="233"/>
      <c r="AR70" s="233"/>
      <c r="AS70" s="233"/>
      <c r="AT70" s="233"/>
      <c r="AU70" s="72" t="s">
        <v>426</v>
      </c>
      <c r="AV70" s="236" t="s">
        <v>1523</v>
      </c>
      <c r="AW70" s="232" t="s">
        <v>1524</v>
      </c>
      <c r="AX70" s="237">
        <v>45473</v>
      </c>
      <c r="AY70" s="72">
        <v>36</v>
      </c>
      <c r="AZ70" s="72" t="s">
        <v>139</v>
      </c>
      <c r="BA70" s="7" t="s">
        <v>135</v>
      </c>
      <c r="BB70" s="7"/>
      <c r="BC70" s="7"/>
      <c r="BD70" s="72"/>
      <c r="BE70" s="72"/>
      <c r="BF70" s="72"/>
      <c r="BG70" s="150"/>
      <c r="BH70" s="72"/>
      <c r="BI70" s="72"/>
      <c r="BJ70" s="72"/>
      <c r="BK70" s="72"/>
      <c r="BL70" s="72"/>
      <c r="BM70" s="72"/>
      <c r="BN70" s="72"/>
      <c r="BO70" s="72"/>
      <c r="BP70" s="72"/>
      <c r="BQ70" s="72"/>
      <c r="BR70" s="72"/>
      <c r="BS70" s="72"/>
      <c r="BT70" s="72"/>
      <c r="BU70" s="72">
        <v>1</v>
      </c>
      <c r="BV70" s="72"/>
      <c r="BW70" s="72"/>
      <c r="BX70" s="72">
        <v>1</v>
      </c>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238">
        <f t="shared" si="19"/>
        <v>2</v>
      </c>
      <c r="ES70" s="72">
        <f t="shared" si="20"/>
        <v>1</v>
      </c>
      <c r="ET70" s="72" t="s">
        <v>203</v>
      </c>
      <c r="EU70" s="7" t="s">
        <v>2308</v>
      </c>
      <c r="EV70" s="7" t="e">
        <v>#N/A</v>
      </c>
      <c r="EW70" s="7" t="s">
        <v>2362</v>
      </c>
      <c r="EX70" s="150" t="s">
        <v>2389</v>
      </c>
      <c r="EY70" s="239">
        <v>46210</v>
      </c>
      <c r="EZ70" s="239"/>
      <c r="FA70" s="150"/>
      <c r="FB70" s="239"/>
      <c r="FC70" s="7"/>
      <c r="FD70" s="7"/>
      <c r="FE70" s="7">
        <f t="shared" si="22"/>
        <v>6940.8300000000017</v>
      </c>
      <c r="FF70" s="72">
        <f t="shared" si="23"/>
        <v>34716.83</v>
      </c>
    </row>
    <row r="71" spans="1:163" ht="17.25" hidden="1" customHeight="1" x14ac:dyDescent="0.25">
      <c r="A71" s="72">
        <v>460026902</v>
      </c>
      <c r="B71" s="232" t="s">
        <v>875</v>
      </c>
      <c r="C71" s="72" t="s">
        <v>2243</v>
      </c>
      <c r="D71" s="72" t="s">
        <v>2247</v>
      </c>
      <c r="E71" s="72">
        <v>7000</v>
      </c>
      <c r="F71" s="72"/>
      <c r="G71" s="233"/>
      <c r="H71" s="233"/>
      <c r="I71" s="72">
        <v>6829</v>
      </c>
      <c r="J71" s="72">
        <v>12806.14</v>
      </c>
      <c r="K71" s="189">
        <f t="shared" si="12"/>
        <v>6288.1399999999994</v>
      </c>
      <c r="L71" s="189">
        <f t="shared" si="13"/>
        <v>12635.14</v>
      </c>
      <c r="M71" s="260">
        <v>2</v>
      </c>
      <c r="N71" s="72" t="s">
        <v>2242</v>
      </c>
      <c r="O71" s="72" t="s">
        <v>128</v>
      </c>
      <c r="P71" s="72" t="s">
        <v>148</v>
      </c>
      <c r="Q71" s="186">
        <v>108653.97</v>
      </c>
      <c r="R71" s="66">
        <v>311</v>
      </c>
      <c r="S71" s="66">
        <f t="shared" si="14"/>
        <v>0</v>
      </c>
      <c r="T71" s="66">
        <v>6300</v>
      </c>
      <c r="U71" s="4" t="s">
        <v>124</v>
      </c>
      <c r="V71" s="5">
        <f t="shared" si="15"/>
        <v>0.3120480315270438</v>
      </c>
      <c r="W71" s="5">
        <f t="shared" si="16"/>
        <v>2.020206142595268E-2</v>
      </c>
      <c r="X71" s="5" t="str">
        <f t="shared" si="21"/>
        <v xml:space="preserve">STABLE </v>
      </c>
      <c r="Y71" s="72" t="str">
        <f t="shared" si="17"/>
        <v>PAID</v>
      </c>
      <c r="Z71" s="72" t="s">
        <v>166</v>
      </c>
      <c r="AA71" s="72" t="s">
        <v>128</v>
      </c>
      <c r="AB71" s="232"/>
      <c r="AC71" s="72"/>
      <c r="AD71" s="72"/>
      <c r="AE71" s="234"/>
      <c r="AF71" s="235" t="s">
        <v>129</v>
      </c>
      <c r="AG71" s="7"/>
      <c r="AH71" s="72" t="s">
        <v>1136</v>
      </c>
      <c r="AI71" s="7"/>
      <c r="AJ71" s="7"/>
      <c r="AK71" s="7"/>
      <c r="AL71" s="7">
        <v>12806.14</v>
      </c>
      <c r="AM71" s="186">
        <v>108653.97</v>
      </c>
      <c r="AN71" s="189">
        <v>57</v>
      </c>
      <c r="AO71" s="233">
        <v>55</v>
      </c>
      <c r="AP71" s="233" t="str">
        <f t="shared" si="18"/>
        <v>STABLE</v>
      </c>
      <c r="AQ71" s="233"/>
      <c r="AR71" s="233"/>
      <c r="AS71" s="233"/>
      <c r="AT71" s="233"/>
      <c r="AU71" s="72" t="s">
        <v>131</v>
      </c>
      <c r="AV71" s="236" t="s">
        <v>1649</v>
      </c>
      <c r="AW71" s="232" t="s">
        <v>1388</v>
      </c>
      <c r="AX71" s="237">
        <v>45206</v>
      </c>
      <c r="AY71" s="72">
        <v>48</v>
      </c>
      <c r="AZ71" s="72" t="s">
        <v>139</v>
      </c>
      <c r="BA71" s="7" t="s">
        <v>2305</v>
      </c>
      <c r="BB71" s="7"/>
      <c r="BC71" s="7"/>
      <c r="BD71" s="72"/>
      <c r="BE71" s="72"/>
      <c r="BF71" s="72"/>
      <c r="BG71" s="150"/>
      <c r="BH71" s="72"/>
      <c r="BI71" s="72"/>
      <c r="BJ71" s="72"/>
      <c r="BK71" s="72"/>
      <c r="BL71" s="72">
        <v>2</v>
      </c>
      <c r="BM71" s="72"/>
      <c r="BN71" s="72"/>
      <c r="BO71" s="72"/>
      <c r="BP71" s="72"/>
      <c r="BQ71" s="72"/>
      <c r="BR71" s="72"/>
      <c r="BS71" s="72"/>
      <c r="BT71" s="72"/>
      <c r="BU71" s="72"/>
      <c r="BV71" s="72"/>
      <c r="BW71" s="72"/>
      <c r="BX71" s="72"/>
      <c r="BY71" s="72"/>
      <c r="BZ71" s="72"/>
      <c r="CA71" s="72"/>
      <c r="CB71" s="72"/>
      <c r="CC71" s="72"/>
      <c r="CD71" s="72">
        <v>1</v>
      </c>
      <c r="CE71" s="72"/>
      <c r="CF71" s="72"/>
      <c r="CG71" s="72"/>
      <c r="CH71" s="72"/>
      <c r="CI71" s="72"/>
      <c r="CJ71" s="72"/>
      <c r="CK71" s="72"/>
      <c r="CL71" s="72"/>
      <c r="CM71" s="72"/>
      <c r="CN71" s="72"/>
      <c r="CO71" s="72"/>
      <c r="CP71" s="72"/>
      <c r="CQ71" s="72"/>
      <c r="CR71" s="72"/>
      <c r="CS71" s="72">
        <v>1</v>
      </c>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238">
        <f t="shared" si="19"/>
        <v>4</v>
      </c>
      <c r="ES71" s="72">
        <f t="shared" si="20"/>
        <v>1</v>
      </c>
      <c r="ET71" s="72" t="s">
        <v>152</v>
      </c>
      <c r="EU71" s="7" t="s">
        <v>1837</v>
      </c>
      <c r="EV71" s="7" t="s">
        <v>115</v>
      </c>
      <c r="EW71" s="7" t="s">
        <v>2382</v>
      </c>
      <c r="EX71" s="150" t="s">
        <v>2393</v>
      </c>
      <c r="EY71" s="239">
        <v>46207</v>
      </c>
      <c r="EZ71" s="239"/>
      <c r="FA71" s="150"/>
      <c r="FB71" s="239"/>
      <c r="FC71" s="7"/>
      <c r="FD71" s="7"/>
      <c r="FE71" s="7">
        <f t="shared" si="22"/>
        <v>6288.1399999999994</v>
      </c>
      <c r="FF71" s="72">
        <f t="shared" si="23"/>
        <v>19635.14</v>
      </c>
    </row>
    <row r="72" spans="1:163" ht="17.25" hidden="1" customHeight="1" x14ac:dyDescent="0.25">
      <c r="A72" s="72">
        <v>464556066</v>
      </c>
      <c r="B72" s="232" t="s">
        <v>154</v>
      </c>
      <c r="C72" s="72"/>
      <c r="D72" s="72"/>
      <c r="E72" s="72"/>
      <c r="F72" s="72"/>
      <c r="G72" s="233"/>
      <c r="H72" s="233"/>
      <c r="I72" s="72">
        <v>4189</v>
      </c>
      <c r="J72" s="72">
        <v>12567</v>
      </c>
      <c r="K72" s="189">
        <f t="shared" si="12"/>
        <v>4405</v>
      </c>
      <c r="L72" s="189">
        <f t="shared" si="13"/>
        <v>16756</v>
      </c>
      <c r="M72" s="260">
        <v>3</v>
      </c>
      <c r="N72" s="72" t="s">
        <v>124</v>
      </c>
      <c r="O72" s="72" t="s">
        <v>125</v>
      </c>
      <c r="P72" s="72" t="s">
        <v>126</v>
      </c>
      <c r="Q72" s="186">
        <v>108553</v>
      </c>
      <c r="R72" s="66">
        <v>216</v>
      </c>
      <c r="S72" s="66">
        <f t="shared" si="14"/>
        <v>0</v>
      </c>
      <c r="T72" s="66">
        <v>1350</v>
      </c>
      <c r="U72" s="4" t="s">
        <v>124</v>
      </c>
      <c r="V72" s="5">
        <f t="shared" si="15"/>
        <v>0.14174448916116833</v>
      </c>
      <c r="W72" s="5">
        <f t="shared" si="16"/>
        <v>3.4766592373264682E-2</v>
      </c>
      <c r="X72" s="5" t="str">
        <f t="shared" si="21"/>
        <v>FLOW</v>
      </c>
      <c r="Y72" s="72" t="str">
        <f t="shared" si="17"/>
        <v>NC</v>
      </c>
      <c r="Z72" s="72" t="s">
        <v>141</v>
      </c>
      <c r="AA72" s="72" t="s">
        <v>141</v>
      </c>
      <c r="AB72" s="232" t="s">
        <v>2349</v>
      </c>
      <c r="AC72" s="72"/>
      <c r="AD72" s="72"/>
      <c r="AE72" s="234"/>
      <c r="AF72" s="235" t="s">
        <v>2882</v>
      </c>
      <c r="AG72" s="7"/>
      <c r="AH72" s="72" t="s">
        <v>155</v>
      </c>
      <c r="AI72" s="7"/>
      <c r="AJ72" s="7"/>
      <c r="AK72" s="7"/>
      <c r="AL72" s="7">
        <v>12567</v>
      </c>
      <c r="AM72" s="186">
        <v>108553</v>
      </c>
      <c r="AN72" s="189">
        <v>87</v>
      </c>
      <c r="AO72" s="233">
        <v>116</v>
      </c>
      <c r="AP72" s="233" t="str">
        <f t="shared" si="18"/>
        <v>FLOW</v>
      </c>
      <c r="AQ72" s="233"/>
      <c r="AR72" s="233"/>
      <c r="AS72" s="233"/>
      <c r="AT72" s="233"/>
      <c r="AU72" s="72" t="s">
        <v>131</v>
      </c>
      <c r="AV72" s="236" t="s">
        <v>156</v>
      </c>
      <c r="AW72" s="232" t="s">
        <v>157</v>
      </c>
      <c r="AX72" s="237">
        <v>45600</v>
      </c>
      <c r="AY72" s="72">
        <v>48</v>
      </c>
      <c r="AZ72" s="72" t="s">
        <v>139</v>
      </c>
      <c r="BA72" s="7" t="s">
        <v>135</v>
      </c>
      <c r="BB72" s="7"/>
      <c r="BC72" s="7">
        <v>1</v>
      </c>
      <c r="BD72" s="72"/>
      <c r="BE72" s="72"/>
      <c r="BF72" s="72"/>
      <c r="BG72" s="150"/>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238">
        <f t="shared" si="19"/>
        <v>1</v>
      </c>
      <c r="ES72" s="72">
        <f t="shared" si="20"/>
        <v>1</v>
      </c>
      <c r="ET72" s="72" t="s">
        <v>136</v>
      </c>
      <c r="EU72" s="7" t="s">
        <v>158</v>
      </c>
      <c r="EV72" s="7" t="s">
        <v>115</v>
      </c>
      <c r="EW72" s="7" t="s">
        <v>2352</v>
      </c>
      <c r="EX72" s="150" t="s">
        <v>2364</v>
      </c>
      <c r="EY72" s="239">
        <v>46204</v>
      </c>
      <c r="EZ72" s="239"/>
      <c r="FA72" s="150"/>
      <c r="FB72" s="239"/>
      <c r="FC72" s="7" t="s">
        <v>2932</v>
      </c>
      <c r="FD72" s="7"/>
      <c r="FE72" s="7">
        <f t="shared" si="22"/>
        <v>4405</v>
      </c>
      <c r="FF72" s="72">
        <f t="shared" si="23"/>
        <v>16756</v>
      </c>
      <c r="FG72" s="6">
        <v>464556066</v>
      </c>
    </row>
    <row r="73" spans="1:163" ht="17.25" hidden="1" customHeight="1" x14ac:dyDescent="0.25">
      <c r="A73" s="72">
        <v>460466165</v>
      </c>
      <c r="B73" s="232" t="s">
        <v>733</v>
      </c>
      <c r="C73" s="72"/>
      <c r="D73" s="72"/>
      <c r="E73" s="72"/>
      <c r="F73" s="72"/>
      <c r="G73" s="233"/>
      <c r="H73" s="233"/>
      <c r="I73" s="72">
        <v>5868</v>
      </c>
      <c r="J73" s="72">
        <v>20136</v>
      </c>
      <c r="K73" s="189">
        <f t="shared" si="12"/>
        <v>3279</v>
      </c>
      <c r="L73" s="189">
        <f t="shared" si="13"/>
        <v>26004</v>
      </c>
      <c r="M73" s="260">
        <v>4</v>
      </c>
      <c r="N73" s="72" t="s">
        <v>124</v>
      </c>
      <c r="O73" s="72" t="s">
        <v>125</v>
      </c>
      <c r="P73" s="72" t="s">
        <v>236</v>
      </c>
      <c r="Q73" s="186">
        <v>107312</v>
      </c>
      <c r="R73" s="66">
        <v>747</v>
      </c>
      <c r="S73" s="66">
        <f t="shared" si="14"/>
        <v>0</v>
      </c>
      <c r="T73" s="66">
        <v>6300</v>
      </c>
      <c r="U73" s="4" t="s">
        <v>134</v>
      </c>
      <c r="V73" s="5">
        <f t="shared" si="15"/>
        <v>0.78588235638745452</v>
      </c>
      <c r="W73" s="5">
        <f t="shared" si="16"/>
        <v>4.134242560547783E-2</v>
      </c>
      <c r="X73" s="5" t="s">
        <v>2242</v>
      </c>
      <c r="Y73" s="72" t="str">
        <f t="shared" si="17"/>
        <v>PTP</v>
      </c>
      <c r="Z73" s="72" t="s">
        <v>128</v>
      </c>
      <c r="AA73" s="72" t="s">
        <v>166</v>
      </c>
      <c r="AB73" s="232"/>
      <c r="AC73" s="72">
        <v>30</v>
      </c>
      <c r="AD73" s="72"/>
      <c r="AE73" s="234"/>
      <c r="AF73" s="235" t="s">
        <v>2882</v>
      </c>
      <c r="AG73" s="7"/>
      <c r="AH73" s="72" t="s">
        <v>237</v>
      </c>
      <c r="AI73" s="7"/>
      <c r="AJ73" s="7"/>
      <c r="AK73" s="7"/>
      <c r="AL73" s="7">
        <v>20136</v>
      </c>
      <c r="AM73" s="186">
        <v>107312</v>
      </c>
      <c r="AN73" s="189">
        <v>118</v>
      </c>
      <c r="AO73" s="233">
        <v>147</v>
      </c>
      <c r="AP73" s="233" t="str">
        <f t="shared" si="18"/>
        <v>FLOW</v>
      </c>
      <c r="AQ73" s="233"/>
      <c r="AR73" s="233"/>
      <c r="AS73" s="233"/>
      <c r="AT73" s="233"/>
      <c r="AU73" s="72" t="s">
        <v>426</v>
      </c>
      <c r="AV73" s="236" t="s">
        <v>1473</v>
      </c>
      <c r="AW73" s="232" t="s">
        <v>336</v>
      </c>
      <c r="AX73" s="237">
        <v>45234</v>
      </c>
      <c r="AY73" s="72">
        <v>48</v>
      </c>
      <c r="AZ73" s="72" t="s">
        <v>139</v>
      </c>
      <c r="BA73" s="7" t="s">
        <v>135</v>
      </c>
      <c r="BB73" s="7"/>
      <c r="BC73" s="7"/>
      <c r="BD73" s="72"/>
      <c r="BE73" s="72"/>
      <c r="BF73" s="72"/>
      <c r="BG73" s="150"/>
      <c r="BH73" s="72"/>
      <c r="BI73" s="72"/>
      <c r="BJ73" s="72"/>
      <c r="BK73" s="72"/>
      <c r="BL73" s="72"/>
      <c r="BM73" s="72"/>
      <c r="BN73" s="72"/>
      <c r="BO73" s="72"/>
      <c r="BP73" s="72"/>
      <c r="BQ73" s="72"/>
      <c r="BR73" s="72">
        <v>1</v>
      </c>
      <c r="BS73" s="72"/>
      <c r="BT73" s="72"/>
      <c r="BU73" s="72"/>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238">
        <f t="shared" si="19"/>
        <v>1</v>
      </c>
      <c r="ES73" s="72">
        <f t="shared" si="20"/>
        <v>1</v>
      </c>
      <c r="ET73" s="72" t="s">
        <v>240</v>
      </c>
      <c r="EU73" s="7" t="s">
        <v>1838</v>
      </c>
      <c r="EV73" s="7" t="s">
        <v>115</v>
      </c>
      <c r="EW73" s="7" t="s">
        <v>2354</v>
      </c>
      <c r="EX73" s="150" t="s">
        <v>2394</v>
      </c>
      <c r="EY73" s="239">
        <v>46209</v>
      </c>
      <c r="EZ73" s="239"/>
      <c r="FA73" s="150"/>
      <c r="FB73" s="239"/>
      <c r="FC73" s="7"/>
      <c r="FD73" s="7"/>
      <c r="FE73" s="7">
        <f t="shared" si="22"/>
        <v>3279</v>
      </c>
      <c r="FF73" s="72">
        <f t="shared" si="23"/>
        <v>26004</v>
      </c>
    </row>
    <row r="74" spans="1:163" ht="17.25" hidden="1" customHeight="1" x14ac:dyDescent="0.25">
      <c r="A74" s="72">
        <v>460272739</v>
      </c>
      <c r="B74" s="232" t="s">
        <v>688</v>
      </c>
      <c r="C74" s="72" t="s">
        <v>2246</v>
      </c>
      <c r="D74" s="72" t="s">
        <v>2952</v>
      </c>
      <c r="E74" s="72">
        <v>6730</v>
      </c>
      <c r="F74" s="72"/>
      <c r="G74" s="233"/>
      <c r="H74" s="233"/>
      <c r="I74" s="72">
        <v>6595</v>
      </c>
      <c r="J74" s="72">
        <v>6588</v>
      </c>
      <c r="K74" s="189">
        <f t="shared" si="12"/>
        <v>6719</v>
      </c>
      <c r="L74" s="189">
        <f t="shared" si="13"/>
        <v>6453</v>
      </c>
      <c r="M74" s="260">
        <v>1</v>
      </c>
      <c r="N74" s="72" t="s">
        <v>2242</v>
      </c>
      <c r="O74" s="72" t="s">
        <v>128</v>
      </c>
      <c r="P74" s="72" t="s">
        <v>218</v>
      </c>
      <c r="Q74" s="186">
        <v>107118</v>
      </c>
      <c r="R74" s="66">
        <v>131</v>
      </c>
      <c r="S74" s="66">
        <f t="shared" si="14"/>
        <v>0</v>
      </c>
      <c r="T74" s="66">
        <v>5400</v>
      </c>
      <c r="U74" s="4" t="s">
        <v>1013</v>
      </c>
      <c r="V74" s="5">
        <f t="shared" si="15"/>
        <v>0.2320847366033886</v>
      </c>
      <c r="W74" s="5">
        <f t="shared" si="16"/>
        <v>5.6418738993854476E-3</v>
      </c>
      <c r="X74" s="5" t="s">
        <v>2242</v>
      </c>
      <c r="Y74" s="72" t="str">
        <f t="shared" si="17"/>
        <v>PTP</v>
      </c>
      <c r="Z74" s="72" t="s">
        <v>166</v>
      </c>
      <c r="AA74" s="72" t="s">
        <v>166</v>
      </c>
      <c r="AB74" s="232"/>
      <c r="AC74" s="72">
        <v>30</v>
      </c>
      <c r="AD74" s="72" t="s">
        <v>2888</v>
      </c>
      <c r="AE74" s="234"/>
      <c r="AF74" s="235" t="s">
        <v>129</v>
      </c>
      <c r="AG74" s="7"/>
      <c r="AH74" s="72" t="s">
        <v>1078</v>
      </c>
      <c r="AI74" s="7"/>
      <c r="AJ74" s="7"/>
      <c r="AK74" s="7"/>
      <c r="AL74" s="7">
        <v>6588</v>
      </c>
      <c r="AM74" s="186">
        <v>107118</v>
      </c>
      <c r="AN74" s="189">
        <v>26</v>
      </c>
      <c r="AO74" s="233">
        <v>55</v>
      </c>
      <c r="AP74" s="233" t="str">
        <f t="shared" si="18"/>
        <v>FLOW</v>
      </c>
      <c r="AQ74" s="233"/>
      <c r="AR74" s="233"/>
      <c r="AS74" s="233"/>
      <c r="AT74" s="233"/>
      <c r="AU74" s="72" t="s">
        <v>131</v>
      </c>
      <c r="AV74" s="236" t="s">
        <v>1416</v>
      </c>
      <c r="AW74" s="232" t="s">
        <v>1417</v>
      </c>
      <c r="AX74" s="237">
        <v>45222</v>
      </c>
      <c r="AY74" s="72">
        <v>48</v>
      </c>
      <c r="AZ74" s="72" t="s">
        <v>139</v>
      </c>
      <c r="BA74" s="7" t="s">
        <v>2305</v>
      </c>
      <c r="BB74" s="7"/>
      <c r="BC74" s="7"/>
      <c r="BD74" s="72"/>
      <c r="BE74" s="72"/>
      <c r="BF74" s="72"/>
      <c r="BG74" s="150"/>
      <c r="BH74" s="72"/>
      <c r="BI74" s="72"/>
      <c r="BJ74" s="72"/>
      <c r="BK74" s="72"/>
      <c r="BL74" s="72">
        <v>1</v>
      </c>
      <c r="BM74" s="72"/>
      <c r="BN74" s="72"/>
      <c r="BO74" s="72"/>
      <c r="BP74" s="72"/>
      <c r="BQ74" s="72"/>
      <c r="BR74" s="72"/>
      <c r="BS74" s="72"/>
      <c r="BT74" s="72"/>
      <c r="BU74" s="72"/>
      <c r="BV74" s="72"/>
      <c r="BW74" s="72"/>
      <c r="BX74" s="72"/>
      <c r="BY74" s="72"/>
      <c r="BZ74" s="72"/>
      <c r="CA74" s="72"/>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v>2</v>
      </c>
      <c r="EJ74" s="72"/>
      <c r="EK74" s="72"/>
      <c r="EL74" s="72"/>
      <c r="EM74" s="72"/>
      <c r="EN74" s="72"/>
      <c r="EO74" s="72"/>
      <c r="EP74" s="72"/>
      <c r="EQ74" s="72"/>
      <c r="ER74" s="238">
        <f t="shared" si="19"/>
        <v>3</v>
      </c>
      <c r="ES74" s="72">
        <f t="shared" si="20"/>
        <v>1</v>
      </c>
      <c r="ET74" s="72" t="s">
        <v>222</v>
      </c>
      <c r="EU74" s="7" t="s">
        <v>1839</v>
      </c>
      <c r="EV74" s="7" t="s">
        <v>115</v>
      </c>
      <c r="EW74" s="7" t="s">
        <v>2358</v>
      </c>
      <c r="EX74" s="150" t="s">
        <v>2395</v>
      </c>
      <c r="EY74" s="239">
        <v>46232</v>
      </c>
      <c r="EZ74" s="239"/>
      <c r="FA74" s="150"/>
      <c r="FB74" s="239"/>
      <c r="FC74" s="7"/>
      <c r="FD74" s="7"/>
      <c r="FE74" s="7">
        <f t="shared" si="22"/>
        <v>6719</v>
      </c>
      <c r="FF74" s="72">
        <f t="shared" si="23"/>
        <v>13183</v>
      </c>
    </row>
    <row r="75" spans="1:163" ht="17.25" hidden="1" customHeight="1" x14ac:dyDescent="0.25">
      <c r="A75" s="72">
        <v>460986849</v>
      </c>
      <c r="B75" s="232" t="s">
        <v>829</v>
      </c>
      <c r="C75" s="72" t="s">
        <v>2243</v>
      </c>
      <c r="D75" s="72" t="s">
        <v>2947</v>
      </c>
      <c r="E75" s="72">
        <v>6659</v>
      </c>
      <c r="F75" s="72"/>
      <c r="G75" s="233"/>
      <c r="H75" s="233"/>
      <c r="I75" s="72">
        <v>6377</v>
      </c>
      <c r="J75" s="72">
        <v>5574</v>
      </c>
      <c r="K75" s="189">
        <f t="shared" si="12"/>
        <v>5711</v>
      </c>
      <c r="L75" s="189">
        <f t="shared" si="13"/>
        <v>5292</v>
      </c>
      <c r="M75" s="260">
        <v>1</v>
      </c>
      <c r="N75" s="72" t="s">
        <v>2242</v>
      </c>
      <c r="O75" s="72" t="s">
        <v>128</v>
      </c>
      <c r="P75" s="72" t="s">
        <v>276</v>
      </c>
      <c r="Q75" s="186">
        <v>106421</v>
      </c>
      <c r="R75" s="66">
        <v>137</v>
      </c>
      <c r="S75" s="66">
        <f t="shared" si="14"/>
        <v>0</v>
      </c>
      <c r="T75" s="66">
        <v>3150</v>
      </c>
      <c r="U75" s="4" t="s">
        <v>1023</v>
      </c>
      <c r="V75" s="5">
        <f t="shared" si="15"/>
        <v>8.5208658165604217E-2</v>
      </c>
      <c r="W75" s="5">
        <f t="shared" si="16"/>
        <v>5.6051631121426717E-3</v>
      </c>
      <c r="X75" s="5" t="s">
        <v>2242</v>
      </c>
      <c r="Y75" s="72" t="str">
        <f t="shared" si="17"/>
        <v>PTP</v>
      </c>
      <c r="Z75" s="72" t="s">
        <v>166</v>
      </c>
      <c r="AA75" s="72" t="s">
        <v>166</v>
      </c>
      <c r="AB75" s="232"/>
      <c r="AC75" s="72">
        <v>28</v>
      </c>
      <c r="AD75" s="72" t="s">
        <v>2888</v>
      </c>
      <c r="AE75" s="234"/>
      <c r="AF75" s="235" t="s">
        <v>129</v>
      </c>
      <c r="AG75" s="7"/>
      <c r="AH75" s="72" t="s">
        <v>1119</v>
      </c>
      <c r="AI75" s="7"/>
      <c r="AJ75" s="7"/>
      <c r="AK75" s="7"/>
      <c r="AL75" s="7">
        <v>5574</v>
      </c>
      <c r="AM75" s="186">
        <v>106421</v>
      </c>
      <c r="AN75" s="189">
        <v>26</v>
      </c>
      <c r="AO75" s="233">
        <v>25</v>
      </c>
      <c r="AP75" s="233" t="str">
        <f t="shared" si="18"/>
        <v>STABLE</v>
      </c>
      <c r="AQ75" s="233"/>
      <c r="AR75" s="233"/>
      <c r="AS75" s="233"/>
      <c r="AT75" s="233"/>
      <c r="AU75" s="72" t="s">
        <v>131</v>
      </c>
      <c r="AV75" s="236" t="s">
        <v>1588</v>
      </c>
      <c r="AW75" s="232" t="s">
        <v>1275</v>
      </c>
      <c r="AX75" s="237">
        <v>45264</v>
      </c>
      <c r="AY75" s="72">
        <v>48</v>
      </c>
      <c r="AZ75" s="72" t="s">
        <v>139</v>
      </c>
      <c r="BA75" s="7" t="s">
        <v>135</v>
      </c>
      <c r="BB75" s="7"/>
      <c r="BC75" s="7"/>
      <c r="BD75" s="72"/>
      <c r="BE75" s="72"/>
      <c r="BF75" s="72"/>
      <c r="BG75" s="150"/>
      <c r="BH75" s="72"/>
      <c r="BI75" s="72"/>
      <c r="BJ75" s="72"/>
      <c r="BK75" s="72"/>
      <c r="BL75" s="72"/>
      <c r="BM75" s="72"/>
      <c r="BN75" s="72"/>
      <c r="BO75" s="72"/>
      <c r="BP75" s="72"/>
      <c r="BQ75" s="72"/>
      <c r="BR75" s="72"/>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v>1</v>
      </c>
      <c r="EP75" s="72"/>
      <c r="EQ75" s="72"/>
      <c r="ER75" s="238">
        <f t="shared" si="19"/>
        <v>1</v>
      </c>
      <c r="ES75" s="72">
        <f t="shared" si="20"/>
        <v>1</v>
      </c>
      <c r="ET75" s="72" t="s">
        <v>280</v>
      </c>
      <c r="EU75" s="7" t="s">
        <v>2309</v>
      </c>
      <c r="EV75" s="262" t="s">
        <v>115</v>
      </c>
      <c r="EW75" s="7" t="s">
        <v>2358</v>
      </c>
      <c r="EX75" s="150" t="s">
        <v>2370</v>
      </c>
      <c r="EY75" s="239">
        <v>46228</v>
      </c>
      <c r="EZ75" s="239"/>
      <c r="FA75" s="150"/>
      <c r="FB75" s="239"/>
      <c r="FC75" s="7"/>
      <c r="FD75" s="7"/>
      <c r="FE75" s="7">
        <f t="shared" si="22"/>
        <v>5711</v>
      </c>
      <c r="FF75" s="72">
        <f t="shared" si="23"/>
        <v>11951</v>
      </c>
    </row>
    <row r="76" spans="1:163" ht="17.25" hidden="1" customHeight="1" x14ac:dyDescent="0.25">
      <c r="A76" s="72">
        <v>468181316</v>
      </c>
      <c r="B76" s="232" t="s">
        <v>2633</v>
      </c>
      <c r="C76" s="72" t="s">
        <v>2246</v>
      </c>
      <c r="D76" s="72" t="s">
        <v>2935</v>
      </c>
      <c r="E76" s="72">
        <v>6820</v>
      </c>
      <c r="F76" s="72"/>
      <c r="G76" s="233"/>
      <c r="H76" s="233"/>
      <c r="I76" s="72">
        <v>6763</v>
      </c>
      <c r="J76" s="72">
        <v>6709</v>
      </c>
      <c r="K76" s="189">
        <f t="shared" si="12"/>
        <v>6709</v>
      </c>
      <c r="L76" s="189">
        <f t="shared" si="13"/>
        <v>6652</v>
      </c>
      <c r="M76" s="260">
        <v>1</v>
      </c>
      <c r="N76" s="72" t="s">
        <v>2242</v>
      </c>
      <c r="O76" s="72" t="s">
        <v>128</v>
      </c>
      <c r="P76" s="72" t="s">
        <v>284</v>
      </c>
      <c r="Q76" s="186">
        <v>105597</v>
      </c>
      <c r="R76" s="66">
        <v>0</v>
      </c>
      <c r="S76" s="66">
        <f t="shared" si="14"/>
        <v>0</v>
      </c>
      <c r="T76" s="66">
        <v>450</v>
      </c>
      <c r="U76" s="4" t="s">
        <v>129</v>
      </c>
      <c r="V76" s="5">
        <f t="shared" si="15"/>
        <v>7.2023341136310995E-2</v>
      </c>
      <c r="W76" s="5">
        <f t="shared" si="16"/>
        <v>5.5617632718441817E-3</v>
      </c>
      <c r="X76" s="5" t="s">
        <v>2242</v>
      </c>
      <c r="Y76" s="72" t="str">
        <f t="shared" si="17"/>
        <v>MPTP</v>
      </c>
      <c r="Z76" s="72" t="s">
        <v>129</v>
      </c>
      <c r="AA76" s="72" t="s">
        <v>181</v>
      </c>
      <c r="AB76" s="232" t="s">
        <v>2893</v>
      </c>
      <c r="AC76" s="72">
        <v>24</v>
      </c>
      <c r="AD76" s="72" t="s">
        <v>2892</v>
      </c>
      <c r="AE76" s="234"/>
      <c r="AF76" s="235" t="s">
        <v>129</v>
      </c>
      <c r="AG76" s="7"/>
      <c r="AH76" s="72" t="s">
        <v>2704</v>
      </c>
      <c r="AI76" s="7"/>
      <c r="AJ76" s="7"/>
      <c r="AK76" s="7"/>
      <c r="AL76" s="7">
        <v>7159</v>
      </c>
      <c r="AM76" s="186">
        <v>105597</v>
      </c>
      <c r="AN76" s="189">
        <v>25</v>
      </c>
      <c r="AO76" s="233">
        <v>24</v>
      </c>
      <c r="AP76" s="233" t="str">
        <f t="shared" si="18"/>
        <v>STABLE</v>
      </c>
      <c r="AQ76" s="233"/>
      <c r="AR76" s="233"/>
      <c r="AS76" s="233"/>
      <c r="AT76" s="233"/>
      <c r="AU76" s="72"/>
      <c r="AV76" s="236" t="s">
        <v>2804</v>
      </c>
      <c r="AW76" s="232" t="s">
        <v>1349</v>
      </c>
      <c r="AX76" s="237">
        <v>46148</v>
      </c>
      <c r="AY76" s="72">
        <v>18</v>
      </c>
      <c r="AZ76" s="72" t="s">
        <v>2880</v>
      </c>
      <c r="BA76" s="7" t="s">
        <v>2305</v>
      </c>
      <c r="BB76" s="7"/>
      <c r="BC76" s="7"/>
      <c r="BD76" s="72"/>
      <c r="BE76" s="72"/>
      <c r="BF76" s="72"/>
      <c r="BG76" s="150"/>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v>1</v>
      </c>
      <c r="EP76" s="72"/>
      <c r="EQ76" s="72"/>
      <c r="ER76" s="238">
        <f t="shared" si="19"/>
        <v>1</v>
      </c>
      <c r="ES76" s="72">
        <f t="shared" si="20"/>
        <v>1</v>
      </c>
      <c r="ET76" s="72" t="s">
        <v>288</v>
      </c>
      <c r="EU76" s="7"/>
      <c r="EV76" s="262"/>
      <c r="EW76" s="7"/>
      <c r="EX76" s="150"/>
      <c r="EY76" s="239"/>
      <c r="EZ76" s="239"/>
      <c r="FA76" s="150"/>
      <c r="FB76" s="239"/>
      <c r="FC76" s="7"/>
      <c r="FD76" s="7"/>
      <c r="FE76" s="7">
        <f t="shared" si="22"/>
        <v>6709</v>
      </c>
      <c r="FF76" s="72">
        <f t="shared" si="23"/>
        <v>13472</v>
      </c>
    </row>
    <row r="77" spans="1:163" ht="17.25" hidden="1" customHeight="1" x14ac:dyDescent="0.25">
      <c r="A77" s="72">
        <v>466828544</v>
      </c>
      <c r="B77" s="232" t="s">
        <v>885</v>
      </c>
      <c r="C77" s="72"/>
      <c r="D77" s="72"/>
      <c r="E77" s="72"/>
      <c r="F77" s="72"/>
      <c r="G77" s="233"/>
      <c r="H77" s="233"/>
      <c r="I77" s="72">
        <v>4837</v>
      </c>
      <c r="J77" s="72">
        <v>29022</v>
      </c>
      <c r="K77" s="189">
        <f t="shared" si="12"/>
        <v>6163</v>
      </c>
      <c r="L77" s="189">
        <f t="shared" si="13"/>
        <v>33859</v>
      </c>
      <c r="M77" s="260">
        <v>6</v>
      </c>
      <c r="N77" s="72" t="s">
        <v>124</v>
      </c>
      <c r="O77" s="72" t="s">
        <v>125</v>
      </c>
      <c r="P77" s="72" t="s">
        <v>126</v>
      </c>
      <c r="Q77" s="186">
        <v>105045</v>
      </c>
      <c r="R77" s="66">
        <v>1326</v>
      </c>
      <c r="S77" s="66">
        <f t="shared" si="14"/>
        <v>0</v>
      </c>
      <c r="T77" s="66">
        <v>3599</v>
      </c>
      <c r="U77" s="4" t="s">
        <v>124</v>
      </c>
      <c r="V77" s="5">
        <f t="shared" si="15"/>
        <v>0.18089716002049633</v>
      </c>
      <c r="W77" s="5">
        <f t="shared" si="16"/>
        <v>4.5915416839141805E-2</v>
      </c>
      <c r="X77" s="5" t="str">
        <f t="shared" si="21"/>
        <v>FLOW</v>
      </c>
      <c r="Y77" s="72" t="str">
        <f t="shared" si="17"/>
        <v>RTP</v>
      </c>
      <c r="Z77" s="72" t="s">
        <v>127</v>
      </c>
      <c r="AA77" s="72" t="s">
        <v>127</v>
      </c>
      <c r="AB77" s="232" t="s">
        <v>2346</v>
      </c>
      <c r="AC77" s="72"/>
      <c r="AD77" s="72" t="s">
        <v>2889</v>
      </c>
      <c r="AE77" s="234"/>
      <c r="AF77" s="235" t="s">
        <v>2882</v>
      </c>
      <c r="AG77" s="7"/>
      <c r="AH77" s="72" t="s">
        <v>1141</v>
      </c>
      <c r="AI77" s="7"/>
      <c r="AJ77" s="7"/>
      <c r="AK77" s="7"/>
      <c r="AL77" s="7">
        <v>29022</v>
      </c>
      <c r="AM77" s="186">
        <v>105045</v>
      </c>
      <c r="AN77" s="189">
        <v>177</v>
      </c>
      <c r="AO77" s="233">
        <v>206</v>
      </c>
      <c r="AP77" s="233" t="str">
        <f t="shared" si="18"/>
        <v>FLOW</v>
      </c>
      <c r="AQ77" s="233"/>
      <c r="AR77" s="233"/>
      <c r="AS77" s="233"/>
      <c r="AT77" s="233"/>
      <c r="AU77" s="72" t="s">
        <v>426</v>
      </c>
      <c r="AV77" s="236" t="s">
        <v>1659</v>
      </c>
      <c r="AW77" s="232" t="s">
        <v>1349</v>
      </c>
      <c r="AX77" s="237">
        <v>45906</v>
      </c>
      <c r="AY77" s="72">
        <v>30</v>
      </c>
      <c r="AZ77" s="72" t="s">
        <v>139</v>
      </c>
      <c r="BA77" s="7" t="s">
        <v>135</v>
      </c>
      <c r="BB77" s="7"/>
      <c r="BC77" s="7"/>
      <c r="BD77" s="72"/>
      <c r="BE77" s="72"/>
      <c r="BF77" s="72"/>
      <c r="BG77" s="150"/>
      <c r="BH77" s="72"/>
      <c r="BI77" s="72">
        <v>1</v>
      </c>
      <c r="BJ77" s="72"/>
      <c r="BK77" s="72"/>
      <c r="BL77" s="72"/>
      <c r="BM77" s="72"/>
      <c r="BN77" s="72"/>
      <c r="BO77" s="72"/>
      <c r="BP77" s="72"/>
      <c r="BQ77" s="72"/>
      <c r="BR77" s="72"/>
      <c r="BS77" s="72"/>
      <c r="BT77" s="72"/>
      <c r="BU77" s="72"/>
      <c r="BV77" s="72"/>
      <c r="BW77" s="72"/>
      <c r="BX77" s="72"/>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238">
        <f t="shared" si="19"/>
        <v>1</v>
      </c>
      <c r="ES77" s="72">
        <f t="shared" si="20"/>
        <v>1</v>
      </c>
      <c r="ET77" s="72" t="s">
        <v>136</v>
      </c>
      <c r="EU77" s="7" t="s">
        <v>1840</v>
      </c>
      <c r="EV77" s="7" t="s">
        <v>115</v>
      </c>
      <c r="EW77" s="7" t="s">
        <v>2354</v>
      </c>
      <c r="EX77" s="150" t="s">
        <v>2373</v>
      </c>
      <c r="EY77" s="239">
        <v>46206</v>
      </c>
      <c r="EZ77" s="239"/>
      <c r="FA77" s="150"/>
      <c r="FB77" s="239"/>
      <c r="FC77" s="7"/>
      <c r="FD77" s="7"/>
      <c r="FE77" s="7">
        <f t="shared" si="22"/>
        <v>6163</v>
      </c>
      <c r="FF77" s="72">
        <f t="shared" si="23"/>
        <v>33859</v>
      </c>
    </row>
    <row r="78" spans="1:163" ht="17.25" hidden="1" customHeight="1" x14ac:dyDescent="0.25">
      <c r="A78" s="72">
        <v>467457662</v>
      </c>
      <c r="B78" s="232" t="s">
        <v>646</v>
      </c>
      <c r="C78" s="72"/>
      <c r="D78" s="72"/>
      <c r="E78" s="72"/>
      <c r="F78" s="72"/>
      <c r="G78" s="233"/>
      <c r="H78" s="233"/>
      <c r="I78" s="72">
        <v>3882</v>
      </c>
      <c r="J78" s="72">
        <v>22295</v>
      </c>
      <c r="K78" s="189">
        <f t="shared" si="12"/>
        <v>3773</v>
      </c>
      <c r="L78" s="189">
        <f t="shared" si="13"/>
        <v>26177</v>
      </c>
      <c r="M78" s="260">
        <v>6</v>
      </c>
      <c r="N78" s="72" t="s">
        <v>124</v>
      </c>
      <c r="O78" s="72" t="s">
        <v>125</v>
      </c>
      <c r="P78" s="72" t="s">
        <v>148</v>
      </c>
      <c r="Q78" s="186">
        <v>104460</v>
      </c>
      <c r="R78" s="66">
        <v>888</v>
      </c>
      <c r="S78" s="66">
        <f t="shared" si="14"/>
        <v>0</v>
      </c>
      <c r="T78" s="66">
        <v>2700</v>
      </c>
      <c r="U78" s="4" t="s">
        <v>124</v>
      </c>
      <c r="V78" s="5">
        <f t="shared" si="15"/>
        <v>0.41861527549020788</v>
      </c>
      <c r="W78" s="5">
        <f t="shared" si="16"/>
        <v>4.5659711961699774E-2</v>
      </c>
      <c r="X78" s="5" t="str">
        <f t="shared" si="21"/>
        <v>FLOW</v>
      </c>
      <c r="Y78" s="72" t="str">
        <f t="shared" si="17"/>
        <v>NC</v>
      </c>
      <c r="Z78" s="72" t="s">
        <v>141</v>
      </c>
      <c r="AA78" s="72" t="s">
        <v>141</v>
      </c>
      <c r="AB78" s="232" t="s">
        <v>2347</v>
      </c>
      <c r="AC78" s="72"/>
      <c r="AD78" s="72" t="s">
        <v>2892</v>
      </c>
      <c r="AE78" s="234"/>
      <c r="AF78" s="235" t="s">
        <v>2882</v>
      </c>
      <c r="AG78" s="7"/>
      <c r="AH78" s="72" t="s">
        <v>1064</v>
      </c>
      <c r="AI78" s="7"/>
      <c r="AJ78" s="7"/>
      <c r="AK78" s="7"/>
      <c r="AL78" s="7">
        <v>22295</v>
      </c>
      <c r="AM78" s="186">
        <v>104460</v>
      </c>
      <c r="AN78" s="189">
        <v>177</v>
      </c>
      <c r="AO78" s="233">
        <v>206</v>
      </c>
      <c r="AP78" s="233" t="str">
        <f t="shared" si="18"/>
        <v>FLOW</v>
      </c>
      <c r="AQ78" s="233"/>
      <c r="AR78" s="233"/>
      <c r="AS78" s="233"/>
      <c r="AT78" s="233"/>
      <c r="AU78" s="72" t="s">
        <v>426</v>
      </c>
      <c r="AV78" s="236" t="s">
        <v>1364</v>
      </c>
      <c r="AW78" s="232" t="s">
        <v>1351</v>
      </c>
      <c r="AX78" s="237">
        <v>46009</v>
      </c>
      <c r="AY78" s="72">
        <v>36</v>
      </c>
      <c r="AZ78" s="72" t="s">
        <v>139</v>
      </c>
      <c r="BA78" s="7" t="s">
        <v>2305</v>
      </c>
      <c r="BB78" s="7"/>
      <c r="BC78" s="7"/>
      <c r="BD78" s="72"/>
      <c r="BE78" s="72"/>
      <c r="BF78" s="72"/>
      <c r="BG78" s="150"/>
      <c r="BH78" s="72"/>
      <c r="BI78" s="72"/>
      <c r="BJ78" s="72"/>
      <c r="BK78" s="72"/>
      <c r="BL78" s="72">
        <v>1</v>
      </c>
      <c r="BM78" s="72"/>
      <c r="BN78" s="72"/>
      <c r="BO78" s="72"/>
      <c r="BP78" s="72"/>
      <c r="BQ78" s="72"/>
      <c r="BR78" s="72"/>
      <c r="BS78" s="72"/>
      <c r="BT78" s="72"/>
      <c r="BU78" s="72"/>
      <c r="BV78" s="72"/>
      <c r="BW78" s="72"/>
      <c r="BX78" s="72"/>
      <c r="BY78" s="72"/>
      <c r="BZ78" s="72"/>
      <c r="CA78" s="72"/>
      <c r="CB78" s="72"/>
      <c r="CC78" s="72"/>
      <c r="CD78" s="72"/>
      <c r="CE78" s="72"/>
      <c r="CF78" s="72"/>
      <c r="CG78" s="72"/>
      <c r="CH78" s="72"/>
      <c r="CI78" s="72"/>
      <c r="CJ78" s="72"/>
      <c r="CK78" s="72"/>
      <c r="CL78" s="72"/>
      <c r="CM78" s="72">
        <v>1</v>
      </c>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v>1</v>
      </c>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238">
        <f t="shared" si="19"/>
        <v>3</v>
      </c>
      <c r="ES78" s="72">
        <f t="shared" si="20"/>
        <v>1</v>
      </c>
      <c r="ET78" s="72" t="s">
        <v>152</v>
      </c>
      <c r="EU78" s="7" t="s">
        <v>1841</v>
      </c>
      <c r="EV78" s="7" t="s">
        <v>115</v>
      </c>
      <c r="EW78" s="7" t="s">
        <v>2362</v>
      </c>
      <c r="EX78" s="150" t="s">
        <v>2396</v>
      </c>
      <c r="EY78" s="239">
        <v>46207</v>
      </c>
      <c r="EZ78" s="239"/>
      <c r="FA78" s="150"/>
      <c r="FB78" s="239"/>
      <c r="FC78" s="7"/>
      <c r="FD78" s="7"/>
      <c r="FE78" s="7">
        <f t="shared" si="22"/>
        <v>3773</v>
      </c>
      <c r="FF78" s="72">
        <f t="shared" si="23"/>
        <v>26177</v>
      </c>
    </row>
    <row r="79" spans="1:163" ht="17.25" hidden="1" customHeight="1" x14ac:dyDescent="0.25">
      <c r="A79" s="72">
        <v>461222559</v>
      </c>
      <c r="B79" s="232" t="s">
        <v>2594</v>
      </c>
      <c r="C79" s="72" t="s">
        <v>2243</v>
      </c>
      <c r="D79" s="72" t="s">
        <v>2944</v>
      </c>
      <c r="E79" s="72">
        <v>3047</v>
      </c>
      <c r="F79" s="72"/>
      <c r="G79" s="233"/>
      <c r="H79" s="233"/>
      <c r="I79" s="72">
        <v>5981</v>
      </c>
      <c r="J79" s="72">
        <v>5946</v>
      </c>
      <c r="K79" s="189">
        <f t="shared" si="12"/>
        <v>6016</v>
      </c>
      <c r="L79" s="189">
        <f t="shared" si="13"/>
        <v>8880</v>
      </c>
      <c r="M79" s="260">
        <v>1</v>
      </c>
      <c r="N79" s="72" t="s">
        <v>2242</v>
      </c>
      <c r="O79" s="72" t="s">
        <v>128</v>
      </c>
      <c r="P79" s="72" t="s">
        <v>140</v>
      </c>
      <c r="Q79" s="186">
        <v>103752</v>
      </c>
      <c r="R79" s="66">
        <v>70</v>
      </c>
      <c r="S79" s="66">
        <f t="shared" si="14"/>
        <v>0</v>
      </c>
      <c r="T79" s="66">
        <v>6502.7</v>
      </c>
      <c r="U79" s="4" t="s">
        <v>129</v>
      </c>
      <c r="V79" s="5">
        <f t="shared" si="15"/>
        <v>3.5740795769341416E-2</v>
      </c>
      <c r="W79" s="5">
        <f t="shared" si="16"/>
        <v>5.4645876585544817E-3</v>
      </c>
      <c r="X79" s="5" t="s">
        <v>2242</v>
      </c>
      <c r="Y79" s="72" t="str">
        <f t="shared" si="17"/>
        <v>PTP</v>
      </c>
      <c r="Z79" s="72" t="s">
        <v>129</v>
      </c>
      <c r="AA79" s="72" t="s">
        <v>166</v>
      </c>
      <c r="AB79" s="232"/>
      <c r="AC79" s="72">
        <v>25</v>
      </c>
      <c r="AD79" s="72" t="s">
        <v>2888</v>
      </c>
      <c r="AE79" s="234"/>
      <c r="AF79" s="235" t="s">
        <v>129</v>
      </c>
      <c r="AG79" s="7"/>
      <c r="AH79" s="72" t="s">
        <v>142</v>
      </c>
      <c r="AI79" s="7"/>
      <c r="AJ79" s="7"/>
      <c r="AK79" s="7"/>
      <c r="AL79" s="7">
        <v>12518.7</v>
      </c>
      <c r="AM79" s="186">
        <v>103752</v>
      </c>
      <c r="AN79" s="189">
        <v>26</v>
      </c>
      <c r="AO79" s="233">
        <v>25</v>
      </c>
      <c r="AP79" s="233" t="str">
        <f t="shared" si="18"/>
        <v>STABLE</v>
      </c>
      <c r="AQ79" s="233"/>
      <c r="AR79" s="233"/>
      <c r="AS79" s="233"/>
      <c r="AT79" s="233"/>
      <c r="AU79" s="72" t="s">
        <v>131</v>
      </c>
      <c r="AV79" s="236" t="s">
        <v>2760</v>
      </c>
      <c r="AW79" s="232" t="s">
        <v>1302</v>
      </c>
      <c r="AX79" s="237">
        <v>45283</v>
      </c>
      <c r="AY79" s="72">
        <v>48</v>
      </c>
      <c r="AZ79" s="72" t="s">
        <v>2880</v>
      </c>
      <c r="BA79" s="7" t="s">
        <v>135</v>
      </c>
      <c r="BB79" s="7"/>
      <c r="BC79" s="7"/>
      <c r="BD79" s="72"/>
      <c r="BE79" s="72"/>
      <c r="BF79" s="72"/>
      <c r="BG79" s="150"/>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v>1</v>
      </c>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v>2</v>
      </c>
      <c r="DI79" s="72"/>
      <c r="DJ79" s="72"/>
      <c r="DK79" s="72"/>
      <c r="DL79" s="72"/>
      <c r="DM79" s="72"/>
      <c r="DN79" s="72"/>
      <c r="DO79" s="72"/>
      <c r="DP79" s="72"/>
      <c r="DQ79" s="72">
        <v>1</v>
      </c>
      <c r="DR79" s="72"/>
      <c r="DS79" s="72"/>
      <c r="DT79" s="72"/>
      <c r="DU79" s="72"/>
      <c r="DV79" s="72"/>
      <c r="DW79" s="72">
        <v>2</v>
      </c>
      <c r="DX79" s="72"/>
      <c r="DY79" s="72"/>
      <c r="DZ79" s="72"/>
      <c r="EA79" s="72"/>
      <c r="EB79" s="72"/>
      <c r="EC79" s="72"/>
      <c r="ED79" s="72"/>
      <c r="EE79" s="72"/>
      <c r="EF79" s="72"/>
      <c r="EG79" s="72"/>
      <c r="EH79" s="72"/>
      <c r="EI79" s="72"/>
      <c r="EJ79" s="72"/>
      <c r="EK79" s="72"/>
      <c r="EL79" s="72"/>
      <c r="EM79" s="72"/>
      <c r="EN79" s="72"/>
      <c r="EO79" s="72"/>
      <c r="EP79" s="72"/>
      <c r="EQ79" s="72"/>
      <c r="ER79" s="238">
        <f t="shared" si="19"/>
        <v>6</v>
      </c>
      <c r="ES79" s="72">
        <f t="shared" si="20"/>
        <v>1</v>
      </c>
      <c r="ET79" s="72" t="s">
        <v>145</v>
      </c>
      <c r="EU79" s="7"/>
      <c r="EV79" s="262"/>
      <c r="EW79" s="7"/>
      <c r="EX79" s="150"/>
      <c r="EY79" s="239"/>
      <c r="EZ79" s="239"/>
      <c r="FA79" s="150"/>
      <c r="FB79" s="239"/>
      <c r="FC79" s="7"/>
      <c r="FD79" s="7"/>
      <c r="FE79" s="7">
        <f t="shared" si="22"/>
        <v>6016</v>
      </c>
      <c r="FF79" s="72">
        <f t="shared" si="23"/>
        <v>11927</v>
      </c>
    </row>
    <row r="80" spans="1:163" ht="17.25" hidden="1" customHeight="1" x14ac:dyDescent="0.25">
      <c r="A80" s="72">
        <v>463651166</v>
      </c>
      <c r="B80" s="232" t="s">
        <v>2662</v>
      </c>
      <c r="C80" s="72" t="s">
        <v>2243</v>
      </c>
      <c r="D80" s="72" t="s">
        <v>2942</v>
      </c>
      <c r="E80" s="72">
        <v>7692</v>
      </c>
      <c r="F80" s="72"/>
      <c r="G80" s="233"/>
      <c r="H80" s="233"/>
      <c r="I80" s="72">
        <v>7589</v>
      </c>
      <c r="J80" s="72">
        <v>6413</v>
      </c>
      <c r="K80" s="189">
        <f t="shared" si="12"/>
        <v>6520</v>
      </c>
      <c r="L80" s="189">
        <f t="shared" si="13"/>
        <v>6310</v>
      </c>
      <c r="M80" s="260">
        <v>1</v>
      </c>
      <c r="N80" s="72" t="s">
        <v>2242</v>
      </c>
      <c r="O80" s="72" t="s">
        <v>128</v>
      </c>
      <c r="P80" s="72" t="s">
        <v>284</v>
      </c>
      <c r="Q80" s="186">
        <v>103705</v>
      </c>
      <c r="R80" s="66">
        <v>107</v>
      </c>
      <c r="S80" s="66">
        <f t="shared" si="14"/>
        <v>0</v>
      </c>
      <c r="T80" s="66">
        <v>4500</v>
      </c>
      <c r="U80" s="4" t="s">
        <v>1010</v>
      </c>
      <c r="V80" s="5">
        <f t="shared" si="15"/>
        <v>7.0732886280302762E-2</v>
      </c>
      <c r="W80" s="5">
        <f t="shared" si="16"/>
        <v>5.4621121822267761E-3</v>
      </c>
      <c r="X80" s="5" t="s">
        <v>2242</v>
      </c>
      <c r="Y80" s="72" t="str">
        <f t="shared" si="17"/>
        <v>MPTP</v>
      </c>
      <c r="Z80" s="72" t="s">
        <v>181</v>
      </c>
      <c r="AA80" s="72" t="s">
        <v>181</v>
      </c>
      <c r="AB80" s="232" t="s">
        <v>2893</v>
      </c>
      <c r="AC80" s="72">
        <v>20</v>
      </c>
      <c r="AD80" s="72" t="s">
        <v>2889</v>
      </c>
      <c r="AE80" s="234"/>
      <c r="AF80" s="235" t="s">
        <v>129</v>
      </c>
      <c r="AG80" s="7"/>
      <c r="AH80" s="72" t="s">
        <v>1127</v>
      </c>
      <c r="AI80" s="7"/>
      <c r="AJ80" s="7"/>
      <c r="AK80" s="7"/>
      <c r="AL80" s="7">
        <v>11020</v>
      </c>
      <c r="AM80" s="186">
        <v>103705</v>
      </c>
      <c r="AN80" s="189">
        <v>26</v>
      </c>
      <c r="AO80" s="233">
        <v>25</v>
      </c>
      <c r="AP80" s="233" t="str">
        <f t="shared" si="18"/>
        <v>STABLE</v>
      </c>
      <c r="AQ80" s="233"/>
      <c r="AR80" s="233"/>
      <c r="AS80" s="233"/>
      <c r="AT80" s="233"/>
      <c r="AU80" s="72" t="s">
        <v>131</v>
      </c>
      <c r="AV80" s="236" t="s">
        <v>2840</v>
      </c>
      <c r="AW80" s="232" t="s">
        <v>144</v>
      </c>
      <c r="AX80" s="237">
        <v>45507</v>
      </c>
      <c r="AY80" s="72">
        <v>36</v>
      </c>
      <c r="AZ80" s="72" t="s">
        <v>2880</v>
      </c>
      <c r="BA80" s="7" t="s">
        <v>2305</v>
      </c>
      <c r="BB80" s="7"/>
      <c r="BC80" s="7"/>
      <c r="BD80" s="72"/>
      <c r="BE80" s="72"/>
      <c r="BF80" s="72"/>
      <c r="BG80" s="150"/>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v>1</v>
      </c>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238">
        <f t="shared" si="19"/>
        <v>1</v>
      </c>
      <c r="ES80" s="72">
        <f t="shared" si="20"/>
        <v>1</v>
      </c>
      <c r="ET80" s="72" t="s">
        <v>288</v>
      </c>
      <c r="EU80" s="7"/>
      <c r="EV80" s="262"/>
      <c r="EW80" s="7"/>
      <c r="EX80" s="150"/>
      <c r="EY80" s="239"/>
      <c r="EZ80" s="239"/>
      <c r="FA80" s="150"/>
      <c r="FB80" s="239"/>
      <c r="FC80" s="7" t="s">
        <v>2932</v>
      </c>
      <c r="FD80" s="7"/>
      <c r="FE80" s="7">
        <f t="shared" si="22"/>
        <v>6520</v>
      </c>
      <c r="FF80" s="72">
        <f t="shared" si="23"/>
        <v>14002</v>
      </c>
    </row>
    <row r="81" spans="1:163" ht="17.25" hidden="1" customHeight="1" x14ac:dyDescent="0.25">
      <c r="A81" s="72">
        <v>464281287</v>
      </c>
      <c r="B81" s="232" t="s">
        <v>2561</v>
      </c>
      <c r="C81" s="72" t="s">
        <v>2243</v>
      </c>
      <c r="D81" s="72" t="s">
        <v>2883</v>
      </c>
      <c r="E81" s="72">
        <v>4550</v>
      </c>
      <c r="F81" s="72"/>
      <c r="G81" s="233"/>
      <c r="H81" s="233"/>
      <c r="I81" s="72">
        <v>4443</v>
      </c>
      <c r="J81" s="72">
        <v>1463.61</v>
      </c>
      <c r="K81" s="189">
        <f t="shared" si="12"/>
        <v>1525.61</v>
      </c>
      <c r="L81" s="189">
        <f t="shared" si="13"/>
        <v>1356.6099999999997</v>
      </c>
      <c r="M81" s="260">
        <v>1</v>
      </c>
      <c r="N81" s="72" t="s">
        <v>2242</v>
      </c>
      <c r="O81" s="72" t="s">
        <v>128</v>
      </c>
      <c r="P81" s="72" t="s">
        <v>140</v>
      </c>
      <c r="Q81" s="186">
        <v>103581.61</v>
      </c>
      <c r="R81" s="66">
        <v>62</v>
      </c>
      <c r="S81" s="66">
        <f t="shared" si="14"/>
        <v>0</v>
      </c>
      <c r="T81" s="66">
        <v>2250</v>
      </c>
      <c r="U81" s="4" t="s">
        <v>129</v>
      </c>
      <c r="V81" s="5">
        <f t="shared" si="15"/>
        <v>3.5682099318274083E-2</v>
      </c>
      <c r="W81" s="5">
        <f t="shared" si="16"/>
        <v>5.4556132668209141E-3</v>
      </c>
      <c r="X81" s="5" t="str">
        <f t="shared" si="21"/>
        <v xml:space="preserve">STABLE </v>
      </c>
      <c r="Y81" s="72" t="str">
        <f t="shared" si="17"/>
        <v>PAID</v>
      </c>
      <c r="Z81" s="72" t="s">
        <v>129</v>
      </c>
      <c r="AA81" s="72" t="s">
        <v>128</v>
      </c>
      <c r="AB81" s="232"/>
      <c r="AC81" s="72"/>
      <c r="AD81" s="72" t="s">
        <v>2888</v>
      </c>
      <c r="AE81" s="234"/>
      <c r="AF81" s="235" t="s">
        <v>129</v>
      </c>
      <c r="AG81" s="7"/>
      <c r="AH81" s="72" t="s">
        <v>1035</v>
      </c>
      <c r="AI81" s="7"/>
      <c r="AJ81" s="7"/>
      <c r="AK81" s="7"/>
      <c r="AL81" s="7">
        <v>3775.61</v>
      </c>
      <c r="AM81" s="186">
        <v>103581.61</v>
      </c>
      <c r="AN81" s="189">
        <v>26</v>
      </c>
      <c r="AO81" s="233">
        <v>25</v>
      </c>
      <c r="AP81" s="233" t="str">
        <f t="shared" si="18"/>
        <v>STABLE</v>
      </c>
      <c r="AQ81" s="233"/>
      <c r="AR81" s="233"/>
      <c r="AS81" s="233"/>
      <c r="AT81" s="233"/>
      <c r="AU81" s="72" t="s">
        <v>131</v>
      </c>
      <c r="AV81" s="236" t="s">
        <v>2722</v>
      </c>
      <c r="AW81" s="232" t="s">
        <v>1353</v>
      </c>
      <c r="AX81" s="237">
        <v>45575</v>
      </c>
      <c r="AY81" s="72">
        <v>48</v>
      </c>
      <c r="AZ81" s="72" t="s">
        <v>2880</v>
      </c>
      <c r="BA81" s="7" t="s">
        <v>135</v>
      </c>
      <c r="BB81" s="7"/>
      <c r="BC81" s="7"/>
      <c r="BD81" s="72"/>
      <c r="BE81" s="72"/>
      <c r="BF81" s="72"/>
      <c r="BG81" s="150"/>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v>1</v>
      </c>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238">
        <f t="shared" si="19"/>
        <v>1</v>
      </c>
      <c r="ES81" s="72">
        <f t="shared" si="20"/>
        <v>1</v>
      </c>
      <c r="ET81" s="72" t="s">
        <v>145</v>
      </c>
      <c r="EU81" s="7"/>
      <c r="EV81" s="262"/>
      <c r="EW81" s="7"/>
      <c r="EX81" s="150"/>
      <c r="EY81" s="239"/>
      <c r="EZ81" s="239"/>
      <c r="FA81" s="150"/>
      <c r="FB81" s="239"/>
      <c r="FC81" s="7"/>
      <c r="FD81" s="7"/>
      <c r="FE81" s="7">
        <f t="shared" si="22"/>
        <v>1525.61</v>
      </c>
      <c r="FF81" s="72">
        <f t="shared" si="23"/>
        <v>5906.61</v>
      </c>
    </row>
    <row r="82" spans="1:163" ht="17.25" hidden="1" customHeight="1" x14ac:dyDescent="0.25">
      <c r="A82" s="72">
        <v>467318125</v>
      </c>
      <c r="B82" s="232" t="s">
        <v>2575</v>
      </c>
      <c r="C82" s="72" t="s">
        <v>2243</v>
      </c>
      <c r="D82" s="72" t="s">
        <v>2954</v>
      </c>
      <c r="E82" s="72">
        <v>4200</v>
      </c>
      <c r="F82" s="72"/>
      <c r="G82" s="233"/>
      <c r="H82" s="233"/>
      <c r="I82" s="72">
        <v>4160</v>
      </c>
      <c r="J82" s="72">
        <v>4109.75</v>
      </c>
      <c r="K82" s="189">
        <f t="shared" si="12"/>
        <v>4115.75</v>
      </c>
      <c r="L82" s="189">
        <f t="shared" si="13"/>
        <v>4069.75</v>
      </c>
      <c r="M82" s="260">
        <v>1</v>
      </c>
      <c r="N82" s="72" t="s">
        <v>2242</v>
      </c>
      <c r="O82" s="72" t="s">
        <v>128</v>
      </c>
      <c r="P82" s="72" t="s">
        <v>254</v>
      </c>
      <c r="Q82" s="186">
        <v>102833</v>
      </c>
      <c r="R82" s="66">
        <v>6</v>
      </c>
      <c r="S82" s="66">
        <f t="shared" si="14"/>
        <v>0</v>
      </c>
      <c r="T82" s="66">
        <v>450</v>
      </c>
      <c r="U82" s="4" t="s">
        <v>129</v>
      </c>
      <c r="V82" s="5">
        <f t="shared" si="15"/>
        <v>8.6322303859042562E-2</v>
      </c>
      <c r="W82" s="5">
        <f t="shared" si="16"/>
        <v>5.4161841958914811E-3</v>
      </c>
      <c r="X82" s="5" t="s">
        <v>2242</v>
      </c>
      <c r="Y82" s="72" t="str">
        <f t="shared" si="17"/>
        <v>PTP</v>
      </c>
      <c r="Z82" s="72" t="s">
        <v>129</v>
      </c>
      <c r="AA82" s="72" t="s">
        <v>166</v>
      </c>
      <c r="AB82" s="232" t="s">
        <v>2346</v>
      </c>
      <c r="AC82" s="72"/>
      <c r="AD82" s="72" t="s">
        <v>2889</v>
      </c>
      <c r="AE82" s="234"/>
      <c r="AF82" s="235" t="s">
        <v>129</v>
      </c>
      <c r="AG82" s="7"/>
      <c r="AH82" s="72" t="s">
        <v>255</v>
      </c>
      <c r="AI82" s="7"/>
      <c r="AJ82" s="7"/>
      <c r="AK82" s="7"/>
      <c r="AL82" s="7">
        <v>4565.75</v>
      </c>
      <c r="AM82" s="186">
        <v>102833</v>
      </c>
      <c r="AN82" s="189">
        <v>26</v>
      </c>
      <c r="AO82" s="233">
        <v>55</v>
      </c>
      <c r="AP82" s="233" t="str">
        <f t="shared" si="18"/>
        <v>FLOW</v>
      </c>
      <c r="AQ82" s="233"/>
      <c r="AR82" s="233"/>
      <c r="AS82" s="233"/>
      <c r="AT82" s="233"/>
      <c r="AU82" s="72" t="s">
        <v>131</v>
      </c>
      <c r="AV82" s="236" t="s">
        <v>2738</v>
      </c>
      <c r="AW82" s="232" t="s">
        <v>1349</v>
      </c>
      <c r="AX82" s="237">
        <v>45982</v>
      </c>
      <c r="AY82" s="72">
        <v>36</v>
      </c>
      <c r="AZ82" s="72" t="s">
        <v>2880</v>
      </c>
      <c r="BA82" s="7" t="s">
        <v>2305</v>
      </c>
      <c r="BB82" s="7"/>
      <c r="BC82" s="7"/>
      <c r="BD82" s="72"/>
      <c r="BE82" s="72"/>
      <c r="BF82" s="72"/>
      <c r="BG82" s="150"/>
      <c r="BH82" s="72"/>
      <c r="BI82" s="72"/>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v>1</v>
      </c>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v>1</v>
      </c>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238">
        <f t="shared" si="19"/>
        <v>2</v>
      </c>
      <c r="ES82" s="72">
        <f t="shared" si="20"/>
        <v>1</v>
      </c>
      <c r="ET82" s="72" t="s">
        <v>256</v>
      </c>
      <c r="EU82" s="7"/>
      <c r="EV82" s="262"/>
      <c r="EW82" s="7"/>
      <c r="EX82" s="150"/>
      <c r="EY82" s="239"/>
      <c r="EZ82" s="239"/>
      <c r="FA82" s="150"/>
      <c r="FB82" s="239"/>
      <c r="FC82" s="7"/>
      <c r="FD82" s="7"/>
      <c r="FE82" s="7">
        <f t="shared" si="22"/>
        <v>4115.75</v>
      </c>
      <c r="FF82" s="72">
        <f t="shared" si="23"/>
        <v>8269.75</v>
      </c>
    </row>
    <row r="83" spans="1:163" ht="17.25" hidden="1" customHeight="1" x14ac:dyDescent="0.25">
      <c r="A83" s="72">
        <v>458321906</v>
      </c>
      <c r="B83" s="232" t="s">
        <v>159</v>
      </c>
      <c r="C83" s="72" t="s">
        <v>2243</v>
      </c>
      <c r="D83" s="72" t="s">
        <v>139</v>
      </c>
      <c r="E83" s="72">
        <v>7810</v>
      </c>
      <c r="F83" s="72"/>
      <c r="G83" s="233"/>
      <c r="H83" s="233"/>
      <c r="I83" s="72">
        <v>7527</v>
      </c>
      <c r="J83" s="72">
        <v>22581</v>
      </c>
      <c r="K83" s="189">
        <f t="shared" si="12"/>
        <v>8371</v>
      </c>
      <c r="L83" s="189">
        <f t="shared" si="13"/>
        <v>22298</v>
      </c>
      <c r="M83" s="260">
        <v>3</v>
      </c>
      <c r="N83" s="72" t="s">
        <v>2242</v>
      </c>
      <c r="O83" s="72" t="s">
        <v>128</v>
      </c>
      <c r="P83" s="72" t="s">
        <v>140</v>
      </c>
      <c r="Q83" s="186">
        <v>102203</v>
      </c>
      <c r="R83" s="66">
        <v>844</v>
      </c>
      <c r="S83" s="66">
        <f t="shared" si="14"/>
        <v>0</v>
      </c>
      <c r="T83" s="66">
        <v>3150</v>
      </c>
      <c r="U83" s="4" t="s">
        <v>134</v>
      </c>
      <c r="V83" s="5">
        <f t="shared" si="15"/>
        <v>0.31889009535220408</v>
      </c>
      <c r="W83" s="5">
        <f t="shared" si="16"/>
        <v>3.2732858975106811E-2</v>
      </c>
      <c r="X83" s="5" t="str">
        <f t="shared" si="21"/>
        <v xml:space="preserve">STABLE </v>
      </c>
      <c r="Y83" s="72" t="str">
        <f t="shared" si="17"/>
        <v>PAID</v>
      </c>
      <c r="Z83" s="72" t="s">
        <v>128</v>
      </c>
      <c r="AA83" s="72" t="s">
        <v>128</v>
      </c>
      <c r="AB83" s="232" t="s">
        <v>2349</v>
      </c>
      <c r="AC83" s="72"/>
      <c r="AD83" s="72" t="s">
        <v>2889</v>
      </c>
      <c r="AE83" s="234"/>
      <c r="AF83" s="235" t="s">
        <v>2882</v>
      </c>
      <c r="AG83" s="7"/>
      <c r="AH83" s="72" t="s">
        <v>160</v>
      </c>
      <c r="AI83" s="7"/>
      <c r="AJ83" s="7"/>
      <c r="AK83" s="7"/>
      <c r="AL83" s="7">
        <v>22581</v>
      </c>
      <c r="AM83" s="186">
        <v>102203</v>
      </c>
      <c r="AN83" s="189">
        <v>87</v>
      </c>
      <c r="AO83" s="233">
        <v>86</v>
      </c>
      <c r="AP83" s="233" t="str">
        <f t="shared" si="18"/>
        <v>STABLE</v>
      </c>
      <c r="AQ83" s="233"/>
      <c r="AR83" s="233"/>
      <c r="AS83" s="233"/>
      <c r="AT83" s="233"/>
      <c r="AU83" s="72" t="s">
        <v>131</v>
      </c>
      <c r="AV83" s="236" t="s">
        <v>161</v>
      </c>
      <c r="AW83" s="232" t="s">
        <v>162</v>
      </c>
      <c r="AX83" s="237">
        <v>45076</v>
      </c>
      <c r="AY83" s="72">
        <v>48</v>
      </c>
      <c r="AZ83" s="72" t="s">
        <v>139</v>
      </c>
      <c r="BA83" s="7" t="s">
        <v>135</v>
      </c>
      <c r="BB83" s="7"/>
      <c r="BC83" s="7"/>
      <c r="BD83" s="72"/>
      <c r="BE83" s="72"/>
      <c r="BF83" s="72">
        <v>1</v>
      </c>
      <c r="BG83" s="150"/>
      <c r="BH83" s="72"/>
      <c r="BI83" s="72"/>
      <c r="BJ83" s="72"/>
      <c r="BK83" s="72"/>
      <c r="BL83" s="72"/>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238">
        <f t="shared" si="19"/>
        <v>1</v>
      </c>
      <c r="ES83" s="72">
        <f t="shared" si="20"/>
        <v>1</v>
      </c>
      <c r="ET83" s="72" t="s">
        <v>145</v>
      </c>
      <c r="EU83" s="7" t="s">
        <v>163</v>
      </c>
      <c r="EV83" s="7" t="s">
        <v>115</v>
      </c>
      <c r="EW83" s="7" t="s">
        <v>2386</v>
      </c>
      <c r="EX83" s="150" t="s">
        <v>2397</v>
      </c>
      <c r="EY83" s="239">
        <v>46205</v>
      </c>
      <c r="EZ83" s="239"/>
      <c r="FA83" s="150"/>
      <c r="FB83" s="239"/>
      <c r="FC83" s="7"/>
      <c r="FD83" s="7"/>
      <c r="FE83" s="7">
        <f t="shared" si="22"/>
        <v>8371</v>
      </c>
      <c r="FF83" s="72">
        <f t="shared" si="23"/>
        <v>30108</v>
      </c>
      <c r="FG83" s="6">
        <v>458321906</v>
      </c>
    </row>
    <row r="84" spans="1:163" ht="17.25" hidden="1" customHeight="1" x14ac:dyDescent="0.25">
      <c r="A84" s="72">
        <v>467633570</v>
      </c>
      <c r="B84" s="232" t="s">
        <v>692</v>
      </c>
      <c r="C84" s="72" t="s">
        <v>2246</v>
      </c>
      <c r="D84" s="72" t="s">
        <v>139</v>
      </c>
      <c r="E84" s="72">
        <v>6400</v>
      </c>
      <c r="F84" s="72"/>
      <c r="G84" s="233"/>
      <c r="H84" s="233"/>
      <c r="I84" s="72">
        <v>3185</v>
      </c>
      <c r="J84" s="72">
        <v>6305</v>
      </c>
      <c r="K84" s="189">
        <f t="shared" si="12"/>
        <v>3274</v>
      </c>
      <c r="L84" s="189">
        <f t="shared" si="13"/>
        <v>3090</v>
      </c>
      <c r="M84" s="260">
        <v>2</v>
      </c>
      <c r="N84" s="72" t="s">
        <v>2242</v>
      </c>
      <c r="O84" s="72" t="s">
        <v>128</v>
      </c>
      <c r="P84" s="72" t="s">
        <v>206</v>
      </c>
      <c r="Q84" s="186">
        <v>100905</v>
      </c>
      <c r="R84" s="66">
        <v>154</v>
      </c>
      <c r="S84" s="66">
        <f t="shared" si="14"/>
        <v>0</v>
      </c>
      <c r="T84" s="66">
        <v>1350</v>
      </c>
      <c r="U84" s="4" t="s">
        <v>124</v>
      </c>
      <c r="V84" s="5">
        <f t="shared" si="15"/>
        <v>0.16261714179515335</v>
      </c>
      <c r="W84" s="5">
        <f t="shared" si="16"/>
        <v>1.8761293381049537E-2</v>
      </c>
      <c r="X84" s="5" t="str">
        <f t="shared" si="21"/>
        <v xml:space="preserve">STABLE </v>
      </c>
      <c r="Y84" s="72" t="str">
        <f t="shared" si="17"/>
        <v>PAID</v>
      </c>
      <c r="Z84" s="72" t="s">
        <v>2551</v>
      </c>
      <c r="AA84" s="72" t="s">
        <v>128</v>
      </c>
      <c r="AB84" s="232"/>
      <c r="AC84" s="72"/>
      <c r="AD84" s="72" t="s">
        <v>2892</v>
      </c>
      <c r="AE84" s="234"/>
      <c r="AF84" s="235" t="s">
        <v>129</v>
      </c>
      <c r="AG84" s="7"/>
      <c r="AH84" s="72" t="s">
        <v>207</v>
      </c>
      <c r="AI84" s="7"/>
      <c r="AJ84" s="7"/>
      <c r="AK84" s="7"/>
      <c r="AL84" s="7">
        <v>6305</v>
      </c>
      <c r="AM84" s="186">
        <v>100905</v>
      </c>
      <c r="AN84" s="189">
        <v>57</v>
      </c>
      <c r="AO84" s="233">
        <v>55</v>
      </c>
      <c r="AP84" s="233" t="str">
        <f t="shared" si="18"/>
        <v>STABLE</v>
      </c>
      <c r="AQ84" s="233"/>
      <c r="AR84" s="233"/>
      <c r="AS84" s="233"/>
      <c r="AT84" s="233"/>
      <c r="AU84" s="72" t="s">
        <v>131</v>
      </c>
      <c r="AV84" s="236" t="s">
        <v>1423</v>
      </c>
      <c r="AW84" s="232" t="s">
        <v>1424</v>
      </c>
      <c r="AX84" s="237">
        <v>46044</v>
      </c>
      <c r="AY84" s="72">
        <v>48</v>
      </c>
      <c r="AZ84" s="72" t="s">
        <v>139</v>
      </c>
      <c r="BA84" s="7" t="s">
        <v>135</v>
      </c>
      <c r="BB84" s="7"/>
      <c r="BC84" s="7"/>
      <c r="BD84" s="72"/>
      <c r="BE84" s="72"/>
      <c r="BF84" s="72">
        <v>2</v>
      </c>
      <c r="BG84" s="150"/>
      <c r="BH84" s="72"/>
      <c r="BI84" s="72"/>
      <c r="BJ84" s="72"/>
      <c r="BK84" s="72"/>
      <c r="BL84" s="72"/>
      <c r="BM84" s="72"/>
      <c r="BN84" s="72"/>
      <c r="BO84" s="72"/>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238">
        <f t="shared" si="19"/>
        <v>2</v>
      </c>
      <c r="ES84" s="72">
        <f t="shared" si="20"/>
        <v>1</v>
      </c>
      <c r="ET84" s="72" t="s">
        <v>210</v>
      </c>
      <c r="EU84" s="7" t="s">
        <v>1842</v>
      </c>
      <c r="EV84" s="7" t="s">
        <v>115</v>
      </c>
      <c r="EW84" s="7" t="s">
        <v>2382</v>
      </c>
      <c r="EX84" s="150" t="s">
        <v>2382</v>
      </c>
      <c r="EY84" s="239">
        <v>46205</v>
      </c>
      <c r="EZ84" s="239"/>
      <c r="FA84" s="150"/>
      <c r="FB84" s="239"/>
      <c r="FC84" s="7"/>
      <c r="FD84" s="7"/>
      <c r="FE84" s="7">
        <f t="shared" si="22"/>
        <v>3274</v>
      </c>
      <c r="FF84" s="72">
        <f t="shared" si="23"/>
        <v>9490</v>
      </c>
    </row>
    <row r="85" spans="1:163" ht="17.25" hidden="1" customHeight="1" x14ac:dyDescent="0.25">
      <c r="A85" s="72">
        <v>460748946</v>
      </c>
      <c r="B85" s="232" t="s">
        <v>664</v>
      </c>
      <c r="C85" s="72" t="s">
        <v>2243</v>
      </c>
      <c r="D85" s="72" t="s">
        <v>2959</v>
      </c>
      <c r="E85" s="72">
        <v>6300</v>
      </c>
      <c r="F85" s="72"/>
      <c r="G85" s="233"/>
      <c r="H85" s="233"/>
      <c r="I85" s="72">
        <v>6124</v>
      </c>
      <c r="J85" s="72">
        <v>6119</v>
      </c>
      <c r="K85" s="189">
        <f t="shared" si="12"/>
        <v>6240</v>
      </c>
      <c r="L85" s="189">
        <f t="shared" si="13"/>
        <v>5943</v>
      </c>
      <c r="M85" s="260">
        <v>1</v>
      </c>
      <c r="N85" s="72" t="s">
        <v>2242</v>
      </c>
      <c r="O85" s="72" t="s">
        <v>128</v>
      </c>
      <c r="P85" s="72" t="s">
        <v>126</v>
      </c>
      <c r="Q85" s="186">
        <v>99466.2</v>
      </c>
      <c r="R85" s="66">
        <v>121</v>
      </c>
      <c r="S85" s="66">
        <f t="shared" si="14"/>
        <v>0</v>
      </c>
      <c r="T85" s="66">
        <v>5627</v>
      </c>
      <c r="U85" s="4" t="s">
        <v>501</v>
      </c>
      <c r="V85" s="5">
        <f t="shared" si="15"/>
        <v>6.2509632975502757E-2</v>
      </c>
      <c r="W85" s="5">
        <f t="shared" si="16"/>
        <v>5.2388558192932354E-3</v>
      </c>
      <c r="X85" s="5" t="s">
        <v>124</v>
      </c>
      <c r="Y85" s="72" t="str">
        <f t="shared" si="17"/>
        <v>PTP</v>
      </c>
      <c r="Z85" s="72" t="s">
        <v>258</v>
      </c>
      <c r="AA85" s="72" t="s">
        <v>166</v>
      </c>
      <c r="AB85" s="232"/>
      <c r="AC85" s="72">
        <v>31</v>
      </c>
      <c r="AD85" s="72" t="s">
        <v>2888</v>
      </c>
      <c r="AE85" s="234"/>
      <c r="AF85" s="235" t="s">
        <v>129</v>
      </c>
      <c r="AG85" s="7"/>
      <c r="AH85" s="72" t="s">
        <v>1069</v>
      </c>
      <c r="AI85" s="7"/>
      <c r="AJ85" s="7"/>
      <c r="AK85" s="7"/>
      <c r="AL85" s="7">
        <v>6119</v>
      </c>
      <c r="AM85" s="186">
        <v>99466.2</v>
      </c>
      <c r="AN85" s="189">
        <v>26</v>
      </c>
      <c r="AO85" s="233">
        <v>55</v>
      </c>
      <c r="AP85" s="233" t="str">
        <f t="shared" si="18"/>
        <v>FLOW</v>
      </c>
      <c r="AQ85" s="233"/>
      <c r="AR85" s="233"/>
      <c r="AS85" s="233"/>
      <c r="AT85" s="233"/>
      <c r="AU85" s="72" t="s">
        <v>131</v>
      </c>
      <c r="AV85" s="236" t="s">
        <v>1385</v>
      </c>
      <c r="AW85" s="232" t="s">
        <v>315</v>
      </c>
      <c r="AX85" s="237">
        <v>45247</v>
      </c>
      <c r="AY85" s="72">
        <v>48</v>
      </c>
      <c r="AZ85" s="72" t="s">
        <v>139</v>
      </c>
      <c r="BA85" s="7" t="s">
        <v>135</v>
      </c>
      <c r="BB85" s="7"/>
      <c r="BC85" s="7"/>
      <c r="BD85" s="72"/>
      <c r="BE85" s="72"/>
      <c r="BF85" s="72"/>
      <c r="BG85" s="150"/>
      <c r="BH85" s="72"/>
      <c r="BI85" s="72"/>
      <c r="BJ85" s="72"/>
      <c r="BK85" s="72"/>
      <c r="BL85" s="72">
        <v>1</v>
      </c>
      <c r="BM85" s="72"/>
      <c r="BN85" s="72"/>
      <c r="BO85" s="72"/>
      <c r="BP85" s="72"/>
      <c r="BQ85" s="72"/>
      <c r="BR85" s="72"/>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v>1</v>
      </c>
      <c r="ED85" s="72"/>
      <c r="EE85" s="72"/>
      <c r="EF85" s="72"/>
      <c r="EG85" s="72"/>
      <c r="EH85" s="72"/>
      <c r="EI85" s="72"/>
      <c r="EJ85" s="72"/>
      <c r="EK85" s="72"/>
      <c r="EL85" s="72"/>
      <c r="EM85" s="72"/>
      <c r="EN85" s="72"/>
      <c r="EO85" s="72"/>
      <c r="EP85" s="72"/>
      <c r="EQ85" s="72"/>
      <c r="ER85" s="238">
        <f t="shared" si="19"/>
        <v>2</v>
      </c>
      <c r="ES85" s="72">
        <f t="shared" si="20"/>
        <v>1</v>
      </c>
      <c r="ET85" s="72" t="s">
        <v>136</v>
      </c>
      <c r="EU85" s="7" t="s">
        <v>1843</v>
      </c>
      <c r="EV85" s="7" t="s">
        <v>115</v>
      </c>
      <c r="EW85" s="7" t="s">
        <v>2354</v>
      </c>
      <c r="EX85" s="150" t="s">
        <v>2373</v>
      </c>
      <c r="EY85" s="239">
        <v>46207</v>
      </c>
      <c r="EZ85" s="239"/>
      <c r="FA85" s="150"/>
      <c r="FB85" s="239"/>
      <c r="FC85" s="7"/>
      <c r="FD85" s="7"/>
      <c r="FE85" s="7">
        <f t="shared" si="22"/>
        <v>6240</v>
      </c>
      <c r="FF85" s="72">
        <f t="shared" si="23"/>
        <v>12243</v>
      </c>
    </row>
    <row r="86" spans="1:163" ht="17.25" hidden="1" customHeight="1" x14ac:dyDescent="0.25">
      <c r="A86" s="72">
        <v>465745229</v>
      </c>
      <c r="B86" s="232" t="s">
        <v>873</v>
      </c>
      <c r="C86" s="72" t="s">
        <v>2243</v>
      </c>
      <c r="D86" s="72" t="s">
        <v>2934</v>
      </c>
      <c r="E86" s="72">
        <v>3500</v>
      </c>
      <c r="F86" s="72"/>
      <c r="G86" s="233"/>
      <c r="H86" s="233"/>
      <c r="I86" s="72">
        <v>5140</v>
      </c>
      <c r="J86" s="72">
        <v>3468</v>
      </c>
      <c r="K86" s="189">
        <f t="shared" si="12"/>
        <v>3543</v>
      </c>
      <c r="L86" s="189">
        <f t="shared" si="13"/>
        <v>5108</v>
      </c>
      <c r="M86" s="260">
        <v>1</v>
      </c>
      <c r="N86" s="72" t="s">
        <v>2242</v>
      </c>
      <c r="O86" s="72" t="s">
        <v>128</v>
      </c>
      <c r="P86" s="72" t="s">
        <v>126</v>
      </c>
      <c r="Q86" s="186">
        <v>99392</v>
      </c>
      <c r="R86" s="66">
        <v>75</v>
      </c>
      <c r="S86" s="66">
        <f t="shared" si="14"/>
        <v>0</v>
      </c>
      <c r="T86" s="66">
        <v>1540</v>
      </c>
      <c r="U86" s="4" t="s">
        <v>174</v>
      </c>
      <c r="V86" s="5">
        <f t="shared" si="15"/>
        <v>6.2463001911213754E-2</v>
      </c>
      <c r="W86" s="5">
        <f t="shared" si="16"/>
        <v>5.2349477268780076E-3</v>
      </c>
      <c r="X86" s="5" t="s">
        <v>2242</v>
      </c>
      <c r="Y86" s="72" t="str">
        <f t="shared" si="17"/>
        <v>PTP</v>
      </c>
      <c r="Z86" s="72" t="s">
        <v>166</v>
      </c>
      <c r="AA86" s="72" t="s">
        <v>166</v>
      </c>
      <c r="AB86" s="232"/>
      <c r="AC86" s="72">
        <v>22</v>
      </c>
      <c r="AD86" s="72" t="s">
        <v>2888</v>
      </c>
      <c r="AE86" s="234"/>
      <c r="AF86" s="235" t="s">
        <v>129</v>
      </c>
      <c r="AG86" s="7"/>
      <c r="AH86" s="72" t="s">
        <v>1135</v>
      </c>
      <c r="AI86" s="7"/>
      <c r="AJ86" s="7"/>
      <c r="AK86" s="7"/>
      <c r="AL86" s="7">
        <v>3468</v>
      </c>
      <c r="AM86" s="186">
        <v>99392</v>
      </c>
      <c r="AN86" s="189">
        <v>26</v>
      </c>
      <c r="AO86" s="233">
        <v>25</v>
      </c>
      <c r="AP86" s="233" t="str">
        <f t="shared" si="18"/>
        <v>STABLE</v>
      </c>
      <c r="AQ86" s="233"/>
      <c r="AR86" s="233"/>
      <c r="AS86" s="233"/>
      <c r="AT86" s="233"/>
      <c r="AU86" s="72" t="s">
        <v>131</v>
      </c>
      <c r="AV86" s="236" t="s">
        <v>1646</v>
      </c>
      <c r="AW86" s="232" t="s">
        <v>1579</v>
      </c>
      <c r="AX86" s="237">
        <v>45737</v>
      </c>
      <c r="AY86" s="72">
        <v>36</v>
      </c>
      <c r="AZ86" s="72" t="s">
        <v>139</v>
      </c>
      <c r="BA86" s="7" t="s">
        <v>135</v>
      </c>
      <c r="BB86" s="7"/>
      <c r="BC86" s="7"/>
      <c r="BD86" s="72"/>
      <c r="BE86" s="72"/>
      <c r="BF86" s="72"/>
      <c r="BG86" s="150"/>
      <c r="BH86" s="72"/>
      <c r="BI86" s="72"/>
      <c r="BJ86" s="72"/>
      <c r="BK86" s="72"/>
      <c r="BL86" s="72">
        <v>1</v>
      </c>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238">
        <f t="shared" si="19"/>
        <v>1</v>
      </c>
      <c r="ES86" s="72">
        <f t="shared" si="20"/>
        <v>1</v>
      </c>
      <c r="ET86" s="72" t="s">
        <v>136</v>
      </c>
      <c r="EU86" s="7" t="s">
        <v>1844</v>
      </c>
      <c r="EV86" s="7" t="s">
        <v>115</v>
      </c>
      <c r="EW86" s="7" t="s">
        <v>2354</v>
      </c>
      <c r="EX86" s="150" t="s">
        <v>2373</v>
      </c>
      <c r="EY86" s="239">
        <v>46207</v>
      </c>
      <c r="EZ86" s="239"/>
      <c r="FA86" s="150"/>
      <c r="FB86" s="239"/>
      <c r="FC86" s="7"/>
      <c r="FD86" s="7"/>
      <c r="FE86" s="7">
        <f t="shared" si="22"/>
        <v>3543</v>
      </c>
      <c r="FF86" s="72">
        <f t="shared" si="23"/>
        <v>8608</v>
      </c>
    </row>
    <row r="87" spans="1:163" ht="17.25" hidden="1" customHeight="1" x14ac:dyDescent="0.25">
      <c r="A87" s="72">
        <v>468093645</v>
      </c>
      <c r="B87" s="232" t="s">
        <v>584</v>
      </c>
      <c r="C87" s="72" t="s">
        <v>2243</v>
      </c>
      <c r="D87" s="72" t="s">
        <v>2959</v>
      </c>
      <c r="E87" s="72">
        <v>3750</v>
      </c>
      <c r="F87" s="72"/>
      <c r="G87" s="233"/>
      <c r="H87" s="233"/>
      <c r="I87" s="72">
        <v>3682</v>
      </c>
      <c r="J87" s="72">
        <v>3682</v>
      </c>
      <c r="K87" s="189">
        <f t="shared" si="12"/>
        <v>3682</v>
      </c>
      <c r="L87" s="189">
        <f t="shared" si="13"/>
        <v>3614</v>
      </c>
      <c r="M87" s="260">
        <v>1</v>
      </c>
      <c r="N87" s="72" t="s">
        <v>2242</v>
      </c>
      <c r="O87" s="72" t="s">
        <v>128</v>
      </c>
      <c r="P87" s="72" t="s">
        <v>218</v>
      </c>
      <c r="Q87" s="186">
        <v>99027</v>
      </c>
      <c r="R87" s="66">
        <v>0</v>
      </c>
      <c r="S87" s="66">
        <f t="shared" si="14"/>
        <v>0</v>
      </c>
      <c r="T87" s="66">
        <v>450</v>
      </c>
      <c r="U87" s="4" t="s">
        <v>129</v>
      </c>
      <c r="V87" s="5">
        <f t="shared" si="15"/>
        <v>0.21455455863275791</v>
      </c>
      <c r="W87" s="5">
        <f t="shared" si="16"/>
        <v>5.2157232830564674E-3</v>
      </c>
      <c r="X87" s="5" t="s">
        <v>2242</v>
      </c>
      <c r="Y87" s="72" t="str">
        <f t="shared" si="17"/>
        <v>PTP</v>
      </c>
      <c r="Z87" s="72" t="s">
        <v>129</v>
      </c>
      <c r="AA87" s="72" t="s">
        <v>166</v>
      </c>
      <c r="AB87" s="232"/>
      <c r="AC87" s="72">
        <v>31</v>
      </c>
      <c r="AD87" s="72" t="s">
        <v>2888</v>
      </c>
      <c r="AE87" s="234"/>
      <c r="AF87" s="235" t="s">
        <v>129</v>
      </c>
      <c r="AG87" s="7"/>
      <c r="AH87" s="72" t="s">
        <v>1053</v>
      </c>
      <c r="AI87" s="7"/>
      <c r="AJ87" s="7"/>
      <c r="AK87" s="7"/>
      <c r="AL87" s="7">
        <v>3682</v>
      </c>
      <c r="AM87" s="186">
        <v>99027</v>
      </c>
      <c r="AN87" s="189">
        <v>26</v>
      </c>
      <c r="AO87" s="233">
        <v>55</v>
      </c>
      <c r="AP87" s="233" t="str">
        <f t="shared" si="18"/>
        <v>FLOW</v>
      </c>
      <c r="AQ87" s="233"/>
      <c r="AR87" s="233"/>
      <c r="AS87" s="233"/>
      <c r="AT87" s="233"/>
      <c r="AU87" s="72" t="s">
        <v>131</v>
      </c>
      <c r="AV87" s="236" t="s">
        <v>1278</v>
      </c>
      <c r="AW87" s="232" t="s">
        <v>1279</v>
      </c>
      <c r="AX87" s="237">
        <v>46130</v>
      </c>
      <c r="AY87" s="72">
        <v>36</v>
      </c>
      <c r="AZ87" s="72" t="s">
        <v>139</v>
      </c>
      <c r="BA87" s="7" t="s">
        <v>2305</v>
      </c>
      <c r="BB87" s="7"/>
      <c r="BC87" s="7"/>
      <c r="BD87" s="72"/>
      <c r="BE87" s="72"/>
      <c r="BF87" s="72"/>
      <c r="BG87" s="150"/>
      <c r="BH87" s="72"/>
      <c r="BI87" s="72"/>
      <c r="BJ87" s="72"/>
      <c r="BK87" s="72"/>
      <c r="BL87" s="72"/>
      <c r="BM87" s="72"/>
      <c r="BN87" s="72"/>
      <c r="BO87" s="72"/>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v>1</v>
      </c>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v>1</v>
      </c>
      <c r="EJ87" s="72"/>
      <c r="EK87" s="72"/>
      <c r="EL87" s="72"/>
      <c r="EM87" s="72"/>
      <c r="EN87" s="72"/>
      <c r="EO87" s="72"/>
      <c r="EP87" s="72"/>
      <c r="EQ87" s="72"/>
      <c r="ER87" s="238">
        <f t="shared" si="19"/>
        <v>2</v>
      </c>
      <c r="ES87" s="72">
        <f t="shared" si="20"/>
        <v>1</v>
      </c>
      <c r="ET87" s="72" t="s">
        <v>222</v>
      </c>
      <c r="EU87" s="7" t="s">
        <v>1845</v>
      </c>
      <c r="EV87" s="7" t="s">
        <v>115</v>
      </c>
      <c r="EW87" s="7" t="e">
        <v>#N/A</v>
      </c>
      <c r="EX87" s="150" t="e">
        <v>#N/A</v>
      </c>
      <c r="EY87" s="239" t="e">
        <v>#N/A</v>
      </c>
      <c r="EZ87" s="239"/>
      <c r="FA87" s="150"/>
      <c r="FB87" s="239"/>
      <c r="FC87" s="7" t="s">
        <v>2932</v>
      </c>
      <c r="FD87" s="7"/>
      <c r="FE87" s="7">
        <f t="shared" si="22"/>
        <v>3682</v>
      </c>
      <c r="FF87" s="72">
        <f t="shared" si="23"/>
        <v>7364</v>
      </c>
    </row>
    <row r="88" spans="1:163" ht="17.25" hidden="1" customHeight="1" x14ac:dyDescent="0.25">
      <c r="A88" s="72">
        <v>466324484</v>
      </c>
      <c r="B88" s="232" t="s">
        <v>781</v>
      </c>
      <c r="C88" s="72" t="s">
        <v>2243</v>
      </c>
      <c r="D88" s="72" t="s">
        <v>2959</v>
      </c>
      <c r="E88" s="72">
        <v>4900</v>
      </c>
      <c r="F88" s="72"/>
      <c r="G88" s="233"/>
      <c r="H88" s="233"/>
      <c r="I88" s="72">
        <v>4811</v>
      </c>
      <c r="J88" s="72">
        <v>4617</v>
      </c>
      <c r="K88" s="189">
        <f t="shared" si="12"/>
        <v>4703</v>
      </c>
      <c r="L88" s="189">
        <f t="shared" si="13"/>
        <v>4528</v>
      </c>
      <c r="M88" s="260">
        <v>1</v>
      </c>
      <c r="N88" s="72" t="s">
        <v>2242</v>
      </c>
      <c r="O88" s="72" t="s">
        <v>128</v>
      </c>
      <c r="P88" s="72" t="s">
        <v>173</v>
      </c>
      <c r="Q88" s="186">
        <v>98696</v>
      </c>
      <c r="R88" s="66">
        <v>86</v>
      </c>
      <c r="S88" s="66">
        <f t="shared" si="14"/>
        <v>0</v>
      </c>
      <c r="T88" s="66">
        <v>3150</v>
      </c>
      <c r="U88" s="4" t="s">
        <v>1007</v>
      </c>
      <c r="V88" s="5">
        <f t="shared" si="15"/>
        <v>0.10181129636853065</v>
      </c>
      <c r="W88" s="5">
        <f t="shared" si="16"/>
        <v>5.198289609344332E-3</v>
      </c>
      <c r="X88" s="5" t="s">
        <v>2242</v>
      </c>
      <c r="Y88" s="72" t="str">
        <f t="shared" si="17"/>
        <v>PTP</v>
      </c>
      <c r="Z88" s="72" t="s">
        <v>166</v>
      </c>
      <c r="AA88" s="72" t="s">
        <v>166</v>
      </c>
      <c r="AB88" s="232"/>
      <c r="AC88" s="72">
        <v>31</v>
      </c>
      <c r="AD88" s="72" t="s">
        <v>2889</v>
      </c>
      <c r="AE88" s="234"/>
      <c r="AF88" s="235" t="s">
        <v>129</v>
      </c>
      <c r="AG88" s="7"/>
      <c r="AH88" s="72" t="s">
        <v>1103</v>
      </c>
      <c r="AI88" s="7"/>
      <c r="AJ88" s="7"/>
      <c r="AK88" s="7"/>
      <c r="AL88" s="7">
        <v>4617</v>
      </c>
      <c r="AM88" s="186">
        <v>98696</v>
      </c>
      <c r="AN88" s="189">
        <v>26</v>
      </c>
      <c r="AO88" s="233">
        <v>55</v>
      </c>
      <c r="AP88" s="233" t="str">
        <f t="shared" si="18"/>
        <v>FLOW</v>
      </c>
      <c r="AQ88" s="233"/>
      <c r="AR88" s="233"/>
      <c r="AS88" s="233"/>
      <c r="AT88" s="233"/>
      <c r="AU88" s="72" t="s">
        <v>131</v>
      </c>
      <c r="AV88" s="236" t="s">
        <v>1532</v>
      </c>
      <c r="AW88" s="232" t="s">
        <v>1533</v>
      </c>
      <c r="AX88" s="237">
        <v>45821</v>
      </c>
      <c r="AY88" s="72">
        <v>36</v>
      </c>
      <c r="AZ88" s="72" t="s">
        <v>139</v>
      </c>
      <c r="BA88" s="7" t="s">
        <v>2305</v>
      </c>
      <c r="BB88" s="7"/>
      <c r="BC88" s="7"/>
      <c r="BD88" s="72"/>
      <c r="BE88" s="72"/>
      <c r="BF88" s="72"/>
      <c r="BG88" s="150"/>
      <c r="BH88" s="72"/>
      <c r="BI88" s="72"/>
      <c r="BJ88" s="72"/>
      <c r="BK88" s="72"/>
      <c r="BL88" s="72"/>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v>1</v>
      </c>
      <c r="CN88" s="72"/>
      <c r="CO88" s="72"/>
      <c r="CP88" s="72"/>
      <c r="CQ88" s="72"/>
      <c r="CR88" s="72"/>
      <c r="CS88" s="72"/>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v>1</v>
      </c>
      <c r="ED88" s="72"/>
      <c r="EE88" s="72"/>
      <c r="EF88" s="72"/>
      <c r="EG88" s="72"/>
      <c r="EH88" s="72"/>
      <c r="EI88" s="72"/>
      <c r="EJ88" s="72"/>
      <c r="EK88" s="72"/>
      <c r="EL88" s="72"/>
      <c r="EM88" s="72"/>
      <c r="EN88" s="72"/>
      <c r="EO88" s="72"/>
      <c r="EP88" s="72"/>
      <c r="EQ88" s="72"/>
      <c r="ER88" s="238">
        <f t="shared" si="19"/>
        <v>2</v>
      </c>
      <c r="ES88" s="72">
        <f t="shared" si="20"/>
        <v>1</v>
      </c>
      <c r="ET88" s="72" t="s">
        <v>178</v>
      </c>
      <c r="EU88" s="7" t="s">
        <v>1846</v>
      </c>
      <c r="EV88" s="7" t="s">
        <v>115</v>
      </c>
      <c r="EW88" s="7" t="e">
        <v>#N/A</v>
      </c>
      <c r="EX88" s="150" t="e">
        <v>#N/A</v>
      </c>
      <c r="EY88" s="239" t="e">
        <v>#N/A</v>
      </c>
      <c r="EZ88" s="239"/>
      <c r="FA88" s="150"/>
      <c r="FB88" s="239"/>
      <c r="FC88" s="7" t="s">
        <v>2932</v>
      </c>
      <c r="FD88" s="7"/>
      <c r="FE88" s="7">
        <f t="shared" si="22"/>
        <v>4703</v>
      </c>
      <c r="FF88" s="72">
        <f t="shared" si="23"/>
        <v>9428</v>
      </c>
    </row>
    <row r="89" spans="1:163" ht="17.25" hidden="1" customHeight="1" x14ac:dyDescent="0.25">
      <c r="A89" s="72">
        <v>462727406</v>
      </c>
      <c r="B89" s="232" t="s">
        <v>964</v>
      </c>
      <c r="C89" s="72" t="s">
        <v>2243</v>
      </c>
      <c r="D89" s="72" t="s">
        <v>2942</v>
      </c>
      <c r="E89" s="72">
        <v>5032</v>
      </c>
      <c r="F89" s="72"/>
      <c r="G89" s="233"/>
      <c r="H89" s="233"/>
      <c r="I89" s="72">
        <v>4932</v>
      </c>
      <c r="J89" s="72">
        <v>4683</v>
      </c>
      <c r="K89" s="189">
        <f t="shared" si="12"/>
        <v>4791</v>
      </c>
      <c r="L89" s="189">
        <f t="shared" si="13"/>
        <v>4583</v>
      </c>
      <c r="M89" s="260">
        <v>1</v>
      </c>
      <c r="N89" s="72" t="s">
        <v>2242</v>
      </c>
      <c r="O89" s="72" t="s">
        <v>128</v>
      </c>
      <c r="P89" s="72" t="s">
        <v>284</v>
      </c>
      <c r="Q89" s="186">
        <v>98550</v>
      </c>
      <c r="R89" s="66">
        <v>108</v>
      </c>
      <c r="S89" s="66">
        <f t="shared" si="14"/>
        <v>0</v>
      </c>
      <c r="T89" s="66">
        <v>900</v>
      </c>
      <c r="U89" s="4" t="s">
        <v>1012</v>
      </c>
      <c r="V89" s="5">
        <f t="shared" si="15"/>
        <v>6.721687423869474E-2</v>
      </c>
      <c r="W89" s="5">
        <f t="shared" si="16"/>
        <v>5.1905998318157159E-3</v>
      </c>
      <c r="X89" s="5" t="s">
        <v>2242</v>
      </c>
      <c r="Y89" s="72" t="str">
        <f t="shared" si="17"/>
        <v>PTP</v>
      </c>
      <c r="Z89" s="72" t="s">
        <v>166</v>
      </c>
      <c r="AA89" s="72" t="s">
        <v>166</v>
      </c>
      <c r="AB89" s="232"/>
      <c r="AC89" s="72">
        <v>25</v>
      </c>
      <c r="AD89" s="72" t="s">
        <v>2889</v>
      </c>
      <c r="AE89" s="234"/>
      <c r="AF89" s="235" t="s">
        <v>129</v>
      </c>
      <c r="AG89" s="7"/>
      <c r="AH89" s="72" t="s">
        <v>1165</v>
      </c>
      <c r="AI89" s="7"/>
      <c r="AJ89" s="7"/>
      <c r="AK89" s="7"/>
      <c r="AL89" s="7">
        <v>4683</v>
      </c>
      <c r="AM89" s="186">
        <v>98550</v>
      </c>
      <c r="AN89" s="189">
        <v>26</v>
      </c>
      <c r="AO89" s="233">
        <v>25</v>
      </c>
      <c r="AP89" s="233" t="str">
        <f t="shared" si="18"/>
        <v>STABLE</v>
      </c>
      <c r="AQ89" s="233"/>
      <c r="AR89" s="233"/>
      <c r="AS89" s="233"/>
      <c r="AT89" s="233"/>
      <c r="AU89" s="72" t="s">
        <v>131</v>
      </c>
      <c r="AV89" s="236" t="s">
        <v>1751</v>
      </c>
      <c r="AW89" s="232" t="s">
        <v>169</v>
      </c>
      <c r="AX89" s="237">
        <v>45411</v>
      </c>
      <c r="AY89" s="72">
        <v>48</v>
      </c>
      <c r="AZ89" s="72" t="s">
        <v>139</v>
      </c>
      <c r="BA89" s="7" t="s">
        <v>2305</v>
      </c>
      <c r="BB89" s="7"/>
      <c r="BC89" s="7"/>
      <c r="BD89" s="72"/>
      <c r="BE89" s="72"/>
      <c r="BF89" s="72"/>
      <c r="BG89" s="150"/>
      <c r="BH89" s="72"/>
      <c r="BI89" s="72"/>
      <c r="BJ89" s="72"/>
      <c r="BK89" s="72"/>
      <c r="BL89" s="72">
        <v>1</v>
      </c>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238">
        <f t="shared" si="19"/>
        <v>1</v>
      </c>
      <c r="ES89" s="72">
        <f t="shared" si="20"/>
        <v>1</v>
      </c>
      <c r="ET89" s="72" t="s">
        <v>288</v>
      </c>
      <c r="EU89" s="7" t="s">
        <v>1847</v>
      </c>
      <c r="EV89" s="7" t="s">
        <v>115</v>
      </c>
      <c r="EW89" s="7" t="s">
        <v>2358</v>
      </c>
      <c r="EX89" s="150" t="s">
        <v>2371</v>
      </c>
      <c r="EY89" s="239">
        <v>46224</v>
      </c>
      <c r="EZ89" s="239"/>
      <c r="FA89" s="150"/>
      <c r="FB89" s="239"/>
      <c r="FC89" s="7"/>
      <c r="FD89" s="7"/>
      <c r="FE89" s="7">
        <f t="shared" si="22"/>
        <v>4791</v>
      </c>
      <c r="FF89" s="72">
        <f t="shared" si="23"/>
        <v>9615</v>
      </c>
    </row>
    <row r="90" spans="1:163" ht="17.25" hidden="1" customHeight="1" x14ac:dyDescent="0.25">
      <c r="A90" s="72">
        <v>464268783</v>
      </c>
      <c r="B90" s="232" t="s">
        <v>933</v>
      </c>
      <c r="C90" s="72"/>
      <c r="D90" s="72"/>
      <c r="E90" s="72"/>
      <c r="F90" s="72"/>
      <c r="G90" s="233"/>
      <c r="H90" s="233"/>
      <c r="I90" s="72">
        <v>5443</v>
      </c>
      <c r="J90" s="72">
        <v>27046</v>
      </c>
      <c r="K90" s="189">
        <f t="shared" si="12"/>
        <v>6169</v>
      </c>
      <c r="L90" s="189">
        <f t="shared" si="13"/>
        <v>32489</v>
      </c>
      <c r="M90" s="260">
        <v>5</v>
      </c>
      <c r="N90" s="72" t="s">
        <v>124</v>
      </c>
      <c r="O90" s="72" t="s">
        <v>125</v>
      </c>
      <c r="P90" s="72" t="s">
        <v>140</v>
      </c>
      <c r="Q90" s="186">
        <v>98284</v>
      </c>
      <c r="R90" s="66">
        <v>895</v>
      </c>
      <c r="S90" s="66">
        <f t="shared" si="14"/>
        <v>0</v>
      </c>
      <c r="T90" s="66">
        <v>4478</v>
      </c>
      <c r="U90" s="4" t="s">
        <v>124</v>
      </c>
      <c r="V90" s="5">
        <f t="shared" si="15"/>
        <v>0.31629116396718787</v>
      </c>
      <c r="W90" s="5">
        <f t="shared" si="16"/>
        <v>4.3933619735380347E-2</v>
      </c>
      <c r="X90" s="5" t="str">
        <f t="shared" si="21"/>
        <v>FLOW</v>
      </c>
      <c r="Y90" s="72" t="str">
        <f t="shared" si="17"/>
        <v>NC</v>
      </c>
      <c r="Z90" s="72" t="s">
        <v>141</v>
      </c>
      <c r="AA90" s="72" t="s">
        <v>141</v>
      </c>
      <c r="AB90" s="232" t="s">
        <v>2349</v>
      </c>
      <c r="AC90" s="72"/>
      <c r="AD90" s="72" t="s">
        <v>2892</v>
      </c>
      <c r="AE90" s="234"/>
      <c r="AF90" s="235" t="s">
        <v>2882</v>
      </c>
      <c r="AG90" s="7"/>
      <c r="AH90" s="72" t="s">
        <v>1151</v>
      </c>
      <c r="AI90" s="7"/>
      <c r="AJ90" s="7"/>
      <c r="AK90" s="7"/>
      <c r="AL90" s="7">
        <v>27046</v>
      </c>
      <c r="AM90" s="186">
        <v>98284</v>
      </c>
      <c r="AN90" s="189">
        <v>146</v>
      </c>
      <c r="AO90" s="233">
        <v>175</v>
      </c>
      <c r="AP90" s="233" t="str">
        <f t="shared" si="18"/>
        <v>FLOW</v>
      </c>
      <c r="AQ90" s="233"/>
      <c r="AR90" s="233"/>
      <c r="AS90" s="233"/>
      <c r="AT90" s="233"/>
      <c r="AU90" s="72" t="s">
        <v>426</v>
      </c>
      <c r="AV90" s="236" t="s">
        <v>1712</v>
      </c>
      <c r="AW90" s="232" t="s">
        <v>1353</v>
      </c>
      <c r="AX90" s="237">
        <v>45574</v>
      </c>
      <c r="AY90" s="72">
        <v>36</v>
      </c>
      <c r="AZ90" s="72" t="s">
        <v>139</v>
      </c>
      <c r="BA90" s="7" t="s">
        <v>135</v>
      </c>
      <c r="BB90" s="7"/>
      <c r="BC90" s="7"/>
      <c r="BD90" s="72"/>
      <c r="BE90" s="72"/>
      <c r="BF90" s="72"/>
      <c r="BG90" s="150"/>
      <c r="BH90" s="72"/>
      <c r="BI90" s="72"/>
      <c r="BJ90" s="72"/>
      <c r="BK90" s="72"/>
      <c r="BL90" s="72"/>
      <c r="BM90" s="72"/>
      <c r="BN90" s="72"/>
      <c r="BO90" s="72"/>
      <c r="BP90" s="72"/>
      <c r="BQ90" s="72"/>
      <c r="BR90" s="72"/>
      <c r="BS90" s="72"/>
      <c r="BT90" s="72"/>
      <c r="BU90" s="72">
        <v>1</v>
      </c>
      <c r="BV90" s="72"/>
      <c r="BW90" s="72"/>
      <c r="BX90" s="72">
        <v>1</v>
      </c>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238">
        <f t="shared" si="19"/>
        <v>2</v>
      </c>
      <c r="ES90" s="72">
        <f t="shared" si="20"/>
        <v>1</v>
      </c>
      <c r="ET90" s="72" t="s">
        <v>145</v>
      </c>
      <c r="EU90" s="7" t="s">
        <v>2310</v>
      </c>
      <c r="EV90" s="262" t="s">
        <v>115</v>
      </c>
      <c r="EW90" s="7" t="s">
        <v>2350</v>
      </c>
      <c r="EX90" s="150" t="s">
        <v>2398</v>
      </c>
      <c r="EY90" s="239">
        <v>46210</v>
      </c>
      <c r="EZ90" s="239"/>
      <c r="FA90" s="150"/>
      <c r="FB90" s="239"/>
      <c r="FC90" s="7" t="s">
        <v>2932</v>
      </c>
      <c r="FD90" s="7"/>
      <c r="FE90" s="7">
        <f t="shared" si="22"/>
        <v>6169</v>
      </c>
      <c r="FF90" s="72">
        <f t="shared" si="23"/>
        <v>32489</v>
      </c>
    </row>
    <row r="91" spans="1:163" ht="17.25" hidden="1" customHeight="1" x14ac:dyDescent="0.25">
      <c r="A91" s="72">
        <v>467180214</v>
      </c>
      <c r="B91" s="232" t="s">
        <v>997</v>
      </c>
      <c r="C91" s="72" t="s">
        <v>2243</v>
      </c>
      <c r="D91" s="72" t="s">
        <v>2959</v>
      </c>
      <c r="E91" s="72">
        <v>2610</v>
      </c>
      <c r="F91" s="72"/>
      <c r="G91" s="233"/>
      <c r="H91" s="233"/>
      <c r="I91" s="72">
        <v>4052</v>
      </c>
      <c r="J91" s="72">
        <v>2552</v>
      </c>
      <c r="K91" s="189">
        <f t="shared" si="12"/>
        <v>2554</v>
      </c>
      <c r="L91" s="189">
        <f t="shared" si="13"/>
        <v>3994</v>
      </c>
      <c r="M91" s="260">
        <v>1</v>
      </c>
      <c r="N91" s="72" t="s">
        <v>2242</v>
      </c>
      <c r="O91" s="72" t="s">
        <v>128</v>
      </c>
      <c r="P91" s="72" t="s">
        <v>284</v>
      </c>
      <c r="Q91" s="186">
        <v>97537</v>
      </c>
      <c r="R91" s="66">
        <v>2</v>
      </c>
      <c r="S91" s="66">
        <f t="shared" si="14"/>
        <v>0</v>
      </c>
      <c r="T91" s="66">
        <v>900</v>
      </c>
      <c r="U91" s="4" t="s">
        <v>129</v>
      </c>
      <c r="V91" s="5">
        <f t="shared" si="15"/>
        <v>6.6525948885028607E-2</v>
      </c>
      <c r="W91" s="5">
        <f t="shared" si="16"/>
        <v>5.1372454164973057E-3</v>
      </c>
      <c r="X91" s="5" t="s">
        <v>2242</v>
      </c>
      <c r="Y91" s="72" t="str">
        <f t="shared" si="17"/>
        <v>MPTP</v>
      </c>
      <c r="Z91" s="72" t="s">
        <v>129</v>
      </c>
      <c r="AA91" s="72" t="s">
        <v>181</v>
      </c>
      <c r="AB91" s="232" t="s">
        <v>2349</v>
      </c>
      <c r="AC91" s="72">
        <v>31</v>
      </c>
      <c r="AD91" s="72" t="s">
        <v>2889</v>
      </c>
      <c r="AE91" s="234"/>
      <c r="AF91" s="235" t="s">
        <v>129</v>
      </c>
      <c r="AG91" s="7"/>
      <c r="AH91" s="72" t="s">
        <v>285</v>
      </c>
      <c r="AI91" s="7"/>
      <c r="AJ91" s="7"/>
      <c r="AK91" s="7"/>
      <c r="AL91" s="7">
        <v>3454</v>
      </c>
      <c r="AM91" s="186">
        <v>97537</v>
      </c>
      <c r="AN91" s="189">
        <v>26</v>
      </c>
      <c r="AO91" s="233">
        <v>55</v>
      </c>
      <c r="AP91" s="233" t="str">
        <f t="shared" si="18"/>
        <v>FLOW</v>
      </c>
      <c r="AQ91" s="233"/>
      <c r="AR91" s="233"/>
      <c r="AS91" s="233"/>
      <c r="AT91" s="233"/>
      <c r="AU91" s="72" t="s">
        <v>131</v>
      </c>
      <c r="AV91" s="236" t="s">
        <v>2875</v>
      </c>
      <c r="AW91" s="232" t="s">
        <v>2876</v>
      </c>
      <c r="AX91" s="237">
        <v>45958</v>
      </c>
      <c r="AY91" s="72">
        <v>36</v>
      </c>
      <c r="AZ91" s="72" t="s">
        <v>2880</v>
      </c>
      <c r="BA91" s="7" t="s">
        <v>2305</v>
      </c>
      <c r="BB91" s="7"/>
      <c r="BC91" s="7"/>
      <c r="BD91" s="72"/>
      <c r="BE91" s="72"/>
      <c r="BF91" s="72"/>
      <c r="BG91" s="150"/>
      <c r="BH91" s="72"/>
      <c r="BI91" s="72"/>
      <c r="BJ91" s="72"/>
      <c r="BK91" s="72"/>
      <c r="BL91" s="72"/>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v>1</v>
      </c>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v>2</v>
      </c>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238">
        <f t="shared" si="19"/>
        <v>3</v>
      </c>
      <c r="ES91" s="72">
        <f t="shared" si="20"/>
        <v>1</v>
      </c>
      <c r="ET91" s="72" t="s">
        <v>288</v>
      </c>
      <c r="EU91" s="7"/>
      <c r="EV91" s="262"/>
      <c r="EW91" s="7"/>
      <c r="EX91" s="150"/>
      <c r="EY91" s="239"/>
      <c r="EZ91" s="239"/>
      <c r="FA91" s="150"/>
      <c r="FB91" s="239"/>
      <c r="FC91" s="7"/>
      <c r="FD91" s="7"/>
      <c r="FE91" s="7">
        <f t="shared" si="22"/>
        <v>2554</v>
      </c>
      <c r="FF91" s="72">
        <f t="shared" si="23"/>
        <v>6604</v>
      </c>
    </row>
    <row r="92" spans="1:163" ht="17.25" hidden="1" customHeight="1" x14ac:dyDescent="0.25">
      <c r="A92" s="72">
        <v>460017651</v>
      </c>
      <c r="B92" s="232" t="s">
        <v>556</v>
      </c>
      <c r="C92" s="72" t="s">
        <v>2243</v>
      </c>
      <c r="D92" s="72" t="s">
        <v>2938</v>
      </c>
      <c r="E92" s="72">
        <v>6700</v>
      </c>
      <c r="F92" s="72"/>
      <c r="G92" s="233"/>
      <c r="H92" s="233"/>
      <c r="I92" s="72">
        <v>6422</v>
      </c>
      <c r="J92" s="72">
        <v>5493</v>
      </c>
      <c r="K92" s="189">
        <f t="shared" si="12"/>
        <v>5628</v>
      </c>
      <c r="L92" s="189">
        <f t="shared" si="13"/>
        <v>5215</v>
      </c>
      <c r="M92" s="260">
        <v>1</v>
      </c>
      <c r="N92" s="72" t="s">
        <v>2242</v>
      </c>
      <c r="O92" s="72" t="s">
        <v>128</v>
      </c>
      <c r="P92" s="72" t="s">
        <v>322</v>
      </c>
      <c r="Q92" s="186">
        <v>97101.119999999995</v>
      </c>
      <c r="R92" s="66">
        <v>135</v>
      </c>
      <c r="S92" s="66">
        <f t="shared" si="14"/>
        <v>0</v>
      </c>
      <c r="T92" s="66">
        <v>6750</v>
      </c>
      <c r="U92" s="4" t="s">
        <v>1014</v>
      </c>
      <c r="V92" s="5">
        <f t="shared" si="15"/>
        <v>8.2868762272020183E-2</v>
      </c>
      <c r="W92" s="5">
        <f t="shared" si="16"/>
        <v>5.1142877436947502E-3</v>
      </c>
      <c r="X92" s="5" t="s">
        <v>2242</v>
      </c>
      <c r="Y92" s="72" t="str">
        <f t="shared" si="17"/>
        <v>PTP</v>
      </c>
      <c r="Z92" s="72" t="s">
        <v>166</v>
      </c>
      <c r="AA92" s="72" t="s">
        <v>166</v>
      </c>
      <c r="AB92" s="232"/>
      <c r="AC92" s="72">
        <v>25</v>
      </c>
      <c r="AD92" s="72" t="s">
        <v>2888</v>
      </c>
      <c r="AE92" s="234"/>
      <c r="AF92" s="235" t="s">
        <v>129</v>
      </c>
      <c r="AG92" s="7"/>
      <c r="AH92" s="72" t="s">
        <v>384</v>
      </c>
      <c r="AI92" s="7"/>
      <c r="AJ92" s="7"/>
      <c r="AK92" s="7"/>
      <c r="AL92" s="7">
        <v>5493</v>
      </c>
      <c r="AM92" s="186">
        <v>97101.119999999995</v>
      </c>
      <c r="AN92" s="189">
        <v>26</v>
      </c>
      <c r="AO92" s="233">
        <v>25</v>
      </c>
      <c r="AP92" s="233" t="str">
        <f t="shared" si="18"/>
        <v>STABLE</v>
      </c>
      <c r="AQ92" s="233"/>
      <c r="AR92" s="233"/>
      <c r="AS92" s="233"/>
      <c r="AT92" s="233"/>
      <c r="AU92" s="72" t="s">
        <v>131</v>
      </c>
      <c r="AV92" s="236" t="s">
        <v>1234</v>
      </c>
      <c r="AW92" s="232" t="s">
        <v>144</v>
      </c>
      <c r="AX92" s="237">
        <v>45205</v>
      </c>
      <c r="AY92" s="72">
        <v>48</v>
      </c>
      <c r="AZ92" s="72" t="s">
        <v>139</v>
      </c>
      <c r="BA92" s="7" t="s">
        <v>2305</v>
      </c>
      <c r="BB92" s="7"/>
      <c r="BC92" s="7"/>
      <c r="BD92" s="72"/>
      <c r="BE92" s="72"/>
      <c r="BF92" s="72"/>
      <c r="BG92" s="150"/>
      <c r="BH92" s="72"/>
      <c r="BI92" s="72"/>
      <c r="BJ92" s="72"/>
      <c r="BK92" s="72"/>
      <c r="BL92" s="72"/>
      <c r="BM92" s="72"/>
      <c r="BN92" s="72"/>
      <c r="BO92" s="72"/>
      <c r="BP92" s="72"/>
      <c r="BQ92" s="72"/>
      <c r="BR92" s="72">
        <v>1</v>
      </c>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238">
        <f t="shared" si="19"/>
        <v>1</v>
      </c>
      <c r="ES92" s="72">
        <f t="shared" si="20"/>
        <v>1</v>
      </c>
      <c r="ET92" s="72" t="s">
        <v>326</v>
      </c>
      <c r="EU92" s="7" t="s">
        <v>2311</v>
      </c>
      <c r="EV92" s="262" t="s">
        <v>115</v>
      </c>
      <c r="EW92" s="7" t="s">
        <v>2358</v>
      </c>
      <c r="EX92" s="150" t="s">
        <v>2399</v>
      </c>
      <c r="EY92" s="239">
        <v>46223</v>
      </c>
      <c r="EZ92" s="239"/>
      <c r="FA92" s="150"/>
      <c r="FB92" s="239"/>
      <c r="FC92" s="7"/>
      <c r="FD92" s="7"/>
      <c r="FE92" s="7">
        <f t="shared" si="22"/>
        <v>5628</v>
      </c>
      <c r="FF92" s="72">
        <f t="shared" si="23"/>
        <v>11915</v>
      </c>
    </row>
    <row r="93" spans="1:163" ht="17.25" hidden="1" customHeight="1" x14ac:dyDescent="0.25">
      <c r="A93" s="72">
        <v>461001866</v>
      </c>
      <c r="B93" s="232" t="s">
        <v>164</v>
      </c>
      <c r="C93" s="72" t="s">
        <v>2243</v>
      </c>
      <c r="D93" s="72" t="s">
        <v>2244</v>
      </c>
      <c r="E93" s="72">
        <v>5550</v>
      </c>
      <c r="F93" s="72"/>
      <c r="G93" s="233"/>
      <c r="H93" s="233"/>
      <c r="I93" s="72">
        <v>5309</v>
      </c>
      <c r="J93" s="72">
        <v>15783</v>
      </c>
      <c r="K93" s="189">
        <f t="shared" si="12"/>
        <v>5777</v>
      </c>
      <c r="L93" s="189">
        <f t="shared" si="13"/>
        <v>15542</v>
      </c>
      <c r="M93" s="260">
        <v>3</v>
      </c>
      <c r="N93" s="72" t="s">
        <v>2242</v>
      </c>
      <c r="O93" s="72" t="s">
        <v>128</v>
      </c>
      <c r="P93" s="72" t="s">
        <v>165</v>
      </c>
      <c r="Q93" s="186">
        <v>96683</v>
      </c>
      <c r="R93" s="66">
        <v>612</v>
      </c>
      <c r="S93" s="66">
        <f t="shared" si="14"/>
        <v>0</v>
      </c>
      <c r="T93" s="66">
        <v>900</v>
      </c>
      <c r="U93" s="4" t="s">
        <v>1027</v>
      </c>
      <c r="V93" s="5">
        <f t="shared" si="15"/>
        <v>0.28101823454696911</v>
      </c>
      <c r="W93" s="5">
        <f t="shared" si="16"/>
        <v>3.0964952147101866E-2</v>
      </c>
      <c r="X93" s="5" t="str">
        <f t="shared" si="21"/>
        <v xml:space="preserve">STABLE </v>
      </c>
      <c r="Y93" s="72" t="str">
        <f t="shared" si="17"/>
        <v>PAID</v>
      </c>
      <c r="Z93" s="72" t="s">
        <v>128</v>
      </c>
      <c r="AA93" s="72" t="s">
        <v>128</v>
      </c>
      <c r="AB93" s="232"/>
      <c r="AC93" s="72"/>
      <c r="AD93" s="72"/>
      <c r="AE93" s="234"/>
      <c r="AF93" s="235" t="s">
        <v>2882</v>
      </c>
      <c r="AG93" s="7"/>
      <c r="AH93" s="72" t="s">
        <v>167</v>
      </c>
      <c r="AI93" s="7"/>
      <c r="AJ93" s="7"/>
      <c r="AK93" s="7"/>
      <c r="AL93" s="7">
        <v>15783</v>
      </c>
      <c r="AM93" s="186">
        <v>96683</v>
      </c>
      <c r="AN93" s="189">
        <v>87</v>
      </c>
      <c r="AO93" s="233">
        <v>86</v>
      </c>
      <c r="AP93" s="233" t="str">
        <f t="shared" si="18"/>
        <v>STABLE</v>
      </c>
      <c r="AQ93" s="233"/>
      <c r="AR93" s="233"/>
      <c r="AS93" s="233"/>
      <c r="AT93" s="233"/>
      <c r="AU93" s="72" t="s">
        <v>131</v>
      </c>
      <c r="AV93" s="236" t="s">
        <v>168</v>
      </c>
      <c r="AW93" s="232" t="s">
        <v>169</v>
      </c>
      <c r="AX93" s="237">
        <v>45265</v>
      </c>
      <c r="AY93" s="72">
        <v>48</v>
      </c>
      <c r="AZ93" s="72" t="s">
        <v>139</v>
      </c>
      <c r="BA93" s="7" t="s">
        <v>2305</v>
      </c>
      <c r="BB93" s="7"/>
      <c r="BC93" s="7">
        <v>1</v>
      </c>
      <c r="BD93" s="72"/>
      <c r="BE93" s="72"/>
      <c r="BF93" s="72"/>
      <c r="BG93" s="150"/>
      <c r="BH93" s="72"/>
      <c r="BI93" s="72"/>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238">
        <f t="shared" si="19"/>
        <v>1</v>
      </c>
      <c r="ES93" s="72">
        <f t="shared" si="20"/>
        <v>1</v>
      </c>
      <c r="ET93" s="72" t="s">
        <v>170</v>
      </c>
      <c r="EU93" s="7" t="s">
        <v>171</v>
      </c>
      <c r="EV93" s="7" t="s">
        <v>115</v>
      </c>
      <c r="EW93" s="7" t="s">
        <v>2354</v>
      </c>
      <c r="EX93" s="150" t="s">
        <v>2400</v>
      </c>
      <c r="EY93" s="239">
        <v>46204</v>
      </c>
      <c r="EZ93" s="239"/>
      <c r="FA93" s="150"/>
      <c r="FB93" s="239"/>
      <c r="FC93" s="7"/>
      <c r="FD93" s="7"/>
      <c r="FE93" s="7">
        <f t="shared" si="22"/>
        <v>5777</v>
      </c>
      <c r="FF93" s="72">
        <f t="shared" si="23"/>
        <v>21092</v>
      </c>
      <c r="FG93" s="6">
        <v>461001866</v>
      </c>
    </row>
    <row r="94" spans="1:163" ht="17.25" hidden="1" customHeight="1" x14ac:dyDescent="0.25">
      <c r="A94" s="72">
        <v>467786077</v>
      </c>
      <c r="B94" s="232" t="s">
        <v>2620</v>
      </c>
      <c r="C94" s="72" t="s">
        <v>2243</v>
      </c>
      <c r="D94" s="72" t="s">
        <v>2898</v>
      </c>
      <c r="E94" s="72">
        <v>4500</v>
      </c>
      <c r="F94" s="72"/>
      <c r="G94" s="233"/>
      <c r="H94" s="233"/>
      <c r="I94" s="72">
        <v>3855</v>
      </c>
      <c r="J94" s="72">
        <v>3855</v>
      </c>
      <c r="K94" s="189">
        <f t="shared" si="12"/>
        <v>3903</v>
      </c>
      <c r="L94" s="189">
        <f t="shared" si="13"/>
        <v>3210</v>
      </c>
      <c r="M94" s="260">
        <v>1</v>
      </c>
      <c r="N94" s="72" t="s">
        <v>2242</v>
      </c>
      <c r="O94" s="72" t="s">
        <v>128</v>
      </c>
      <c r="P94" s="72" t="s">
        <v>348</v>
      </c>
      <c r="Q94" s="186">
        <v>96622</v>
      </c>
      <c r="R94" s="66">
        <v>48</v>
      </c>
      <c r="S94" s="66">
        <f t="shared" si="14"/>
        <v>0</v>
      </c>
      <c r="T94" s="66">
        <v>450</v>
      </c>
      <c r="U94" s="4" t="s">
        <v>129</v>
      </c>
      <c r="V94" s="5">
        <f t="shared" si="15"/>
        <v>0.11556876795610171</v>
      </c>
      <c r="W94" s="5">
        <f t="shared" si="16"/>
        <v>5.0890526326707059E-3</v>
      </c>
      <c r="X94" s="5" t="s">
        <v>480</v>
      </c>
      <c r="Y94" s="72" t="str">
        <f t="shared" si="17"/>
        <v>PAID</v>
      </c>
      <c r="Z94" s="72" t="s">
        <v>129</v>
      </c>
      <c r="AA94" s="72" t="s">
        <v>128</v>
      </c>
      <c r="AB94" s="232"/>
      <c r="AC94" s="72"/>
      <c r="AD94" s="72" t="s">
        <v>2888</v>
      </c>
      <c r="AE94" s="234"/>
      <c r="AF94" s="235" t="s">
        <v>129</v>
      </c>
      <c r="AG94" s="7"/>
      <c r="AH94" s="72" t="s">
        <v>349</v>
      </c>
      <c r="AI94" s="7"/>
      <c r="AJ94" s="7"/>
      <c r="AK94" s="7"/>
      <c r="AL94" s="7">
        <v>4353</v>
      </c>
      <c r="AM94" s="186">
        <v>96622</v>
      </c>
      <c r="AN94" s="189">
        <v>21</v>
      </c>
      <c r="AO94" s="233">
        <v>20</v>
      </c>
      <c r="AP94" s="233" t="str">
        <f t="shared" si="18"/>
        <v>STABLE</v>
      </c>
      <c r="AQ94" s="233"/>
      <c r="AR94" s="233"/>
      <c r="AS94" s="233"/>
      <c r="AT94" s="233"/>
      <c r="AU94" s="72" t="s">
        <v>131</v>
      </c>
      <c r="AV94" s="236" t="s">
        <v>2790</v>
      </c>
      <c r="AW94" s="232" t="s">
        <v>1344</v>
      </c>
      <c r="AX94" s="237">
        <v>46071</v>
      </c>
      <c r="AY94" s="72">
        <v>36</v>
      </c>
      <c r="AZ94" s="72" t="s">
        <v>2880</v>
      </c>
      <c r="BA94" s="7" t="s">
        <v>135</v>
      </c>
      <c r="BB94" s="7"/>
      <c r="BC94" s="7"/>
      <c r="BD94" s="72"/>
      <c r="BE94" s="72"/>
      <c r="BF94" s="72"/>
      <c r="BG94" s="150"/>
      <c r="BH94" s="72"/>
      <c r="BI94" s="72"/>
      <c r="BJ94" s="72"/>
      <c r="BK94" s="72"/>
      <c r="BL94" s="72"/>
      <c r="BM94" s="72"/>
      <c r="BN94" s="72"/>
      <c r="BO94" s="72"/>
      <c r="BP94" s="72"/>
      <c r="BQ94" s="72"/>
      <c r="BR94" s="72"/>
      <c r="BS94" s="72"/>
      <c r="BT94" s="72"/>
      <c r="BU94" s="72"/>
      <c r="BV94" s="72"/>
      <c r="BW94" s="72"/>
      <c r="BX94" s="72"/>
      <c r="BY94" s="72"/>
      <c r="BZ94" s="72"/>
      <c r="CA94" s="72"/>
      <c r="CB94" s="72"/>
      <c r="CC94" s="72"/>
      <c r="CD94" s="72"/>
      <c r="CE94" s="72"/>
      <c r="CF94" s="72"/>
      <c r="CG94" s="72">
        <v>1</v>
      </c>
      <c r="CH94" s="72"/>
      <c r="CI94" s="72"/>
      <c r="CJ94" s="72"/>
      <c r="CK94" s="72"/>
      <c r="CL94" s="72"/>
      <c r="CM94" s="72"/>
      <c r="CN94" s="72"/>
      <c r="CO94" s="72"/>
      <c r="CP94" s="72"/>
      <c r="CQ94" s="72"/>
      <c r="CR94" s="72"/>
      <c r="CS94" s="72">
        <v>1</v>
      </c>
      <c r="CT94" s="72"/>
      <c r="CU94" s="72"/>
      <c r="CV94" s="72"/>
      <c r="CW94" s="72"/>
      <c r="CX94" s="72"/>
      <c r="CY94" s="72"/>
      <c r="CZ94" s="72"/>
      <c r="DA94" s="72"/>
      <c r="DB94" s="72"/>
      <c r="DC94" s="72"/>
      <c r="DD94" s="72"/>
      <c r="DE94" s="72"/>
      <c r="DF94" s="72"/>
      <c r="DG94" s="72"/>
      <c r="DH94" s="72"/>
      <c r="DI94" s="72"/>
      <c r="DJ94" s="72"/>
      <c r="DK94" s="72"/>
      <c r="DL94" s="72"/>
      <c r="DM94" s="72"/>
      <c r="DN94" s="72"/>
      <c r="DO94" s="72"/>
      <c r="DP94" s="72"/>
      <c r="DQ94" s="72">
        <v>1</v>
      </c>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238">
        <f t="shared" si="19"/>
        <v>3</v>
      </c>
      <c r="ES94" s="72">
        <f t="shared" si="20"/>
        <v>1</v>
      </c>
      <c r="ET94" s="72" t="s">
        <v>352</v>
      </c>
      <c r="EU94" s="7"/>
      <c r="EV94" s="262"/>
      <c r="EW94" s="7"/>
      <c r="EX94" s="150"/>
      <c r="EY94" s="239"/>
      <c r="EZ94" s="239"/>
      <c r="FA94" s="150"/>
      <c r="FB94" s="239"/>
      <c r="FC94" s="7"/>
      <c r="FD94" s="7"/>
      <c r="FE94" s="7">
        <f t="shared" si="22"/>
        <v>3903</v>
      </c>
      <c r="FF94" s="72">
        <f t="shared" si="23"/>
        <v>7710</v>
      </c>
    </row>
    <row r="95" spans="1:163" ht="17.25" hidden="1" customHeight="1" x14ac:dyDescent="0.25">
      <c r="A95" s="72">
        <v>466294591</v>
      </c>
      <c r="B95" s="232" t="s">
        <v>538</v>
      </c>
      <c r="C95" s="72"/>
      <c r="D95" s="72"/>
      <c r="E95" s="72"/>
      <c r="F95" s="72"/>
      <c r="G95" s="233"/>
      <c r="H95" s="233"/>
      <c r="I95" s="72">
        <v>4490</v>
      </c>
      <c r="J95" s="72">
        <v>8864.4599999999991</v>
      </c>
      <c r="K95" s="189">
        <f t="shared" si="12"/>
        <v>4439.4599999999991</v>
      </c>
      <c r="L95" s="189">
        <f t="shared" si="13"/>
        <v>13354.46</v>
      </c>
      <c r="M95" s="260">
        <v>2</v>
      </c>
      <c r="N95" s="72" t="s">
        <v>124</v>
      </c>
      <c r="O95" s="72" t="s">
        <v>125</v>
      </c>
      <c r="P95" s="72" t="s">
        <v>276</v>
      </c>
      <c r="Q95" s="186">
        <v>96329</v>
      </c>
      <c r="R95" s="66">
        <v>65</v>
      </c>
      <c r="S95" s="66">
        <f t="shared" si="14"/>
        <v>0</v>
      </c>
      <c r="T95" s="66">
        <v>900</v>
      </c>
      <c r="U95" s="4" t="s">
        <v>124</v>
      </c>
      <c r="V95" s="5">
        <f t="shared" si="15"/>
        <v>0.30976047610161705</v>
      </c>
      <c r="W95" s="5">
        <f t="shared" si="16"/>
        <v>1.79104764888075E-2</v>
      </c>
      <c r="X95" s="5" t="str">
        <f t="shared" si="21"/>
        <v>FLOW</v>
      </c>
      <c r="Y95" s="72" t="str">
        <f t="shared" si="17"/>
        <v>RTP</v>
      </c>
      <c r="Z95" s="72" t="s">
        <v>127</v>
      </c>
      <c r="AA95" s="72" t="s">
        <v>127</v>
      </c>
      <c r="AB95" s="232"/>
      <c r="AC95" s="72"/>
      <c r="AD95" s="72"/>
      <c r="AE95" s="234"/>
      <c r="AF95" s="235" t="s">
        <v>129</v>
      </c>
      <c r="AG95" s="7"/>
      <c r="AH95" s="72" t="s">
        <v>1042</v>
      </c>
      <c r="AI95" s="7"/>
      <c r="AJ95" s="7"/>
      <c r="AK95" s="7"/>
      <c r="AL95" s="7">
        <v>8864.4599999999991</v>
      </c>
      <c r="AM95" s="186">
        <v>96329</v>
      </c>
      <c r="AN95" s="189">
        <v>57</v>
      </c>
      <c r="AO95" s="233">
        <v>86</v>
      </c>
      <c r="AP95" s="233" t="str">
        <f t="shared" si="18"/>
        <v>FLOW</v>
      </c>
      <c r="AQ95" s="233"/>
      <c r="AR95" s="233"/>
      <c r="AS95" s="233"/>
      <c r="AT95" s="233"/>
      <c r="AU95" s="72" t="s">
        <v>131</v>
      </c>
      <c r="AV95" s="236" t="s">
        <v>1204</v>
      </c>
      <c r="AW95" s="232" t="s">
        <v>1205</v>
      </c>
      <c r="AX95" s="237">
        <v>45817</v>
      </c>
      <c r="AY95" s="72">
        <v>36</v>
      </c>
      <c r="AZ95" s="72" t="s">
        <v>139</v>
      </c>
      <c r="BA95" s="7" t="s">
        <v>135</v>
      </c>
      <c r="BB95" s="7"/>
      <c r="BC95" s="7"/>
      <c r="BD95" s="72"/>
      <c r="BE95" s="72"/>
      <c r="BF95" s="72"/>
      <c r="BG95" s="150"/>
      <c r="BH95" s="72"/>
      <c r="BI95" s="72"/>
      <c r="BJ95" s="72"/>
      <c r="BK95" s="72"/>
      <c r="BL95" s="72"/>
      <c r="BM95" s="72"/>
      <c r="BN95" s="72"/>
      <c r="BO95" s="72"/>
      <c r="BP95" s="72"/>
      <c r="BQ95" s="72"/>
      <c r="BR95" s="72"/>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238">
        <f t="shared" si="19"/>
        <v>0</v>
      </c>
      <c r="ES95" s="72" t="str">
        <f t="shared" si="20"/>
        <v/>
      </c>
      <c r="ET95" s="72" t="s">
        <v>280</v>
      </c>
      <c r="EU95" s="7" t="s">
        <v>1848</v>
      </c>
      <c r="EV95" s="7" t="s">
        <v>115</v>
      </c>
      <c r="EW95" s="7" t="e">
        <v>#N/A</v>
      </c>
      <c r="EX95" s="150" t="e">
        <v>#N/A</v>
      </c>
      <c r="EY95" s="239" t="e">
        <v>#N/A</v>
      </c>
      <c r="EZ95" s="239"/>
      <c r="FA95" s="150"/>
      <c r="FB95" s="239"/>
      <c r="FC95" s="7"/>
      <c r="FD95" s="7"/>
      <c r="FE95" s="7">
        <f t="shared" si="22"/>
        <v>4439.4599999999991</v>
      </c>
      <c r="FF95" s="72">
        <f t="shared" si="23"/>
        <v>13354.46</v>
      </c>
    </row>
    <row r="96" spans="1:163" ht="17.25" hidden="1" customHeight="1" x14ac:dyDescent="0.25">
      <c r="A96" s="72">
        <v>464384033</v>
      </c>
      <c r="B96" s="232" t="s">
        <v>611</v>
      </c>
      <c r="C96" s="72" t="s">
        <v>2243</v>
      </c>
      <c r="D96" s="72" t="s">
        <v>2919</v>
      </c>
      <c r="E96" s="72">
        <v>35750</v>
      </c>
      <c r="F96" s="72"/>
      <c r="G96" s="233"/>
      <c r="H96" s="233"/>
      <c r="I96" s="72">
        <v>4881</v>
      </c>
      <c r="J96" s="72">
        <v>29174</v>
      </c>
      <c r="K96" s="189">
        <f t="shared" si="12"/>
        <v>5962</v>
      </c>
      <c r="L96" s="189">
        <f t="shared" si="13"/>
        <v>-1695</v>
      </c>
      <c r="M96" s="260">
        <v>6</v>
      </c>
      <c r="N96" s="72" t="s">
        <v>480</v>
      </c>
      <c r="O96" s="72" t="s">
        <v>128</v>
      </c>
      <c r="P96" s="72" t="s">
        <v>140</v>
      </c>
      <c r="Q96" s="186">
        <v>96129</v>
      </c>
      <c r="R96" s="66">
        <v>1193</v>
      </c>
      <c r="S96" s="66">
        <f t="shared" si="14"/>
        <v>0</v>
      </c>
      <c r="T96" s="66">
        <v>5850</v>
      </c>
      <c r="U96" s="4" t="s">
        <v>124</v>
      </c>
      <c r="V96" s="5">
        <f t="shared" si="15"/>
        <v>0.50927110325013492</v>
      </c>
      <c r="W96" s="5">
        <f t="shared" si="16"/>
        <v>4.2018212245512519E-2</v>
      </c>
      <c r="X96" s="5" t="str">
        <f t="shared" si="21"/>
        <v>RB</v>
      </c>
      <c r="Y96" s="72" t="str">
        <f t="shared" si="17"/>
        <v>PAID</v>
      </c>
      <c r="Z96" s="72" t="s">
        <v>141</v>
      </c>
      <c r="AA96" s="72" t="s">
        <v>128</v>
      </c>
      <c r="AB96" s="232"/>
      <c r="AC96" s="72"/>
      <c r="AD96" s="72" t="s">
        <v>2889</v>
      </c>
      <c r="AE96" s="234"/>
      <c r="AF96" s="235" t="s">
        <v>2882</v>
      </c>
      <c r="AG96" s="7"/>
      <c r="AH96" s="72" t="s">
        <v>160</v>
      </c>
      <c r="AI96" s="7"/>
      <c r="AJ96" s="7"/>
      <c r="AK96" s="7"/>
      <c r="AL96" s="7">
        <v>29174</v>
      </c>
      <c r="AM96" s="186">
        <v>96129</v>
      </c>
      <c r="AN96" s="189">
        <v>177</v>
      </c>
      <c r="AO96" s="233">
        <v>0</v>
      </c>
      <c r="AP96" s="233" t="str">
        <f t="shared" si="18"/>
        <v>RB</v>
      </c>
      <c r="AQ96" s="233"/>
      <c r="AR96" s="233"/>
      <c r="AS96" s="233"/>
      <c r="AT96" s="233"/>
      <c r="AU96" s="72" t="s">
        <v>426</v>
      </c>
      <c r="AV96" s="236" t="s">
        <v>1316</v>
      </c>
      <c r="AW96" s="232" t="s">
        <v>1317</v>
      </c>
      <c r="AX96" s="237">
        <v>45586</v>
      </c>
      <c r="AY96" s="72">
        <v>36</v>
      </c>
      <c r="AZ96" s="72" t="s">
        <v>139</v>
      </c>
      <c r="BA96" s="7" t="s">
        <v>135</v>
      </c>
      <c r="BB96" s="7"/>
      <c r="BC96" s="7"/>
      <c r="BD96" s="72"/>
      <c r="BE96" s="72"/>
      <c r="BF96" s="72"/>
      <c r="BG96" s="150"/>
      <c r="BH96" s="72"/>
      <c r="BI96" s="72"/>
      <c r="BJ96" s="72"/>
      <c r="BK96" s="72"/>
      <c r="BL96" s="72"/>
      <c r="BM96" s="72"/>
      <c r="BN96" s="72"/>
      <c r="BO96" s="72"/>
      <c r="BP96" s="72"/>
      <c r="BQ96" s="72"/>
      <c r="BR96" s="72"/>
      <c r="BS96" s="72"/>
      <c r="BT96" s="72"/>
      <c r="BU96" s="72">
        <v>1</v>
      </c>
      <c r="BV96" s="72"/>
      <c r="BW96" s="72"/>
      <c r="BX96" s="72">
        <v>1</v>
      </c>
      <c r="BY96" s="72"/>
      <c r="BZ96" s="72"/>
      <c r="CA96" s="72"/>
      <c r="CB96" s="72"/>
      <c r="CC96" s="72"/>
      <c r="CD96" s="72">
        <v>1</v>
      </c>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238">
        <f t="shared" si="19"/>
        <v>3</v>
      </c>
      <c r="ES96" s="72">
        <f t="shared" si="20"/>
        <v>1</v>
      </c>
      <c r="ET96" s="72" t="s">
        <v>145</v>
      </c>
      <c r="EU96" s="7" t="s">
        <v>1849</v>
      </c>
      <c r="EV96" s="7" t="s">
        <v>115</v>
      </c>
      <c r="EW96" s="7" t="s">
        <v>2354</v>
      </c>
      <c r="EX96" s="150" t="s">
        <v>2401</v>
      </c>
      <c r="EY96" s="239">
        <v>46210</v>
      </c>
      <c r="EZ96" s="239"/>
      <c r="FA96" s="150"/>
      <c r="FB96" s="239"/>
      <c r="FC96" s="7" t="s">
        <v>2932</v>
      </c>
      <c r="FD96" s="7"/>
      <c r="FE96" s="7">
        <f t="shared" si="22"/>
        <v>5962</v>
      </c>
      <c r="FF96" s="72">
        <f t="shared" si="23"/>
        <v>34055</v>
      </c>
    </row>
    <row r="97" spans="1:163" ht="17.25" hidden="1" customHeight="1" x14ac:dyDescent="0.25">
      <c r="A97" s="72">
        <v>467440387</v>
      </c>
      <c r="B97" s="232" t="s">
        <v>652</v>
      </c>
      <c r="C97" s="72"/>
      <c r="D97" s="72"/>
      <c r="E97" s="72"/>
      <c r="F97" s="72"/>
      <c r="G97" s="233"/>
      <c r="H97" s="233"/>
      <c r="I97" s="72">
        <v>4977</v>
      </c>
      <c r="J97" s="72">
        <v>29244</v>
      </c>
      <c r="K97" s="189">
        <f t="shared" si="12"/>
        <v>5762</v>
      </c>
      <c r="L97" s="189">
        <f t="shared" si="13"/>
        <v>34221</v>
      </c>
      <c r="M97" s="260">
        <v>6</v>
      </c>
      <c r="N97" s="72" t="s">
        <v>124</v>
      </c>
      <c r="O97" s="72" t="s">
        <v>125</v>
      </c>
      <c r="P97" s="72" t="s">
        <v>284</v>
      </c>
      <c r="Q97" s="186">
        <v>94573</v>
      </c>
      <c r="R97" s="66">
        <v>1403</v>
      </c>
      <c r="S97" s="66">
        <f t="shared" si="14"/>
        <v>0</v>
      </c>
      <c r="T97" s="66">
        <v>2700</v>
      </c>
      <c r="U97" s="4" t="s">
        <v>129</v>
      </c>
      <c r="V97" s="5">
        <f t="shared" si="15"/>
        <v>0.5444366407995026</v>
      </c>
      <c r="W97" s="5">
        <f t="shared" si="16"/>
        <v>4.1338080981752179E-2</v>
      </c>
      <c r="X97" s="5" t="str">
        <f t="shared" si="21"/>
        <v>FLOW</v>
      </c>
      <c r="Y97" s="72" t="str">
        <f t="shared" si="17"/>
        <v>NC</v>
      </c>
      <c r="Z97" s="72" t="s">
        <v>129</v>
      </c>
      <c r="AA97" s="72" t="s">
        <v>141</v>
      </c>
      <c r="AB97" s="232"/>
      <c r="AC97" s="72"/>
      <c r="AD97" s="72" t="s">
        <v>2892</v>
      </c>
      <c r="AE97" s="234"/>
      <c r="AF97" s="235" t="s">
        <v>2882</v>
      </c>
      <c r="AG97" s="7"/>
      <c r="AH97" s="72" t="s">
        <v>1066</v>
      </c>
      <c r="AI97" s="7"/>
      <c r="AJ97" s="7"/>
      <c r="AK97" s="7"/>
      <c r="AL97" s="7">
        <v>29244</v>
      </c>
      <c r="AM97" s="186">
        <v>94573</v>
      </c>
      <c r="AN97" s="189">
        <v>177</v>
      </c>
      <c r="AO97" s="233">
        <v>206</v>
      </c>
      <c r="AP97" s="233" t="str">
        <f t="shared" si="18"/>
        <v>FLOW</v>
      </c>
      <c r="AQ97" s="233"/>
      <c r="AR97" s="233"/>
      <c r="AS97" s="233"/>
      <c r="AT97" s="233"/>
      <c r="AU97" s="72" t="s">
        <v>426</v>
      </c>
      <c r="AV97" s="236" t="s">
        <v>1372</v>
      </c>
      <c r="AW97" s="232" t="s">
        <v>1349</v>
      </c>
      <c r="AX97" s="237">
        <v>46006</v>
      </c>
      <c r="AY97" s="72">
        <v>24</v>
      </c>
      <c r="AZ97" s="72" t="s">
        <v>139</v>
      </c>
      <c r="BA97" s="7" t="s">
        <v>2305</v>
      </c>
      <c r="BB97" s="7"/>
      <c r="BC97" s="7"/>
      <c r="BD97" s="72"/>
      <c r="BE97" s="72"/>
      <c r="BF97" s="72"/>
      <c r="BG97" s="150"/>
      <c r="BH97" s="72"/>
      <c r="BI97" s="72"/>
      <c r="BJ97" s="72"/>
      <c r="BK97" s="72"/>
      <c r="BL97" s="72"/>
      <c r="BM97" s="72"/>
      <c r="BN97" s="72"/>
      <c r="BO97" s="72"/>
      <c r="BP97" s="72"/>
      <c r="BQ97" s="72"/>
      <c r="BR97" s="72"/>
      <c r="BS97" s="72"/>
      <c r="BT97" s="72"/>
      <c r="BU97" s="72"/>
      <c r="BV97" s="72"/>
      <c r="BW97" s="72"/>
      <c r="BX97" s="72">
        <v>1</v>
      </c>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v>1</v>
      </c>
      <c r="DR97" s="72"/>
      <c r="DS97" s="72"/>
      <c r="DT97" s="72"/>
      <c r="DU97" s="72"/>
      <c r="DV97" s="72"/>
      <c r="DW97" s="72"/>
      <c r="DX97" s="72"/>
      <c r="DY97" s="72"/>
      <c r="DZ97" s="72"/>
      <c r="EA97" s="72"/>
      <c r="EB97" s="72"/>
      <c r="EC97" s="72">
        <v>1</v>
      </c>
      <c r="ED97" s="72"/>
      <c r="EE97" s="72"/>
      <c r="EF97" s="72"/>
      <c r="EG97" s="72"/>
      <c r="EH97" s="72"/>
      <c r="EI97" s="72"/>
      <c r="EJ97" s="72"/>
      <c r="EK97" s="72"/>
      <c r="EL97" s="72"/>
      <c r="EM97" s="72"/>
      <c r="EN97" s="72"/>
      <c r="EO97" s="72"/>
      <c r="EP97" s="72"/>
      <c r="EQ97" s="72"/>
      <c r="ER97" s="238">
        <f t="shared" si="19"/>
        <v>3</v>
      </c>
      <c r="ES97" s="72">
        <f t="shared" si="20"/>
        <v>1</v>
      </c>
      <c r="ET97" s="72" t="s">
        <v>288</v>
      </c>
      <c r="EU97" s="7" t="s">
        <v>1850</v>
      </c>
      <c r="EV97" s="7" t="s">
        <v>115</v>
      </c>
      <c r="EW97" s="7" t="s">
        <v>2350</v>
      </c>
      <c r="EX97" s="150" t="s">
        <v>2363</v>
      </c>
      <c r="EY97" s="239">
        <v>46211</v>
      </c>
      <c r="EZ97" s="239"/>
      <c r="FA97" s="150"/>
      <c r="FB97" s="239"/>
      <c r="FC97" s="7"/>
      <c r="FD97" s="7"/>
      <c r="FE97" s="7">
        <f t="shared" si="22"/>
        <v>5762</v>
      </c>
      <c r="FF97" s="72">
        <f t="shared" si="23"/>
        <v>34221</v>
      </c>
    </row>
    <row r="98" spans="1:163" ht="17.25" hidden="1" customHeight="1" x14ac:dyDescent="0.25">
      <c r="A98" s="72">
        <v>467440993</v>
      </c>
      <c r="B98" s="232" t="s">
        <v>662</v>
      </c>
      <c r="C98" s="72"/>
      <c r="D98" s="72"/>
      <c r="E98" s="72"/>
      <c r="F98" s="72"/>
      <c r="G98" s="233"/>
      <c r="H98" s="233"/>
      <c r="I98" s="72">
        <v>3535</v>
      </c>
      <c r="J98" s="72">
        <v>17001</v>
      </c>
      <c r="K98" s="189">
        <f t="shared" si="12"/>
        <v>3506</v>
      </c>
      <c r="L98" s="189">
        <f t="shared" si="13"/>
        <v>20536</v>
      </c>
      <c r="M98" s="260">
        <v>5</v>
      </c>
      <c r="N98" s="72" t="s">
        <v>124</v>
      </c>
      <c r="O98" s="72" t="s">
        <v>125</v>
      </c>
      <c r="P98" s="72" t="s">
        <v>284</v>
      </c>
      <c r="Q98" s="186">
        <v>94419</v>
      </c>
      <c r="R98" s="66">
        <v>645</v>
      </c>
      <c r="S98" s="66">
        <f t="shared" si="14"/>
        <v>0</v>
      </c>
      <c r="T98" s="66">
        <v>2250</v>
      </c>
      <c r="U98" s="4" t="s">
        <v>124</v>
      </c>
      <c r="V98" s="5">
        <f t="shared" si="15"/>
        <v>0.46208248127511059</v>
      </c>
      <c r="W98" s="5">
        <f t="shared" si="16"/>
        <v>4.2205938319511582E-2</v>
      </c>
      <c r="X98" s="5" t="str">
        <f t="shared" si="21"/>
        <v>FLOW</v>
      </c>
      <c r="Y98" s="72" t="str">
        <f t="shared" si="17"/>
        <v>NC</v>
      </c>
      <c r="Z98" s="72" t="s">
        <v>141</v>
      </c>
      <c r="AA98" s="72" t="s">
        <v>141</v>
      </c>
      <c r="AB98" s="232" t="s">
        <v>2349</v>
      </c>
      <c r="AC98" s="72"/>
      <c r="AD98" s="72" t="s">
        <v>2892</v>
      </c>
      <c r="AE98" s="234"/>
      <c r="AF98" s="235" t="s">
        <v>2882</v>
      </c>
      <c r="AG98" s="7"/>
      <c r="AH98" s="72" t="s">
        <v>1068</v>
      </c>
      <c r="AI98" s="7"/>
      <c r="AJ98" s="7"/>
      <c r="AK98" s="7"/>
      <c r="AL98" s="7">
        <v>17001</v>
      </c>
      <c r="AM98" s="186">
        <v>94419</v>
      </c>
      <c r="AN98" s="189">
        <v>146</v>
      </c>
      <c r="AO98" s="233">
        <v>175</v>
      </c>
      <c r="AP98" s="233" t="str">
        <f t="shared" si="18"/>
        <v>FLOW</v>
      </c>
      <c r="AQ98" s="233"/>
      <c r="AR98" s="233"/>
      <c r="AS98" s="233"/>
      <c r="AT98" s="233"/>
      <c r="AU98" s="72" t="s">
        <v>426</v>
      </c>
      <c r="AV98" s="236"/>
      <c r="AW98" s="232" t="s">
        <v>1177</v>
      </c>
      <c r="AX98" s="237">
        <v>46006</v>
      </c>
      <c r="AY98" s="72">
        <v>36</v>
      </c>
      <c r="AZ98" s="72" t="s">
        <v>139</v>
      </c>
      <c r="BA98" s="7" t="s">
        <v>2305</v>
      </c>
      <c r="BB98" s="7"/>
      <c r="BC98" s="7"/>
      <c r="BD98" s="72"/>
      <c r="BE98" s="72"/>
      <c r="BF98" s="72"/>
      <c r="BG98" s="150"/>
      <c r="BH98" s="72"/>
      <c r="BI98" s="72"/>
      <c r="BJ98" s="72"/>
      <c r="BK98" s="72"/>
      <c r="BL98" s="72"/>
      <c r="BM98" s="72"/>
      <c r="BN98" s="72"/>
      <c r="BO98" s="72"/>
      <c r="BP98" s="72"/>
      <c r="BQ98" s="72"/>
      <c r="BR98" s="72"/>
      <c r="BS98" s="72"/>
      <c r="BT98" s="72"/>
      <c r="BU98" s="72"/>
      <c r="BV98" s="72"/>
      <c r="BW98" s="72"/>
      <c r="BX98" s="72"/>
      <c r="BY98" s="72"/>
      <c r="BZ98" s="72"/>
      <c r="CA98" s="72"/>
      <c r="CB98" s="72"/>
      <c r="CC98" s="72"/>
      <c r="CD98" s="72"/>
      <c r="CE98" s="72"/>
      <c r="CF98" s="72"/>
      <c r="CG98" s="72"/>
      <c r="CH98" s="72"/>
      <c r="CI98" s="72"/>
      <c r="CJ98" s="72"/>
      <c r="CK98" s="72"/>
      <c r="CL98" s="72"/>
      <c r="CM98" s="72">
        <v>1</v>
      </c>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238">
        <f t="shared" si="19"/>
        <v>1</v>
      </c>
      <c r="ES98" s="72">
        <f t="shared" si="20"/>
        <v>1</v>
      </c>
      <c r="ET98" s="72" t="s">
        <v>288</v>
      </c>
      <c r="EU98" s="7" t="s">
        <v>2312</v>
      </c>
      <c r="EV98" s="262" t="s">
        <v>115</v>
      </c>
      <c r="EW98" s="7" t="e">
        <v>#N/A</v>
      </c>
      <c r="EX98" s="150" t="e">
        <v>#N/A</v>
      </c>
      <c r="EY98" s="239" t="e">
        <v>#N/A</v>
      </c>
      <c r="EZ98" s="239"/>
      <c r="FA98" s="150"/>
      <c r="FB98" s="239"/>
      <c r="FC98" s="7"/>
      <c r="FD98" s="7"/>
      <c r="FE98" s="7">
        <f t="shared" si="22"/>
        <v>3506</v>
      </c>
      <c r="FF98" s="72">
        <f t="shared" si="23"/>
        <v>20536</v>
      </c>
    </row>
    <row r="99" spans="1:163" ht="17.25" hidden="1" customHeight="1" x14ac:dyDescent="0.25">
      <c r="A99" s="72">
        <v>466775197</v>
      </c>
      <c r="B99" s="232" t="s">
        <v>172</v>
      </c>
      <c r="C99" s="72" t="s">
        <v>2243</v>
      </c>
      <c r="D99" s="72" t="s">
        <v>2557</v>
      </c>
      <c r="E99" s="72">
        <v>4158</v>
      </c>
      <c r="F99" s="72"/>
      <c r="G99" s="233"/>
      <c r="H99" s="233"/>
      <c r="I99" s="72">
        <v>4058</v>
      </c>
      <c r="J99" s="72">
        <v>11928</v>
      </c>
      <c r="K99" s="189">
        <f t="shared" si="12"/>
        <v>4339</v>
      </c>
      <c r="L99" s="189">
        <f t="shared" si="13"/>
        <v>11828</v>
      </c>
      <c r="M99" s="260">
        <v>3</v>
      </c>
      <c r="N99" s="72" t="s">
        <v>2242</v>
      </c>
      <c r="O99" s="72" t="s">
        <v>128</v>
      </c>
      <c r="P99" s="72" t="s">
        <v>173</v>
      </c>
      <c r="Q99" s="186">
        <v>94243</v>
      </c>
      <c r="R99" s="66">
        <v>527</v>
      </c>
      <c r="S99" s="66">
        <f t="shared" si="14"/>
        <v>0</v>
      </c>
      <c r="T99" s="66">
        <v>3558.34</v>
      </c>
      <c r="U99" s="4" t="s">
        <v>124</v>
      </c>
      <c r="V99" s="5">
        <f t="shared" si="15"/>
        <v>0.3681121875237533</v>
      </c>
      <c r="W99" s="5">
        <f t="shared" si="16"/>
        <v>3.0183486085447506E-2</v>
      </c>
      <c r="X99" s="5" t="str">
        <f t="shared" si="21"/>
        <v xml:space="preserve">STABLE </v>
      </c>
      <c r="Y99" s="72" t="str">
        <f t="shared" si="17"/>
        <v>PAID</v>
      </c>
      <c r="Z99" s="72" t="s">
        <v>166</v>
      </c>
      <c r="AA99" s="72" t="s">
        <v>128</v>
      </c>
      <c r="AB99" s="232"/>
      <c r="AC99" s="72">
        <v>22</v>
      </c>
      <c r="AD99" s="72" t="s">
        <v>2888</v>
      </c>
      <c r="AE99" s="234"/>
      <c r="AF99" s="235" t="s">
        <v>129</v>
      </c>
      <c r="AG99" s="7"/>
      <c r="AH99" s="72" t="s">
        <v>175</v>
      </c>
      <c r="AI99" s="7"/>
      <c r="AJ99" s="7"/>
      <c r="AK99" s="7"/>
      <c r="AL99" s="7">
        <v>11928</v>
      </c>
      <c r="AM99" s="186">
        <v>94243</v>
      </c>
      <c r="AN99" s="189">
        <v>87</v>
      </c>
      <c r="AO99" s="233">
        <v>86</v>
      </c>
      <c r="AP99" s="233" t="str">
        <f t="shared" si="18"/>
        <v>STABLE</v>
      </c>
      <c r="AQ99" s="233"/>
      <c r="AR99" s="233"/>
      <c r="AS99" s="233"/>
      <c r="AT99" s="233"/>
      <c r="AU99" s="72" t="s">
        <v>131</v>
      </c>
      <c r="AV99" s="236" t="s">
        <v>176</v>
      </c>
      <c r="AW99" s="232" t="s">
        <v>177</v>
      </c>
      <c r="AX99" s="237">
        <v>45897</v>
      </c>
      <c r="AY99" s="72">
        <v>36</v>
      </c>
      <c r="AZ99" s="72" t="s">
        <v>139</v>
      </c>
      <c r="BA99" s="7" t="s">
        <v>2305</v>
      </c>
      <c r="BB99" s="7"/>
      <c r="BC99" s="7"/>
      <c r="BD99" s="72"/>
      <c r="BE99" s="72"/>
      <c r="BF99" s="72"/>
      <c r="BG99" s="150"/>
      <c r="BH99" s="72"/>
      <c r="BI99" s="72"/>
      <c r="BJ99" s="72"/>
      <c r="BK99" s="72"/>
      <c r="BL99" s="72"/>
      <c r="BM99" s="72"/>
      <c r="BN99" s="72"/>
      <c r="BO99" s="72"/>
      <c r="BP99" s="72"/>
      <c r="BQ99" s="72"/>
      <c r="BR99" s="72"/>
      <c r="BS99" s="72"/>
      <c r="BT99" s="72"/>
      <c r="BU99" s="72">
        <v>2</v>
      </c>
      <c r="BV99" s="72"/>
      <c r="BW99" s="72"/>
      <c r="BX99" s="72">
        <v>2</v>
      </c>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238">
        <f t="shared" si="19"/>
        <v>4</v>
      </c>
      <c r="ES99" s="72">
        <f t="shared" si="20"/>
        <v>1</v>
      </c>
      <c r="ET99" s="72" t="s">
        <v>178</v>
      </c>
      <c r="EU99" s="7" t="s">
        <v>179</v>
      </c>
      <c r="EV99" s="7" t="s">
        <v>115</v>
      </c>
      <c r="EW99" s="7" t="s">
        <v>2358</v>
      </c>
      <c r="EX99" s="150" t="s">
        <v>2371</v>
      </c>
      <c r="EY99" s="239">
        <v>46218</v>
      </c>
      <c r="EZ99" s="239"/>
      <c r="FA99" s="150"/>
      <c r="FB99" s="239"/>
      <c r="FC99" s="7"/>
      <c r="FD99" s="7"/>
      <c r="FE99" s="7">
        <f t="shared" si="22"/>
        <v>4339</v>
      </c>
      <c r="FF99" s="72">
        <f t="shared" si="23"/>
        <v>15986</v>
      </c>
      <c r="FG99" s="6">
        <v>466775197</v>
      </c>
    </row>
    <row r="100" spans="1:163" ht="17.25" hidden="1" customHeight="1" x14ac:dyDescent="0.25">
      <c r="A100" s="72">
        <v>463343105</v>
      </c>
      <c r="B100" s="232" t="s">
        <v>589</v>
      </c>
      <c r="C100" s="72"/>
      <c r="D100" s="72"/>
      <c r="E100" s="72"/>
      <c r="F100" s="72"/>
      <c r="G100" s="233"/>
      <c r="H100" s="233"/>
      <c r="I100" s="72">
        <v>3923</v>
      </c>
      <c r="J100" s="72">
        <v>16938</v>
      </c>
      <c r="K100" s="189">
        <f t="shared" si="12"/>
        <v>2213</v>
      </c>
      <c r="L100" s="189">
        <f t="shared" si="13"/>
        <v>20861</v>
      </c>
      <c r="M100" s="260">
        <v>5</v>
      </c>
      <c r="N100" s="72" t="s">
        <v>124</v>
      </c>
      <c r="O100" s="72" t="s">
        <v>125</v>
      </c>
      <c r="P100" s="72" t="s">
        <v>276</v>
      </c>
      <c r="Q100" s="186">
        <v>93218</v>
      </c>
      <c r="R100" s="66">
        <v>967</v>
      </c>
      <c r="S100" s="66">
        <f t="shared" si="14"/>
        <v>0</v>
      </c>
      <c r="T100" s="66">
        <v>6750</v>
      </c>
      <c r="U100" s="4" t="s">
        <v>124</v>
      </c>
      <c r="V100" s="5">
        <f t="shared" si="15"/>
        <v>0.58440589559209821</v>
      </c>
      <c r="W100" s="5">
        <f t="shared" si="16"/>
        <v>4.1669083111113558E-2</v>
      </c>
      <c r="X100" s="5" t="str">
        <f t="shared" si="21"/>
        <v>FLOW</v>
      </c>
      <c r="Y100" s="72" t="str">
        <f t="shared" si="17"/>
        <v>RTP</v>
      </c>
      <c r="Z100" s="72" t="s">
        <v>127</v>
      </c>
      <c r="AA100" s="72" t="s">
        <v>127</v>
      </c>
      <c r="AB100" s="232"/>
      <c r="AC100" s="72"/>
      <c r="AD100" s="72"/>
      <c r="AE100" s="234"/>
      <c r="AF100" s="235" t="s">
        <v>2882</v>
      </c>
      <c r="AG100" s="7"/>
      <c r="AH100" s="72" t="s">
        <v>1055</v>
      </c>
      <c r="AI100" s="7"/>
      <c r="AJ100" s="7"/>
      <c r="AK100" s="7"/>
      <c r="AL100" s="7">
        <v>16938</v>
      </c>
      <c r="AM100" s="186">
        <v>93218</v>
      </c>
      <c r="AN100" s="189">
        <v>146</v>
      </c>
      <c r="AO100" s="233">
        <v>175</v>
      </c>
      <c r="AP100" s="233" t="str">
        <f t="shared" si="18"/>
        <v>FLOW</v>
      </c>
      <c r="AQ100" s="233"/>
      <c r="AR100" s="233"/>
      <c r="AS100" s="233"/>
      <c r="AT100" s="233"/>
      <c r="AU100" s="72" t="s">
        <v>426</v>
      </c>
      <c r="AV100" s="236" t="s">
        <v>1285</v>
      </c>
      <c r="AW100" s="232" t="s">
        <v>1286</v>
      </c>
      <c r="AX100" s="237">
        <v>45472</v>
      </c>
      <c r="AY100" s="72">
        <v>48</v>
      </c>
      <c r="AZ100" s="72" t="s">
        <v>139</v>
      </c>
      <c r="BA100" s="7" t="s">
        <v>135</v>
      </c>
      <c r="BB100" s="7"/>
      <c r="BC100" s="7"/>
      <c r="BD100" s="72"/>
      <c r="BE100" s="72"/>
      <c r="BF100" s="72"/>
      <c r="BG100" s="150"/>
      <c r="BH100" s="72"/>
      <c r="BI100" s="72"/>
      <c r="BJ100" s="72"/>
      <c r="BK100" s="72"/>
      <c r="BL100" s="72"/>
      <c r="BM100" s="72"/>
      <c r="BN100" s="72"/>
      <c r="BO100" s="72"/>
      <c r="BP100" s="72"/>
      <c r="BQ100" s="72"/>
      <c r="BR100" s="72"/>
      <c r="BS100" s="72"/>
      <c r="BT100" s="72"/>
      <c r="BU100" s="72"/>
      <c r="BV100" s="72"/>
      <c r="BW100" s="72"/>
      <c r="BX100" s="72"/>
      <c r="BY100" s="72"/>
      <c r="BZ100" s="72"/>
      <c r="CA100" s="72">
        <v>1</v>
      </c>
      <c r="CB100" s="72"/>
      <c r="CC100" s="72"/>
      <c r="CD100" s="72"/>
      <c r="CE100" s="72"/>
      <c r="CF100" s="72"/>
      <c r="CG100" s="72"/>
      <c r="CH100" s="72"/>
      <c r="CI100" s="72"/>
      <c r="CJ100" s="72"/>
      <c r="CK100" s="72"/>
      <c r="CL100" s="72"/>
      <c r="CM100" s="72"/>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238">
        <f t="shared" si="19"/>
        <v>1</v>
      </c>
      <c r="ES100" s="72">
        <f t="shared" si="20"/>
        <v>1</v>
      </c>
      <c r="ET100" s="72" t="s">
        <v>280</v>
      </c>
      <c r="EU100" s="7" t="s">
        <v>1851</v>
      </c>
      <c r="EV100" s="7" t="s">
        <v>115</v>
      </c>
      <c r="EW100" s="7" t="e">
        <v>#N/A</v>
      </c>
      <c r="EX100" s="150" t="e">
        <v>#N/A</v>
      </c>
      <c r="EY100" s="239" t="e">
        <v>#N/A</v>
      </c>
      <c r="EZ100" s="239"/>
      <c r="FA100" s="150"/>
      <c r="FB100" s="239"/>
      <c r="FC100" s="7"/>
      <c r="FD100" s="7"/>
      <c r="FE100" s="7">
        <f t="shared" si="22"/>
        <v>2213</v>
      </c>
      <c r="FF100" s="72">
        <f t="shared" si="23"/>
        <v>20861</v>
      </c>
    </row>
    <row r="101" spans="1:163" ht="17.25" hidden="1" customHeight="1" x14ac:dyDescent="0.25">
      <c r="A101" s="72">
        <v>465280105</v>
      </c>
      <c r="B101" s="232" t="s">
        <v>988</v>
      </c>
      <c r="C101" s="72" t="s">
        <v>2243</v>
      </c>
      <c r="D101" s="72" t="s">
        <v>2959</v>
      </c>
      <c r="E101" s="72">
        <f>3600+90</f>
        <v>3690</v>
      </c>
      <c r="F101" s="72"/>
      <c r="G101" s="233"/>
      <c r="H101" s="233"/>
      <c r="I101" s="72">
        <v>3565</v>
      </c>
      <c r="J101" s="72">
        <v>3565</v>
      </c>
      <c r="K101" s="189">
        <f t="shared" si="12"/>
        <v>3595</v>
      </c>
      <c r="L101" s="189">
        <f t="shared" si="13"/>
        <v>3440</v>
      </c>
      <c r="M101" s="260">
        <v>1</v>
      </c>
      <c r="N101" s="72" t="s">
        <v>2242</v>
      </c>
      <c r="O101" s="72" t="s">
        <v>128</v>
      </c>
      <c r="P101" s="72" t="s">
        <v>284</v>
      </c>
      <c r="Q101" s="186">
        <v>92557</v>
      </c>
      <c r="R101" s="66">
        <v>30</v>
      </c>
      <c r="S101" s="66">
        <f t="shared" si="14"/>
        <v>0</v>
      </c>
      <c r="T101" s="66">
        <v>437</v>
      </c>
      <c r="U101" s="4" t="s">
        <v>129</v>
      </c>
      <c r="V101" s="5">
        <f t="shared" si="15"/>
        <v>6.312929709701541E-2</v>
      </c>
      <c r="W101" s="5">
        <f t="shared" si="16"/>
        <v>4.8749502651787638E-3</v>
      </c>
      <c r="X101" s="5" t="s">
        <v>2242</v>
      </c>
      <c r="Y101" s="72" t="str">
        <f t="shared" si="17"/>
        <v>MPTP</v>
      </c>
      <c r="Z101" s="72" t="s">
        <v>129</v>
      </c>
      <c r="AA101" s="72" t="s">
        <v>181</v>
      </c>
      <c r="AB101" s="232" t="s">
        <v>2349</v>
      </c>
      <c r="AC101" s="72">
        <v>31</v>
      </c>
      <c r="AD101" s="72" t="s">
        <v>2889</v>
      </c>
      <c r="AE101" s="234"/>
      <c r="AF101" s="235" t="s">
        <v>129</v>
      </c>
      <c r="AG101" s="7"/>
      <c r="AH101" s="72" t="s">
        <v>285</v>
      </c>
      <c r="AI101" s="7"/>
      <c r="AJ101" s="7"/>
      <c r="AK101" s="7"/>
      <c r="AL101" s="7">
        <v>3565</v>
      </c>
      <c r="AM101" s="186">
        <v>92557</v>
      </c>
      <c r="AN101" s="189">
        <v>26</v>
      </c>
      <c r="AO101" s="233">
        <v>55</v>
      </c>
      <c r="AP101" s="233" t="str">
        <f t="shared" si="18"/>
        <v>FLOW</v>
      </c>
      <c r="AQ101" s="233"/>
      <c r="AR101" s="233"/>
      <c r="AS101" s="233"/>
      <c r="AT101" s="233"/>
      <c r="AU101" s="72" t="s">
        <v>426</v>
      </c>
      <c r="AV101" s="236" t="s">
        <v>1778</v>
      </c>
      <c r="AW101" s="232" t="s">
        <v>228</v>
      </c>
      <c r="AX101" s="237">
        <v>45678</v>
      </c>
      <c r="AY101" s="72">
        <v>48</v>
      </c>
      <c r="AZ101" s="72" t="s">
        <v>139</v>
      </c>
      <c r="BA101" s="7" t="s">
        <v>2305</v>
      </c>
      <c r="BB101" s="7"/>
      <c r="BC101" s="7"/>
      <c r="BD101" s="72"/>
      <c r="BE101" s="72"/>
      <c r="BF101" s="72"/>
      <c r="BG101" s="150"/>
      <c r="BH101" s="72"/>
      <c r="BI101" s="72">
        <v>1</v>
      </c>
      <c r="BJ101" s="72"/>
      <c r="BK101" s="72"/>
      <c r="BL101" s="72"/>
      <c r="BM101" s="72"/>
      <c r="BN101" s="72"/>
      <c r="BO101" s="72"/>
      <c r="BP101" s="72"/>
      <c r="BQ101" s="72"/>
      <c r="BR101" s="72"/>
      <c r="BS101" s="72"/>
      <c r="BT101" s="72"/>
      <c r="BU101" s="72"/>
      <c r="BV101" s="72"/>
      <c r="BW101" s="72"/>
      <c r="BX101" s="72"/>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v>2</v>
      </c>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238">
        <f t="shared" si="19"/>
        <v>3</v>
      </c>
      <c r="ES101" s="72">
        <f t="shared" si="20"/>
        <v>1</v>
      </c>
      <c r="ET101" s="72" t="s">
        <v>288</v>
      </c>
      <c r="EU101" s="7" t="s">
        <v>1852</v>
      </c>
      <c r="EV101" s="7" t="s">
        <v>115</v>
      </c>
      <c r="EW101" s="7" t="s">
        <v>2350</v>
      </c>
      <c r="EX101" s="150" t="s">
        <v>2363</v>
      </c>
      <c r="EY101" s="239">
        <v>46206</v>
      </c>
      <c r="EZ101" s="239"/>
      <c r="FA101" s="150"/>
      <c r="FB101" s="239"/>
      <c r="FC101" s="7"/>
      <c r="FD101" s="7"/>
      <c r="FE101" s="7">
        <f t="shared" si="22"/>
        <v>3595</v>
      </c>
      <c r="FF101" s="72">
        <f t="shared" si="23"/>
        <v>7130</v>
      </c>
    </row>
    <row r="102" spans="1:163" ht="17.25" hidden="1" customHeight="1" x14ac:dyDescent="0.25">
      <c r="A102" s="72">
        <v>460840552</v>
      </c>
      <c r="B102" s="232" t="s">
        <v>745</v>
      </c>
      <c r="C102" s="72"/>
      <c r="D102" s="72"/>
      <c r="E102" s="72"/>
      <c r="F102" s="72"/>
      <c r="G102" s="233"/>
      <c r="H102" s="233" t="s">
        <v>2556</v>
      </c>
      <c r="I102" s="72">
        <v>9086</v>
      </c>
      <c r="J102" s="72">
        <v>45430</v>
      </c>
      <c r="K102" s="189">
        <f t="shared" si="12"/>
        <v>10472</v>
      </c>
      <c r="L102" s="189">
        <f t="shared" si="13"/>
        <v>54516</v>
      </c>
      <c r="M102" s="260">
        <v>5</v>
      </c>
      <c r="N102" s="72" t="s">
        <v>2242</v>
      </c>
      <c r="O102" s="72" t="s">
        <v>125</v>
      </c>
      <c r="P102" s="72" t="s">
        <v>284</v>
      </c>
      <c r="Q102" s="186">
        <v>92396</v>
      </c>
      <c r="R102" s="66">
        <v>1386</v>
      </c>
      <c r="S102" s="66">
        <f t="shared" si="14"/>
        <v>0</v>
      </c>
      <c r="T102" s="66">
        <v>2250</v>
      </c>
      <c r="U102" s="4" t="s">
        <v>124</v>
      </c>
      <c r="V102" s="5">
        <f t="shared" si="15"/>
        <v>0.45218200722201168</v>
      </c>
      <c r="W102" s="5">
        <f t="shared" si="16"/>
        <v>4.1301643493042633E-2</v>
      </c>
      <c r="X102" s="5" t="str">
        <f t="shared" si="21"/>
        <v xml:space="preserve">STABLE </v>
      </c>
      <c r="Y102" s="72" t="str">
        <f t="shared" si="17"/>
        <v>PAID</v>
      </c>
      <c r="Z102" s="72" t="s">
        <v>141</v>
      </c>
      <c r="AA102" s="72" t="s">
        <v>128</v>
      </c>
      <c r="AB102" s="232"/>
      <c r="AC102" s="72"/>
      <c r="AD102" s="72"/>
      <c r="AE102" s="234"/>
      <c r="AF102" s="235" t="s">
        <v>2882</v>
      </c>
      <c r="AG102" s="7"/>
      <c r="AH102" s="72" t="s">
        <v>1093</v>
      </c>
      <c r="AI102" s="7"/>
      <c r="AJ102" s="7"/>
      <c r="AK102" s="7"/>
      <c r="AL102" s="7">
        <v>45430</v>
      </c>
      <c r="AM102" s="186">
        <v>92396</v>
      </c>
      <c r="AN102" s="189">
        <v>146</v>
      </c>
      <c r="AO102" s="233">
        <v>55</v>
      </c>
      <c r="AP102" s="233" t="str">
        <f t="shared" si="18"/>
        <v>STABLE</v>
      </c>
      <c r="AQ102" s="233"/>
      <c r="AR102" s="233"/>
      <c r="AS102" s="233"/>
      <c r="AT102" s="233"/>
      <c r="AU102" s="72" t="s">
        <v>426</v>
      </c>
      <c r="AV102" s="236" t="s">
        <v>1488</v>
      </c>
      <c r="AW102" s="232" t="s">
        <v>1489</v>
      </c>
      <c r="AX102" s="237">
        <v>45252</v>
      </c>
      <c r="AY102" s="72">
        <v>36</v>
      </c>
      <c r="AZ102" s="72" t="s">
        <v>139</v>
      </c>
      <c r="BA102" s="7" t="s">
        <v>2305</v>
      </c>
      <c r="BB102" s="7"/>
      <c r="BC102" s="7"/>
      <c r="BD102" s="72"/>
      <c r="BE102" s="72"/>
      <c r="BF102" s="72"/>
      <c r="BG102" s="150"/>
      <c r="BH102" s="72"/>
      <c r="BI102" s="72"/>
      <c r="BJ102" s="72"/>
      <c r="BK102" s="72"/>
      <c r="BL102" s="72"/>
      <c r="BM102" s="72"/>
      <c r="BN102" s="72"/>
      <c r="BO102" s="72"/>
      <c r="BP102" s="72"/>
      <c r="BQ102" s="72"/>
      <c r="BR102" s="72"/>
      <c r="BS102" s="72"/>
      <c r="BT102" s="72"/>
      <c r="BU102" s="72"/>
      <c r="BV102" s="72"/>
      <c r="BW102" s="72"/>
      <c r="BX102" s="72"/>
      <c r="BY102" s="72"/>
      <c r="BZ102" s="72"/>
      <c r="CA102" s="72"/>
      <c r="CB102" s="72"/>
      <c r="CC102" s="72"/>
      <c r="CD102" s="72"/>
      <c r="CE102" s="72"/>
      <c r="CF102" s="72"/>
      <c r="CG102" s="72">
        <v>1</v>
      </c>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238">
        <f t="shared" si="19"/>
        <v>1</v>
      </c>
      <c r="ES102" s="72">
        <f t="shared" si="20"/>
        <v>1</v>
      </c>
      <c r="ET102" s="72" t="s">
        <v>288</v>
      </c>
      <c r="EU102" s="7" t="s">
        <v>2313</v>
      </c>
      <c r="EV102" s="262" t="s">
        <v>115</v>
      </c>
      <c r="EW102" s="7" t="e">
        <v>#N/A</v>
      </c>
      <c r="EX102" s="150" t="e">
        <v>#N/A</v>
      </c>
      <c r="EY102" s="239" t="e">
        <v>#N/A</v>
      </c>
      <c r="EZ102" s="239"/>
      <c r="FA102" s="150"/>
      <c r="FB102" s="239"/>
      <c r="FC102" s="7"/>
      <c r="FD102" s="7"/>
      <c r="FE102" s="7">
        <f t="shared" si="22"/>
        <v>10472</v>
      </c>
      <c r="FF102" s="72">
        <f t="shared" si="23"/>
        <v>54516</v>
      </c>
    </row>
    <row r="103" spans="1:163" ht="17.25" hidden="1" customHeight="1" x14ac:dyDescent="0.25">
      <c r="A103" s="72">
        <v>462817786</v>
      </c>
      <c r="B103" s="232" t="s">
        <v>962</v>
      </c>
      <c r="C103" s="72" t="s">
        <v>2243</v>
      </c>
      <c r="D103" s="72" t="s">
        <v>2959</v>
      </c>
      <c r="E103" s="72">
        <v>3700</v>
      </c>
      <c r="F103" s="72"/>
      <c r="G103" s="233"/>
      <c r="H103" s="233"/>
      <c r="I103" s="72">
        <v>4562</v>
      </c>
      <c r="J103" s="72">
        <v>3529</v>
      </c>
      <c r="K103" s="189">
        <f t="shared" si="12"/>
        <v>3589</v>
      </c>
      <c r="L103" s="189">
        <f t="shared" si="13"/>
        <v>4391</v>
      </c>
      <c r="M103" s="260">
        <v>1</v>
      </c>
      <c r="N103" s="72" t="s">
        <v>2242</v>
      </c>
      <c r="O103" s="72" t="s">
        <v>128</v>
      </c>
      <c r="P103" s="72" t="s">
        <v>322</v>
      </c>
      <c r="Q103" s="186">
        <v>91812</v>
      </c>
      <c r="R103" s="66">
        <v>60</v>
      </c>
      <c r="S103" s="66">
        <f t="shared" si="14"/>
        <v>0</v>
      </c>
      <c r="T103" s="66">
        <v>1246</v>
      </c>
      <c r="U103" s="4" t="s">
        <v>1013</v>
      </c>
      <c r="V103" s="5">
        <f t="shared" si="15"/>
        <v>7.835488202112105E-2</v>
      </c>
      <c r="W103" s="5">
        <f t="shared" si="16"/>
        <v>4.835711331899183E-3</v>
      </c>
      <c r="X103" s="5" t="s">
        <v>2242</v>
      </c>
      <c r="Y103" s="72" t="str">
        <f t="shared" si="17"/>
        <v>PTP</v>
      </c>
      <c r="Z103" s="72" t="s">
        <v>166</v>
      </c>
      <c r="AA103" s="72" t="s">
        <v>166</v>
      </c>
      <c r="AB103" s="232"/>
      <c r="AC103" s="72">
        <v>31</v>
      </c>
      <c r="AD103" s="72" t="s">
        <v>2888</v>
      </c>
      <c r="AE103" s="234"/>
      <c r="AF103" s="235" t="s">
        <v>129</v>
      </c>
      <c r="AG103" s="7"/>
      <c r="AH103" s="72" t="s">
        <v>1163</v>
      </c>
      <c r="AI103" s="7"/>
      <c r="AJ103" s="7"/>
      <c r="AK103" s="7"/>
      <c r="AL103" s="7">
        <v>3529</v>
      </c>
      <c r="AM103" s="186">
        <v>91812</v>
      </c>
      <c r="AN103" s="189">
        <v>26</v>
      </c>
      <c r="AO103" s="233">
        <v>55</v>
      </c>
      <c r="AP103" s="233" t="str">
        <f t="shared" si="18"/>
        <v>FLOW</v>
      </c>
      <c r="AQ103" s="233"/>
      <c r="AR103" s="233"/>
      <c r="AS103" s="233"/>
      <c r="AT103" s="233"/>
      <c r="AU103" s="72" t="s">
        <v>131</v>
      </c>
      <c r="AV103" s="236" t="s">
        <v>1748</v>
      </c>
      <c r="AW103" s="232" t="s">
        <v>1302</v>
      </c>
      <c r="AX103" s="237">
        <v>45419</v>
      </c>
      <c r="AY103" s="72">
        <v>48</v>
      </c>
      <c r="AZ103" s="72" t="s">
        <v>139</v>
      </c>
      <c r="BA103" s="7" t="s">
        <v>2305</v>
      </c>
      <c r="BB103" s="7"/>
      <c r="BC103" s="7"/>
      <c r="BD103" s="72"/>
      <c r="BE103" s="72"/>
      <c r="BF103" s="72"/>
      <c r="BG103" s="150"/>
      <c r="BH103" s="72"/>
      <c r="BI103" s="72"/>
      <c r="BJ103" s="72"/>
      <c r="BK103" s="72"/>
      <c r="BL103" s="72">
        <v>1</v>
      </c>
      <c r="BM103" s="72"/>
      <c r="BN103" s="72"/>
      <c r="BO103" s="72"/>
      <c r="BP103" s="72"/>
      <c r="BQ103" s="72"/>
      <c r="BR103" s="72"/>
      <c r="BS103" s="72"/>
      <c r="BT103" s="72"/>
      <c r="BU103" s="72"/>
      <c r="BV103" s="72"/>
      <c r="BW103" s="72"/>
      <c r="BX103" s="72"/>
      <c r="BY103" s="72"/>
      <c r="BZ103" s="72"/>
      <c r="CA103" s="72"/>
      <c r="CB103" s="72"/>
      <c r="CC103" s="72"/>
      <c r="CD103" s="72"/>
      <c r="CE103" s="72"/>
      <c r="CF103" s="72"/>
      <c r="CG103" s="72"/>
      <c r="CH103" s="72"/>
      <c r="CI103" s="72"/>
      <c r="CJ103" s="72"/>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v>1</v>
      </c>
      <c r="EG103" s="72"/>
      <c r="EH103" s="72"/>
      <c r="EI103" s="72"/>
      <c r="EJ103" s="72"/>
      <c r="EK103" s="72"/>
      <c r="EL103" s="72"/>
      <c r="EM103" s="72"/>
      <c r="EN103" s="72"/>
      <c r="EO103" s="72"/>
      <c r="EP103" s="72"/>
      <c r="EQ103" s="72"/>
      <c r="ER103" s="238">
        <f t="shared" si="19"/>
        <v>2</v>
      </c>
      <c r="ES103" s="72">
        <f t="shared" si="20"/>
        <v>1</v>
      </c>
      <c r="ET103" s="72" t="s">
        <v>326</v>
      </c>
      <c r="EU103" s="7" t="s">
        <v>1853</v>
      </c>
      <c r="EV103" s="7" t="s">
        <v>115</v>
      </c>
      <c r="EW103" s="7" t="s">
        <v>2352</v>
      </c>
      <c r="EX103" s="150" t="s">
        <v>2402</v>
      </c>
      <c r="EY103" s="239">
        <v>46207</v>
      </c>
      <c r="EZ103" s="239"/>
      <c r="FA103" s="150"/>
      <c r="FB103" s="239"/>
      <c r="FC103" s="7"/>
      <c r="FD103" s="7"/>
      <c r="FE103" s="7">
        <f t="shared" si="22"/>
        <v>3589</v>
      </c>
      <c r="FF103" s="72">
        <f t="shared" si="23"/>
        <v>8091</v>
      </c>
    </row>
    <row r="104" spans="1:163" ht="17.25" hidden="1" customHeight="1" x14ac:dyDescent="0.25">
      <c r="A104" s="72">
        <v>467169041</v>
      </c>
      <c r="B104" s="232" t="s">
        <v>800</v>
      </c>
      <c r="C104" s="72" t="s">
        <v>2243</v>
      </c>
      <c r="D104" s="72" t="s">
        <v>2935</v>
      </c>
      <c r="E104" s="72">
        <v>2800</v>
      </c>
      <c r="F104" s="72"/>
      <c r="G104" s="233"/>
      <c r="H104" s="233"/>
      <c r="I104" s="72">
        <v>2999</v>
      </c>
      <c r="J104" s="72">
        <v>2706</v>
      </c>
      <c r="K104" s="189">
        <f t="shared" si="12"/>
        <v>2757</v>
      </c>
      <c r="L104" s="189">
        <f t="shared" si="13"/>
        <v>2905</v>
      </c>
      <c r="M104" s="260">
        <v>1</v>
      </c>
      <c r="N104" s="72" t="s">
        <v>2242</v>
      </c>
      <c r="O104" s="72" t="s">
        <v>128</v>
      </c>
      <c r="P104" s="72" t="s">
        <v>1004</v>
      </c>
      <c r="Q104" s="186">
        <v>91483</v>
      </c>
      <c r="R104" s="66">
        <v>51</v>
      </c>
      <c r="S104" s="66">
        <f t="shared" si="14"/>
        <v>0</v>
      </c>
      <c r="T104" s="66">
        <v>3067</v>
      </c>
      <c r="U104" s="4" t="s">
        <v>1029</v>
      </c>
      <c r="V104" s="5">
        <f t="shared" si="15"/>
        <v>0.35642174124700271</v>
      </c>
      <c r="W104" s="5">
        <f t="shared" si="16"/>
        <v>4.8183829976052471E-3</v>
      </c>
      <c r="X104" s="5" t="s">
        <v>2242</v>
      </c>
      <c r="Y104" s="72" t="str">
        <f t="shared" si="17"/>
        <v>PTP</v>
      </c>
      <c r="Z104" s="72" t="s">
        <v>166</v>
      </c>
      <c r="AA104" s="72" t="s">
        <v>166</v>
      </c>
      <c r="AB104" s="232"/>
      <c r="AC104" s="72">
        <v>22</v>
      </c>
      <c r="AD104" s="72" t="s">
        <v>2888</v>
      </c>
      <c r="AE104" s="234"/>
      <c r="AF104" s="235" t="s">
        <v>129</v>
      </c>
      <c r="AG104" s="7"/>
      <c r="AH104" s="72" t="s">
        <v>1107</v>
      </c>
      <c r="AI104" s="7"/>
      <c r="AJ104" s="7"/>
      <c r="AK104" s="7"/>
      <c r="AL104" s="7">
        <v>2706</v>
      </c>
      <c r="AM104" s="186">
        <v>91483</v>
      </c>
      <c r="AN104" s="189">
        <v>21</v>
      </c>
      <c r="AO104" s="233">
        <v>20</v>
      </c>
      <c r="AP104" s="233" t="str">
        <f t="shared" si="18"/>
        <v>STABLE</v>
      </c>
      <c r="AQ104" s="233"/>
      <c r="AR104" s="233"/>
      <c r="AS104" s="233"/>
      <c r="AT104" s="233"/>
      <c r="AU104" s="72" t="s">
        <v>131</v>
      </c>
      <c r="AV104" s="236" t="s">
        <v>1555</v>
      </c>
      <c r="AW104" s="232" t="s">
        <v>1556</v>
      </c>
      <c r="AX104" s="237">
        <v>45957</v>
      </c>
      <c r="AY104" s="72">
        <v>48</v>
      </c>
      <c r="AZ104" s="72" t="s">
        <v>139</v>
      </c>
      <c r="BA104" s="7" t="s">
        <v>135</v>
      </c>
      <c r="BB104" s="7"/>
      <c r="BC104" s="7"/>
      <c r="BD104" s="72"/>
      <c r="BE104" s="72"/>
      <c r="BF104" s="72"/>
      <c r="BG104" s="150"/>
      <c r="BH104" s="72"/>
      <c r="BI104" s="72">
        <v>1</v>
      </c>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v>1</v>
      </c>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238">
        <f t="shared" si="19"/>
        <v>3</v>
      </c>
      <c r="ES104" s="72">
        <f t="shared" si="20"/>
        <v>1</v>
      </c>
      <c r="ET104" s="72" t="s">
        <v>2240</v>
      </c>
      <c r="EU104" s="7" t="s">
        <v>1854</v>
      </c>
      <c r="EV104" s="7" t="s">
        <v>115</v>
      </c>
      <c r="EW104" s="7" t="s">
        <v>2403</v>
      </c>
      <c r="EX104" s="150" t="s">
        <v>2404</v>
      </c>
      <c r="EY104" s="239">
        <v>46206</v>
      </c>
      <c r="EZ104" s="239"/>
      <c r="FA104" s="150"/>
      <c r="FB104" s="239"/>
      <c r="FC104" s="7"/>
      <c r="FD104" s="7"/>
      <c r="FE104" s="7">
        <f t="shared" si="22"/>
        <v>2757</v>
      </c>
      <c r="FF104" s="72">
        <f t="shared" si="23"/>
        <v>5705</v>
      </c>
    </row>
    <row r="105" spans="1:163" ht="17.25" hidden="1" customHeight="1" x14ac:dyDescent="0.25">
      <c r="A105" s="72">
        <v>465222064</v>
      </c>
      <c r="B105" s="232" t="s">
        <v>966</v>
      </c>
      <c r="C105" s="72" t="s">
        <v>2243</v>
      </c>
      <c r="D105" s="72" t="s">
        <v>2899</v>
      </c>
      <c r="E105" s="72">
        <v>3705</v>
      </c>
      <c r="F105" s="72"/>
      <c r="G105" s="233"/>
      <c r="H105" s="233"/>
      <c r="I105" s="72">
        <v>3538</v>
      </c>
      <c r="J105" s="72">
        <v>7022</v>
      </c>
      <c r="K105" s="189">
        <f t="shared" si="12"/>
        <v>3638</v>
      </c>
      <c r="L105" s="189">
        <f t="shared" si="13"/>
        <v>6855</v>
      </c>
      <c r="M105" s="260">
        <v>2</v>
      </c>
      <c r="N105" s="72" t="s">
        <v>2242</v>
      </c>
      <c r="O105" s="72" t="s">
        <v>128</v>
      </c>
      <c r="P105" s="72" t="s">
        <v>284</v>
      </c>
      <c r="Q105" s="186">
        <v>91274</v>
      </c>
      <c r="R105" s="66">
        <v>154</v>
      </c>
      <c r="S105" s="66">
        <f t="shared" si="14"/>
        <v>0</v>
      </c>
      <c r="T105" s="66">
        <v>3553</v>
      </c>
      <c r="U105" s="4" t="s">
        <v>124</v>
      </c>
      <c r="V105" s="5">
        <f t="shared" si="15"/>
        <v>0.1383952929770613</v>
      </c>
      <c r="W105" s="5">
        <f t="shared" si="16"/>
        <v>1.6970598999672123E-2</v>
      </c>
      <c r="X105" s="5" t="str">
        <f t="shared" si="21"/>
        <v xml:space="preserve">STABLE </v>
      </c>
      <c r="Y105" s="72" t="str">
        <f t="shared" si="17"/>
        <v>PAID</v>
      </c>
      <c r="Z105" s="72" t="s">
        <v>141</v>
      </c>
      <c r="AA105" s="72" t="s">
        <v>128</v>
      </c>
      <c r="AB105" s="232"/>
      <c r="AC105" s="72"/>
      <c r="AD105" s="72"/>
      <c r="AE105" s="234"/>
      <c r="AF105" s="235" t="s">
        <v>129</v>
      </c>
      <c r="AG105" s="7"/>
      <c r="AH105" s="72" t="s">
        <v>1166</v>
      </c>
      <c r="AI105" s="7"/>
      <c r="AJ105" s="7"/>
      <c r="AK105" s="7"/>
      <c r="AL105" s="7">
        <v>7022</v>
      </c>
      <c r="AM105" s="186">
        <v>91274</v>
      </c>
      <c r="AN105" s="189">
        <v>57</v>
      </c>
      <c r="AO105" s="233">
        <v>55</v>
      </c>
      <c r="AP105" s="233" t="str">
        <f t="shared" si="18"/>
        <v>STABLE</v>
      </c>
      <c r="AQ105" s="233"/>
      <c r="AR105" s="233"/>
      <c r="AS105" s="233"/>
      <c r="AT105" s="233"/>
      <c r="AU105" s="72" t="s">
        <v>131</v>
      </c>
      <c r="AV105" s="236" t="s">
        <v>1752</v>
      </c>
      <c r="AW105" s="232" t="s">
        <v>1729</v>
      </c>
      <c r="AX105" s="237">
        <v>45672</v>
      </c>
      <c r="AY105" s="72">
        <v>48</v>
      </c>
      <c r="AZ105" s="72" t="s">
        <v>139</v>
      </c>
      <c r="BA105" s="7" t="s">
        <v>2305</v>
      </c>
      <c r="BB105" s="7"/>
      <c r="BC105" s="7"/>
      <c r="BD105" s="72"/>
      <c r="BE105" s="72"/>
      <c r="BF105" s="72"/>
      <c r="BG105" s="150"/>
      <c r="BH105" s="72"/>
      <c r="BI105" s="72"/>
      <c r="BJ105" s="72"/>
      <c r="BK105" s="72"/>
      <c r="BL105" s="72"/>
      <c r="BM105" s="72"/>
      <c r="BN105" s="72"/>
      <c r="BO105" s="72"/>
      <c r="BP105" s="72"/>
      <c r="BQ105" s="72"/>
      <c r="BR105" s="72"/>
      <c r="BS105" s="72"/>
      <c r="BT105" s="72"/>
      <c r="BU105" s="72"/>
      <c r="BV105" s="72"/>
      <c r="BW105" s="72"/>
      <c r="BX105" s="72"/>
      <c r="BY105" s="72"/>
      <c r="BZ105" s="72"/>
      <c r="CA105" s="72"/>
      <c r="CB105" s="72"/>
      <c r="CC105" s="72"/>
      <c r="CD105" s="72">
        <v>1</v>
      </c>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238">
        <f t="shared" si="19"/>
        <v>1</v>
      </c>
      <c r="ES105" s="72">
        <f t="shared" si="20"/>
        <v>1</v>
      </c>
      <c r="ET105" s="72" t="s">
        <v>288</v>
      </c>
      <c r="EU105" s="7" t="s">
        <v>2314</v>
      </c>
      <c r="EV105" s="262" t="s">
        <v>115</v>
      </c>
      <c r="EW105" s="7" t="e">
        <v>#N/A</v>
      </c>
      <c r="EX105" s="150" t="e">
        <v>#N/A</v>
      </c>
      <c r="EY105" s="239" t="e">
        <v>#N/A</v>
      </c>
      <c r="EZ105" s="239"/>
      <c r="FA105" s="150"/>
      <c r="FB105" s="239"/>
      <c r="FC105" s="7"/>
      <c r="FD105" s="7"/>
      <c r="FE105" s="7">
        <f t="shared" si="22"/>
        <v>3638</v>
      </c>
      <c r="FF105" s="72">
        <f t="shared" si="23"/>
        <v>10560</v>
      </c>
    </row>
    <row r="106" spans="1:163" ht="17.25" hidden="1" customHeight="1" x14ac:dyDescent="0.25">
      <c r="A106" s="72">
        <v>464425420</v>
      </c>
      <c r="B106" s="232" t="s">
        <v>557</v>
      </c>
      <c r="C106" s="72"/>
      <c r="D106" s="72"/>
      <c r="E106" s="72"/>
      <c r="F106" s="72"/>
      <c r="G106" s="233"/>
      <c r="H106" s="233"/>
      <c r="I106" s="72">
        <v>10801</v>
      </c>
      <c r="J106" s="72">
        <v>43180</v>
      </c>
      <c r="K106" s="189">
        <f t="shared" si="12"/>
        <v>12007</v>
      </c>
      <c r="L106" s="189">
        <f t="shared" si="13"/>
        <v>53981</v>
      </c>
      <c r="M106" s="260">
        <v>4</v>
      </c>
      <c r="N106" s="72" t="s">
        <v>124</v>
      </c>
      <c r="O106" s="72" t="s">
        <v>125</v>
      </c>
      <c r="P106" s="72" t="s">
        <v>322</v>
      </c>
      <c r="Q106" s="186">
        <v>91033</v>
      </c>
      <c r="R106" s="66">
        <v>1230</v>
      </c>
      <c r="S106" s="66">
        <f t="shared" si="14"/>
        <v>0</v>
      </c>
      <c r="T106" s="66">
        <v>0</v>
      </c>
      <c r="U106" s="4" t="s">
        <v>124</v>
      </c>
      <c r="V106" s="5">
        <f t="shared" si="15"/>
        <v>0.37181063319677987</v>
      </c>
      <c r="W106" s="5">
        <f t="shared" si="16"/>
        <v>3.5070868403752266E-2</v>
      </c>
      <c r="X106" s="5" t="str">
        <f t="shared" si="21"/>
        <v>FLOW</v>
      </c>
      <c r="Y106" s="72" t="str">
        <f t="shared" si="17"/>
        <v>NC</v>
      </c>
      <c r="Z106" s="72" t="s">
        <v>141</v>
      </c>
      <c r="AA106" s="72" t="s">
        <v>141</v>
      </c>
      <c r="AB106" s="232"/>
      <c r="AC106" s="72"/>
      <c r="AD106" s="72"/>
      <c r="AE106" s="234"/>
      <c r="AF106" s="235" t="s">
        <v>2882</v>
      </c>
      <c r="AG106" s="7"/>
      <c r="AH106" s="72" t="s">
        <v>384</v>
      </c>
      <c r="AI106" s="7"/>
      <c r="AJ106" s="7"/>
      <c r="AK106" s="7"/>
      <c r="AL106" s="7">
        <v>43180</v>
      </c>
      <c r="AM106" s="186">
        <v>91033</v>
      </c>
      <c r="AN106" s="189">
        <v>118</v>
      </c>
      <c r="AO106" s="233">
        <v>147</v>
      </c>
      <c r="AP106" s="233" t="str">
        <f t="shared" si="18"/>
        <v>FLOW</v>
      </c>
      <c r="AQ106" s="233"/>
      <c r="AR106" s="233"/>
      <c r="AS106" s="233"/>
      <c r="AT106" s="233"/>
      <c r="AU106" s="72" t="s">
        <v>426</v>
      </c>
      <c r="AV106" s="236" t="s">
        <v>1235</v>
      </c>
      <c r="AW106" s="232" t="s">
        <v>1236</v>
      </c>
      <c r="AX106" s="237">
        <v>45589</v>
      </c>
      <c r="AY106" s="72">
        <v>24</v>
      </c>
      <c r="AZ106" s="72" t="s">
        <v>139</v>
      </c>
      <c r="BA106" s="7" t="s">
        <v>2305</v>
      </c>
      <c r="BB106" s="7"/>
      <c r="BC106" s="7"/>
      <c r="BD106" s="72"/>
      <c r="BE106" s="72"/>
      <c r="BF106" s="72"/>
      <c r="BG106" s="150"/>
      <c r="BH106" s="72"/>
      <c r="BI106" s="72"/>
      <c r="BJ106" s="72"/>
      <c r="BK106" s="72"/>
      <c r="BL106" s="72"/>
      <c r="BM106" s="72"/>
      <c r="BN106" s="72"/>
      <c r="BO106" s="72"/>
      <c r="BP106" s="72"/>
      <c r="BQ106" s="72"/>
      <c r="BR106" s="72">
        <v>1</v>
      </c>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238">
        <f t="shared" si="19"/>
        <v>1</v>
      </c>
      <c r="ES106" s="72">
        <f t="shared" si="20"/>
        <v>1</v>
      </c>
      <c r="ET106" s="72" t="s">
        <v>326</v>
      </c>
      <c r="EU106" s="7" t="s">
        <v>1855</v>
      </c>
      <c r="EV106" s="7" t="s">
        <v>115</v>
      </c>
      <c r="EW106" s="7" t="s">
        <v>2354</v>
      </c>
      <c r="EX106" s="150" t="s">
        <v>2405</v>
      </c>
      <c r="EY106" s="239">
        <v>46209</v>
      </c>
      <c r="EZ106" s="239"/>
      <c r="FA106" s="150"/>
      <c r="FB106" s="239"/>
      <c r="FC106" s="7"/>
      <c r="FD106" s="7"/>
      <c r="FE106" s="7">
        <f t="shared" si="22"/>
        <v>12007</v>
      </c>
      <c r="FF106" s="72">
        <f t="shared" si="23"/>
        <v>53981</v>
      </c>
    </row>
    <row r="107" spans="1:163" ht="17.25" hidden="1" customHeight="1" x14ac:dyDescent="0.25">
      <c r="A107" s="72">
        <v>467135103</v>
      </c>
      <c r="B107" s="232" t="s">
        <v>955</v>
      </c>
      <c r="C107" s="72"/>
      <c r="D107" s="72"/>
      <c r="E107" s="72"/>
      <c r="F107" s="72"/>
      <c r="G107" s="233"/>
      <c r="H107" s="233"/>
      <c r="I107" s="72">
        <v>4748</v>
      </c>
      <c r="J107" s="72">
        <v>28488</v>
      </c>
      <c r="K107" s="189">
        <f t="shared" si="12"/>
        <v>5876</v>
      </c>
      <c r="L107" s="189">
        <f t="shared" si="13"/>
        <v>33236</v>
      </c>
      <c r="M107" s="260">
        <v>6</v>
      </c>
      <c r="N107" s="72" t="s">
        <v>124</v>
      </c>
      <c r="O107" s="72" t="s">
        <v>125</v>
      </c>
      <c r="P107" s="72" t="s">
        <v>148</v>
      </c>
      <c r="Q107" s="186">
        <v>90931</v>
      </c>
      <c r="R107" s="66">
        <v>1128</v>
      </c>
      <c r="S107" s="66">
        <f t="shared" si="14"/>
        <v>0</v>
      </c>
      <c r="T107" s="66">
        <v>2700</v>
      </c>
      <c r="U107" s="4" t="s">
        <v>124</v>
      </c>
      <c r="V107" s="5">
        <f t="shared" si="15"/>
        <v>0.36439886670113047</v>
      </c>
      <c r="W107" s="5">
        <f t="shared" si="16"/>
        <v>3.9746154206292572E-2</v>
      </c>
      <c r="X107" s="5" t="str">
        <f t="shared" si="21"/>
        <v>FLOW</v>
      </c>
      <c r="Y107" s="72" t="str">
        <f t="shared" si="17"/>
        <v>EXP</v>
      </c>
      <c r="Z107" s="72" t="s">
        <v>2551</v>
      </c>
      <c r="AA107" s="72" t="s">
        <v>2551</v>
      </c>
      <c r="AB107" s="232" t="s">
        <v>2927</v>
      </c>
      <c r="AC107" s="72"/>
      <c r="AD107" s="72" t="s">
        <v>2892</v>
      </c>
      <c r="AE107" s="234"/>
      <c r="AF107" s="235" t="s">
        <v>2882</v>
      </c>
      <c r="AG107" s="7"/>
      <c r="AH107" s="72" t="s">
        <v>1157</v>
      </c>
      <c r="AI107" s="7"/>
      <c r="AJ107" s="7"/>
      <c r="AK107" s="7"/>
      <c r="AL107" s="7">
        <v>28488</v>
      </c>
      <c r="AM107" s="186">
        <v>90931</v>
      </c>
      <c r="AN107" s="189">
        <v>177</v>
      </c>
      <c r="AO107" s="233">
        <v>206</v>
      </c>
      <c r="AP107" s="233" t="str">
        <f t="shared" si="18"/>
        <v>FLOW</v>
      </c>
      <c r="AQ107" s="233"/>
      <c r="AR107" s="233"/>
      <c r="AS107" s="233"/>
      <c r="AT107" s="233"/>
      <c r="AU107" s="72" t="s">
        <v>426</v>
      </c>
      <c r="AV107" s="236" t="s">
        <v>1742</v>
      </c>
      <c r="AW107" s="232" t="s">
        <v>1210</v>
      </c>
      <c r="AX107" s="237">
        <v>45953</v>
      </c>
      <c r="AY107" s="72">
        <v>24</v>
      </c>
      <c r="AZ107" s="72" t="s">
        <v>139</v>
      </c>
      <c r="BA107" s="7" t="s">
        <v>2305</v>
      </c>
      <c r="BB107" s="7"/>
      <c r="BC107" s="7"/>
      <c r="BD107" s="72"/>
      <c r="BE107" s="72"/>
      <c r="BF107" s="72"/>
      <c r="BG107" s="150"/>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238">
        <f t="shared" si="19"/>
        <v>1</v>
      </c>
      <c r="ES107" s="72">
        <f t="shared" si="20"/>
        <v>1</v>
      </c>
      <c r="ET107" s="72" t="s">
        <v>152</v>
      </c>
      <c r="EU107" s="7" t="s">
        <v>1856</v>
      </c>
      <c r="EV107" s="7" t="s">
        <v>115</v>
      </c>
      <c r="EW107" s="7" t="s">
        <v>2406</v>
      </c>
      <c r="EX107" s="150" t="s">
        <v>2407</v>
      </c>
      <c r="EY107" s="239">
        <v>46207</v>
      </c>
      <c r="EZ107" s="239"/>
      <c r="FA107" s="150"/>
      <c r="FB107" s="239"/>
      <c r="FC107" s="7"/>
      <c r="FD107" s="7"/>
      <c r="FE107" s="7">
        <f t="shared" si="22"/>
        <v>5876</v>
      </c>
      <c r="FF107" s="72">
        <f t="shared" si="23"/>
        <v>33236</v>
      </c>
    </row>
    <row r="108" spans="1:163" ht="17.25" hidden="1" customHeight="1" x14ac:dyDescent="0.25">
      <c r="A108" s="72">
        <v>465765507</v>
      </c>
      <c r="B108" s="232" t="s">
        <v>934</v>
      </c>
      <c r="C108" s="72"/>
      <c r="D108" s="72"/>
      <c r="E108" s="72"/>
      <c r="F108" s="72"/>
      <c r="G108" s="233"/>
      <c r="H108" s="233"/>
      <c r="I108" s="72">
        <v>4246</v>
      </c>
      <c r="J108" s="72">
        <v>21126</v>
      </c>
      <c r="K108" s="189">
        <f t="shared" si="12"/>
        <v>5002</v>
      </c>
      <c r="L108" s="189">
        <f t="shared" si="13"/>
        <v>25372</v>
      </c>
      <c r="M108" s="260">
        <v>5</v>
      </c>
      <c r="N108" s="72" t="s">
        <v>124</v>
      </c>
      <c r="O108" s="72" t="s">
        <v>125</v>
      </c>
      <c r="P108" s="72" t="s">
        <v>148</v>
      </c>
      <c r="Q108" s="186">
        <v>90749</v>
      </c>
      <c r="R108" s="66">
        <v>860</v>
      </c>
      <c r="S108" s="66">
        <f t="shared" si="14"/>
        <v>0</v>
      </c>
      <c r="T108" s="66">
        <v>2700</v>
      </c>
      <c r="U108" s="4" t="s">
        <v>124</v>
      </c>
      <c r="V108" s="5">
        <f t="shared" si="15"/>
        <v>1</v>
      </c>
      <c r="W108" s="5">
        <f t="shared" si="16"/>
        <v>4.0565423236396878E-2</v>
      </c>
      <c r="X108" s="5" t="str">
        <f t="shared" si="21"/>
        <v>FLOW</v>
      </c>
      <c r="Y108" s="72" t="str">
        <f t="shared" si="17"/>
        <v>NC</v>
      </c>
      <c r="Z108" s="72" t="s">
        <v>141</v>
      </c>
      <c r="AA108" s="72" t="s">
        <v>141</v>
      </c>
      <c r="AB108" s="232" t="s">
        <v>2347</v>
      </c>
      <c r="AC108" s="72"/>
      <c r="AD108" s="72" t="s">
        <v>2892</v>
      </c>
      <c r="AE108" s="234"/>
      <c r="AF108" s="235" t="s">
        <v>2882</v>
      </c>
      <c r="AG108" s="7"/>
      <c r="AH108" s="72" t="s">
        <v>182</v>
      </c>
      <c r="AI108" s="7"/>
      <c r="AJ108" s="7"/>
      <c r="AK108" s="7"/>
      <c r="AL108" s="7">
        <v>21126</v>
      </c>
      <c r="AM108" s="186">
        <v>90749</v>
      </c>
      <c r="AN108" s="189">
        <v>146</v>
      </c>
      <c r="AO108" s="233">
        <v>175</v>
      </c>
      <c r="AP108" s="233" t="str">
        <f t="shared" si="18"/>
        <v>FLOW</v>
      </c>
      <c r="AQ108" s="233"/>
      <c r="AR108" s="233"/>
      <c r="AS108" s="233"/>
      <c r="AT108" s="233"/>
      <c r="AU108" s="72" t="s">
        <v>426</v>
      </c>
      <c r="AV108" s="236" t="s">
        <v>1713</v>
      </c>
      <c r="AW108" s="232" t="s">
        <v>1349</v>
      </c>
      <c r="AX108" s="237">
        <v>45740</v>
      </c>
      <c r="AY108" s="72">
        <v>36</v>
      </c>
      <c r="AZ108" s="72" t="s">
        <v>139</v>
      </c>
      <c r="BA108" s="7" t="s">
        <v>2305</v>
      </c>
      <c r="BB108" s="7"/>
      <c r="BC108" s="7"/>
      <c r="BD108" s="72"/>
      <c r="BE108" s="72"/>
      <c r="BF108" s="72"/>
      <c r="BG108" s="150"/>
      <c r="BH108" s="72"/>
      <c r="BI108" s="72"/>
      <c r="BJ108" s="72"/>
      <c r="BK108" s="72"/>
      <c r="BL108" s="72">
        <v>1</v>
      </c>
      <c r="BM108" s="72"/>
      <c r="BN108" s="72"/>
      <c r="BO108" s="72"/>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v>1</v>
      </c>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v>1</v>
      </c>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238">
        <f t="shared" si="19"/>
        <v>3</v>
      </c>
      <c r="ES108" s="72">
        <f t="shared" si="20"/>
        <v>1</v>
      </c>
      <c r="ET108" s="72" t="s">
        <v>152</v>
      </c>
      <c r="EU108" s="7" t="s">
        <v>1857</v>
      </c>
      <c r="EV108" s="7" t="s">
        <v>115</v>
      </c>
      <c r="EW108" s="7" t="s">
        <v>2362</v>
      </c>
      <c r="EX108" s="150" t="s">
        <v>2396</v>
      </c>
      <c r="EY108" s="239">
        <v>46207</v>
      </c>
      <c r="EZ108" s="239"/>
      <c r="FA108" s="150"/>
      <c r="FB108" s="239"/>
      <c r="FC108" s="7"/>
      <c r="FD108" s="7"/>
      <c r="FE108" s="7">
        <f t="shared" si="22"/>
        <v>5002</v>
      </c>
      <c r="FF108" s="72">
        <f t="shared" si="23"/>
        <v>25372</v>
      </c>
    </row>
    <row r="109" spans="1:163" ht="17.25" customHeight="1" x14ac:dyDescent="0.25">
      <c r="A109" s="72">
        <v>467117739</v>
      </c>
      <c r="B109" s="232" t="s">
        <v>535</v>
      </c>
      <c r="C109" s="72"/>
      <c r="D109" s="72"/>
      <c r="E109" s="72"/>
      <c r="F109" s="72"/>
      <c r="G109" s="233"/>
      <c r="H109" s="233"/>
      <c r="I109" s="72">
        <v>3042</v>
      </c>
      <c r="J109" s="72">
        <v>3042</v>
      </c>
      <c r="K109" s="189">
        <f t="shared" si="12"/>
        <v>3060</v>
      </c>
      <c r="L109" s="189">
        <f t="shared" si="13"/>
        <v>6084</v>
      </c>
      <c r="M109" s="260">
        <v>1</v>
      </c>
      <c r="N109" s="72" t="s">
        <v>124</v>
      </c>
      <c r="O109" s="72" t="s">
        <v>125</v>
      </c>
      <c r="P109" s="72" t="s">
        <v>264</v>
      </c>
      <c r="Q109" s="186">
        <v>90537</v>
      </c>
      <c r="R109" s="66">
        <v>18</v>
      </c>
      <c r="S109" s="66">
        <f t="shared" si="14"/>
        <v>0</v>
      </c>
      <c r="T109" s="66">
        <v>450</v>
      </c>
      <c r="U109" s="4" t="s">
        <v>129</v>
      </c>
      <c r="V109" s="5">
        <f t="shared" si="15"/>
        <v>7.8023778185267942E-2</v>
      </c>
      <c r="W109" s="5">
        <f t="shared" si="16"/>
        <v>4.7685574527965447E-3</v>
      </c>
      <c r="X109" s="5" t="s">
        <v>124</v>
      </c>
      <c r="Y109" s="72" t="str">
        <f t="shared" si="17"/>
        <v>NC</v>
      </c>
      <c r="Z109" s="72" t="s">
        <v>129</v>
      </c>
      <c r="AA109" s="72" t="s">
        <v>141</v>
      </c>
      <c r="AB109" s="232" t="s">
        <v>2922</v>
      </c>
      <c r="AC109" s="72">
        <v>28</v>
      </c>
      <c r="AD109" s="72" t="s">
        <v>2892</v>
      </c>
      <c r="AE109" s="234"/>
      <c r="AF109" s="235" t="s">
        <v>129</v>
      </c>
      <c r="AG109" s="7"/>
      <c r="AH109" s="72" t="s">
        <v>1041</v>
      </c>
      <c r="AI109" s="7"/>
      <c r="AJ109" s="7"/>
      <c r="AK109" s="7"/>
      <c r="AL109" s="7">
        <v>3042</v>
      </c>
      <c r="AM109" s="186">
        <v>90537</v>
      </c>
      <c r="AN109" s="189">
        <v>26</v>
      </c>
      <c r="AO109" s="233">
        <v>55</v>
      </c>
      <c r="AP109" s="233" t="str">
        <f t="shared" si="18"/>
        <v>FLOW</v>
      </c>
      <c r="AQ109" s="233"/>
      <c r="AR109" s="233"/>
      <c r="AS109" s="233"/>
      <c r="AT109" s="233"/>
      <c r="AU109" s="72" t="s">
        <v>131</v>
      </c>
      <c r="AV109" s="236" t="s">
        <v>1200</v>
      </c>
      <c r="AW109" s="232" t="s">
        <v>267</v>
      </c>
      <c r="AX109" s="237">
        <v>45950</v>
      </c>
      <c r="AY109" s="72">
        <v>48</v>
      </c>
      <c r="AZ109" s="72" t="s">
        <v>139</v>
      </c>
      <c r="BA109" s="7" t="s">
        <v>2305</v>
      </c>
      <c r="BB109" s="7"/>
      <c r="BC109" s="7"/>
      <c r="BD109" s="72"/>
      <c r="BE109" s="72"/>
      <c r="BF109" s="72"/>
      <c r="BG109" s="150"/>
      <c r="BH109" s="72"/>
      <c r="BI109" s="72"/>
      <c r="BJ109" s="72"/>
      <c r="BK109" s="72"/>
      <c r="BL109" s="72"/>
      <c r="BM109" s="72"/>
      <c r="BN109" s="72"/>
      <c r="BO109" s="72"/>
      <c r="BP109" s="72"/>
      <c r="BQ109" s="72"/>
      <c r="BR109" s="72"/>
      <c r="BS109" s="72"/>
      <c r="BT109" s="72"/>
      <c r="BU109" s="72"/>
      <c r="BV109" s="72"/>
      <c r="BW109" s="72"/>
      <c r="BX109" s="72"/>
      <c r="BY109" s="72"/>
      <c r="BZ109" s="72"/>
      <c r="CA109" s="72"/>
      <c r="CB109" s="72"/>
      <c r="CC109" s="72"/>
      <c r="CD109" s="72"/>
      <c r="CE109" s="72"/>
      <c r="CF109" s="72"/>
      <c r="CG109" s="72"/>
      <c r="CH109" s="72"/>
      <c r="CI109" s="72"/>
      <c r="CJ109" s="72"/>
      <c r="CK109" s="72"/>
      <c r="CL109" s="72"/>
      <c r="CM109" s="72">
        <v>1</v>
      </c>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238">
        <f t="shared" si="19"/>
        <v>1</v>
      </c>
      <c r="ES109" s="72">
        <f t="shared" si="20"/>
        <v>1</v>
      </c>
      <c r="ET109" s="72" t="s">
        <v>268</v>
      </c>
      <c r="EU109" s="7" t="s">
        <v>1858</v>
      </c>
      <c r="EV109" s="7" t="s">
        <v>115</v>
      </c>
      <c r="EW109" s="7" t="e">
        <v>#N/A</v>
      </c>
      <c r="EX109" s="150" t="e">
        <v>#N/A</v>
      </c>
      <c r="EY109" s="239" t="e">
        <v>#N/A</v>
      </c>
      <c r="EZ109" s="239"/>
      <c r="FA109" s="150"/>
      <c r="FB109" s="239"/>
      <c r="FC109" s="7"/>
      <c r="FD109" s="7"/>
      <c r="FE109" s="7">
        <f t="shared" si="22"/>
        <v>3060</v>
      </c>
      <c r="FF109" s="72">
        <f t="shared" si="23"/>
        <v>6084</v>
      </c>
    </row>
    <row r="110" spans="1:163" ht="17.25" hidden="1" customHeight="1" x14ac:dyDescent="0.25">
      <c r="A110" s="72">
        <v>463867730</v>
      </c>
      <c r="B110" s="232" t="s">
        <v>989</v>
      </c>
      <c r="C110" s="72"/>
      <c r="D110" s="72"/>
      <c r="E110" s="72"/>
      <c r="F110" s="72"/>
      <c r="G110" s="233"/>
      <c r="H110" s="233"/>
      <c r="I110" s="72">
        <v>3723</v>
      </c>
      <c r="J110" s="72">
        <v>11978</v>
      </c>
      <c r="K110" s="189">
        <f t="shared" si="12"/>
        <v>1292</v>
      </c>
      <c r="L110" s="189">
        <f t="shared" si="13"/>
        <v>15701</v>
      </c>
      <c r="M110" s="260">
        <v>4</v>
      </c>
      <c r="N110" s="72" t="s">
        <v>124</v>
      </c>
      <c r="O110" s="72" t="s">
        <v>125</v>
      </c>
      <c r="P110" s="72" t="s">
        <v>284</v>
      </c>
      <c r="Q110" s="186">
        <v>90481</v>
      </c>
      <c r="R110" s="66">
        <v>483</v>
      </c>
      <c r="S110" s="66">
        <f t="shared" si="14"/>
        <v>0</v>
      </c>
      <c r="T110" s="66">
        <v>4500</v>
      </c>
      <c r="U110" s="4" t="s">
        <v>124</v>
      </c>
      <c r="V110" s="5">
        <f t="shared" si="15"/>
        <v>0.2437609287770659</v>
      </c>
      <c r="W110" s="5">
        <f t="shared" si="16"/>
        <v>3.4858207947007225E-2</v>
      </c>
      <c r="X110" s="5" t="str">
        <f t="shared" si="21"/>
        <v>FLOW</v>
      </c>
      <c r="Y110" s="72" t="str">
        <f t="shared" si="17"/>
        <v>BPTP</v>
      </c>
      <c r="Z110" s="72" t="s">
        <v>258</v>
      </c>
      <c r="AA110" s="72" t="s">
        <v>258</v>
      </c>
      <c r="AB110" s="232" t="s">
        <v>2346</v>
      </c>
      <c r="AC110" s="72"/>
      <c r="AD110" s="72" t="s">
        <v>2889</v>
      </c>
      <c r="AE110" s="234"/>
      <c r="AF110" s="235" t="s">
        <v>2882</v>
      </c>
      <c r="AG110" s="7"/>
      <c r="AH110" s="72" t="s">
        <v>285</v>
      </c>
      <c r="AI110" s="7"/>
      <c r="AJ110" s="7"/>
      <c r="AK110" s="7"/>
      <c r="AL110" s="7">
        <v>11978</v>
      </c>
      <c r="AM110" s="186">
        <v>90481</v>
      </c>
      <c r="AN110" s="189">
        <v>118</v>
      </c>
      <c r="AO110" s="233">
        <v>147</v>
      </c>
      <c r="AP110" s="233" t="str">
        <f t="shared" si="18"/>
        <v>FLOW</v>
      </c>
      <c r="AQ110" s="233"/>
      <c r="AR110" s="233"/>
      <c r="AS110" s="233"/>
      <c r="AT110" s="233"/>
      <c r="AU110" s="72" t="s">
        <v>426</v>
      </c>
      <c r="AV110" s="236" t="s">
        <v>1779</v>
      </c>
      <c r="AW110" s="232" t="s">
        <v>177</v>
      </c>
      <c r="AX110" s="237">
        <v>45531</v>
      </c>
      <c r="AY110" s="72">
        <v>48</v>
      </c>
      <c r="AZ110" s="72" t="s">
        <v>139</v>
      </c>
      <c r="BA110" s="7" t="s">
        <v>2305</v>
      </c>
      <c r="BB110" s="7"/>
      <c r="BC110" s="7"/>
      <c r="BD110" s="72"/>
      <c r="BE110" s="72"/>
      <c r="BF110" s="72"/>
      <c r="BG110" s="150"/>
      <c r="BH110" s="72"/>
      <c r="BI110" s="72">
        <v>1</v>
      </c>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c r="CK110" s="72"/>
      <c r="CL110" s="72"/>
      <c r="CM110" s="72"/>
      <c r="CN110" s="72"/>
      <c r="CO110" s="72"/>
      <c r="CP110" s="72"/>
      <c r="CQ110" s="72"/>
      <c r="CR110" s="72"/>
      <c r="CS110" s="72"/>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238">
        <f t="shared" si="19"/>
        <v>1</v>
      </c>
      <c r="ES110" s="72">
        <f t="shared" si="20"/>
        <v>1</v>
      </c>
      <c r="ET110" s="72" t="s">
        <v>288</v>
      </c>
      <c r="EU110" s="7" t="s">
        <v>1859</v>
      </c>
      <c r="EV110" s="7" t="s">
        <v>115</v>
      </c>
      <c r="EW110" s="7" t="s">
        <v>2354</v>
      </c>
      <c r="EX110" s="150" t="s">
        <v>2408</v>
      </c>
      <c r="EY110" s="239">
        <v>46206</v>
      </c>
      <c r="EZ110" s="239"/>
      <c r="FA110" s="150"/>
      <c r="FB110" s="239"/>
      <c r="FC110" s="7"/>
      <c r="FD110" s="7"/>
      <c r="FE110" s="7">
        <f t="shared" si="22"/>
        <v>1292</v>
      </c>
      <c r="FF110" s="72">
        <f t="shared" si="23"/>
        <v>15701</v>
      </c>
    </row>
    <row r="111" spans="1:163" ht="17.25" hidden="1" customHeight="1" x14ac:dyDescent="0.25">
      <c r="A111" s="72">
        <v>464251219</v>
      </c>
      <c r="B111" s="232" t="s">
        <v>864</v>
      </c>
      <c r="C111" s="72" t="s">
        <v>2243</v>
      </c>
      <c r="D111" s="72" t="s">
        <v>2344</v>
      </c>
      <c r="E111" s="72">
        <v>11000</v>
      </c>
      <c r="F111" s="72"/>
      <c r="G111" s="233"/>
      <c r="H111" s="233"/>
      <c r="I111" s="72">
        <v>5990</v>
      </c>
      <c r="J111" s="72">
        <v>5990</v>
      </c>
      <c r="K111" s="189">
        <f t="shared" si="12"/>
        <v>6000</v>
      </c>
      <c r="L111" s="189">
        <f t="shared" si="13"/>
        <v>980</v>
      </c>
      <c r="M111" s="260">
        <v>1</v>
      </c>
      <c r="N111" s="72" t="s">
        <v>2242</v>
      </c>
      <c r="O111" s="72" t="s">
        <v>128</v>
      </c>
      <c r="P111" s="72" t="s">
        <v>126</v>
      </c>
      <c r="Q111" s="186">
        <v>89939</v>
      </c>
      <c r="R111" s="66">
        <v>10</v>
      </c>
      <c r="S111" s="66">
        <f t="shared" si="14"/>
        <v>0</v>
      </c>
      <c r="T111" s="66">
        <v>4031</v>
      </c>
      <c r="U111" s="4" t="s">
        <v>129</v>
      </c>
      <c r="V111" s="5">
        <f t="shared" si="15"/>
        <v>5.6522254596875543E-2</v>
      </c>
      <c r="W111" s="5">
        <f t="shared" si="16"/>
        <v>4.7370609667546793E-3</v>
      </c>
      <c r="X111" s="5" t="str">
        <f t="shared" si="21"/>
        <v xml:space="preserve">STABLE </v>
      </c>
      <c r="Y111" s="72" t="str">
        <f t="shared" si="17"/>
        <v>PAID</v>
      </c>
      <c r="Z111" s="72" t="s">
        <v>129</v>
      </c>
      <c r="AA111" s="72" t="s">
        <v>128</v>
      </c>
      <c r="AB111" s="232"/>
      <c r="AC111" s="72"/>
      <c r="AD111" s="72"/>
      <c r="AE111" s="234"/>
      <c r="AF111" s="235" t="s">
        <v>129</v>
      </c>
      <c r="AG111" s="7"/>
      <c r="AH111" s="72" t="s">
        <v>291</v>
      </c>
      <c r="AI111" s="7"/>
      <c r="AJ111" s="7"/>
      <c r="AK111" s="7"/>
      <c r="AL111" s="7">
        <v>5990</v>
      </c>
      <c r="AM111" s="186">
        <v>89939</v>
      </c>
      <c r="AN111" s="189">
        <v>26</v>
      </c>
      <c r="AO111" s="233">
        <v>25</v>
      </c>
      <c r="AP111" s="233" t="str">
        <f t="shared" si="18"/>
        <v>STABLE</v>
      </c>
      <c r="AQ111" s="233"/>
      <c r="AR111" s="233"/>
      <c r="AS111" s="233"/>
      <c r="AT111" s="233"/>
      <c r="AU111" s="72" t="s">
        <v>131</v>
      </c>
      <c r="AV111" s="236" t="s">
        <v>1635</v>
      </c>
      <c r="AW111" s="232" t="s">
        <v>1636</v>
      </c>
      <c r="AX111" s="237">
        <v>45573</v>
      </c>
      <c r="AY111" s="72">
        <v>36</v>
      </c>
      <c r="AZ111" s="72" t="s">
        <v>139</v>
      </c>
      <c r="BA111" s="7" t="s">
        <v>135</v>
      </c>
      <c r="BB111" s="7"/>
      <c r="BC111" s="7"/>
      <c r="BD111" s="72"/>
      <c r="BE111" s="72"/>
      <c r="BF111" s="72"/>
      <c r="BG111" s="150"/>
      <c r="BH111" s="72"/>
      <c r="BI111" s="72"/>
      <c r="BJ111" s="72"/>
      <c r="BK111" s="72"/>
      <c r="BL111" s="72"/>
      <c r="BM111" s="72"/>
      <c r="BN111" s="72"/>
      <c r="BO111" s="72"/>
      <c r="BP111" s="72"/>
      <c r="BQ111" s="72"/>
      <c r="BR111" s="72"/>
      <c r="BS111" s="72"/>
      <c r="BT111" s="72"/>
      <c r="BU111" s="72">
        <v>1</v>
      </c>
      <c r="BV111" s="72"/>
      <c r="BW111" s="72"/>
      <c r="BX111" s="72">
        <v>1</v>
      </c>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238">
        <f t="shared" si="19"/>
        <v>2</v>
      </c>
      <c r="ES111" s="72">
        <f t="shared" si="20"/>
        <v>1</v>
      </c>
      <c r="ET111" s="72" t="s">
        <v>136</v>
      </c>
      <c r="EU111" s="7" t="s">
        <v>1860</v>
      </c>
      <c r="EV111" s="7" t="s">
        <v>115</v>
      </c>
      <c r="EW111" s="7" t="s">
        <v>2362</v>
      </c>
      <c r="EX111" s="150" t="s">
        <v>2381</v>
      </c>
      <c r="EY111" s="239">
        <v>46210</v>
      </c>
      <c r="EZ111" s="239"/>
      <c r="FA111" s="150"/>
      <c r="FB111" s="239"/>
      <c r="FC111" s="7"/>
      <c r="FD111" s="7"/>
      <c r="FE111" s="7">
        <f t="shared" si="22"/>
        <v>6000</v>
      </c>
      <c r="FF111" s="72">
        <f t="shared" si="23"/>
        <v>11980</v>
      </c>
    </row>
    <row r="112" spans="1:163" ht="17.25" customHeight="1" x14ac:dyDescent="0.25">
      <c r="A112" s="72">
        <v>466788877</v>
      </c>
      <c r="B112" s="232" t="s">
        <v>684</v>
      </c>
      <c r="C112" s="72" t="s">
        <v>2243</v>
      </c>
      <c r="D112" s="72" t="s">
        <v>2934</v>
      </c>
      <c r="E112" s="72">
        <v>6430</v>
      </c>
      <c r="F112" s="72"/>
      <c r="G112" s="233"/>
      <c r="H112" s="233"/>
      <c r="I112" s="72">
        <v>6310</v>
      </c>
      <c r="J112" s="72">
        <v>6230</v>
      </c>
      <c r="K112" s="189">
        <f t="shared" si="12"/>
        <v>6349</v>
      </c>
      <c r="L112" s="189">
        <f t="shared" si="13"/>
        <v>6110</v>
      </c>
      <c r="M112" s="260">
        <v>1</v>
      </c>
      <c r="N112" s="72" t="s">
        <v>2242</v>
      </c>
      <c r="O112" s="72" t="s">
        <v>128</v>
      </c>
      <c r="P112" s="72" t="s">
        <v>264</v>
      </c>
      <c r="Q112" s="186">
        <v>89468</v>
      </c>
      <c r="R112" s="66">
        <v>119</v>
      </c>
      <c r="S112" s="66">
        <f t="shared" si="14"/>
        <v>0</v>
      </c>
      <c r="T112" s="66">
        <v>1793</v>
      </c>
      <c r="U112" s="4" t="s">
        <v>1018</v>
      </c>
      <c r="V112" s="5">
        <f t="shared" si="15"/>
        <v>7.7102525891950824E-2</v>
      </c>
      <c r="W112" s="5">
        <f t="shared" si="16"/>
        <v>4.7122535337685281E-3</v>
      </c>
      <c r="X112" s="5" t="s">
        <v>2242</v>
      </c>
      <c r="Y112" s="72" t="str">
        <f t="shared" si="17"/>
        <v>PTP</v>
      </c>
      <c r="Z112" s="72" t="s">
        <v>128</v>
      </c>
      <c r="AA112" s="72" t="s">
        <v>166</v>
      </c>
      <c r="AB112" s="232"/>
      <c r="AC112" s="72">
        <v>30</v>
      </c>
      <c r="AD112" s="72" t="s">
        <v>2888</v>
      </c>
      <c r="AE112" s="234"/>
      <c r="AF112" s="235" t="s">
        <v>129</v>
      </c>
      <c r="AG112" s="7"/>
      <c r="AH112" s="72" t="s">
        <v>1077</v>
      </c>
      <c r="AI112" s="7"/>
      <c r="AJ112" s="7"/>
      <c r="AK112" s="7"/>
      <c r="AL112" s="7">
        <v>6230</v>
      </c>
      <c r="AM112" s="186">
        <v>89468</v>
      </c>
      <c r="AN112" s="189">
        <v>26</v>
      </c>
      <c r="AO112" s="233">
        <v>25</v>
      </c>
      <c r="AP112" s="233" t="str">
        <f t="shared" si="18"/>
        <v>STABLE</v>
      </c>
      <c r="AQ112" s="233"/>
      <c r="AR112" s="233"/>
      <c r="AS112" s="233"/>
      <c r="AT112" s="233"/>
      <c r="AU112" s="72" t="s">
        <v>131</v>
      </c>
      <c r="AV112" s="236" t="s">
        <v>1411</v>
      </c>
      <c r="AW112" s="232" t="s">
        <v>1412</v>
      </c>
      <c r="AX112" s="237">
        <v>45899</v>
      </c>
      <c r="AY112" s="72">
        <v>24</v>
      </c>
      <c r="AZ112" s="72" t="s">
        <v>139</v>
      </c>
      <c r="BA112" s="7" t="s">
        <v>2305</v>
      </c>
      <c r="BB112" s="7"/>
      <c r="BC112" s="7"/>
      <c r="BD112" s="72"/>
      <c r="BE112" s="72"/>
      <c r="BF112" s="72"/>
      <c r="BG112" s="150"/>
      <c r="BH112" s="72"/>
      <c r="BI112" s="72"/>
      <c r="BJ112" s="72"/>
      <c r="BK112" s="72"/>
      <c r="BL112" s="72"/>
      <c r="BM112" s="72"/>
      <c r="BN112" s="72"/>
      <c r="BO112" s="72"/>
      <c r="BP112" s="72"/>
      <c r="BQ112" s="72"/>
      <c r="BR112" s="72"/>
      <c r="BS112" s="72"/>
      <c r="BT112" s="72"/>
      <c r="BU112" s="72"/>
      <c r="BV112" s="72"/>
      <c r="BW112" s="72"/>
      <c r="BX112" s="72"/>
      <c r="BY112" s="72"/>
      <c r="BZ112" s="72"/>
      <c r="CA112" s="72">
        <v>1</v>
      </c>
      <c r="CB112" s="72"/>
      <c r="CC112" s="72"/>
      <c r="CD112" s="72"/>
      <c r="CE112" s="72"/>
      <c r="CF112" s="72"/>
      <c r="CG112" s="72"/>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238">
        <f t="shared" si="19"/>
        <v>1</v>
      </c>
      <c r="ES112" s="72">
        <f t="shared" si="20"/>
        <v>1</v>
      </c>
      <c r="ET112" s="72" t="s">
        <v>268</v>
      </c>
      <c r="EU112" s="7" t="s">
        <v>1861</v>
      </c>
      <c r="EV112" s="7" t="s">
        <v>115</v>
      </c>
      <c r="EW112" s="7" t="e">
        <v>#N/A</v>
      </c>
      <c r="EX112" s="150" t="e">
        <v>#N/A</v>
      </c>
      <c r="EY112" s="239" t="e">
        <v>#N/A</v>
      </c>
      <c r="EZ112" s="239"/>
      <c r="FA112" s="150"/>
      <c r="FB112" s="239"/>
      <c r="FC112" s="7"/>
      <c r="FD112" s="7"/>
      <c r="FE112" s="7">
        <f t="shared" si="22"/>
        <v>6349</v>
      </c>
      <c r="FF112" s="72">
        <f t="shared" si="23"/>
        <v>12540</v>
      </c>
    </row>
    <row r="113" spans="1:163" ht="17.25" hidden="1" customHeight="1" x14ac:dyDescent="0.25">
      <c r="A113" s="72">
        <v>465104448</v>
      </c>
      <c r="B113" s="232" t="s">
        <v>943</v>
      </c>
      <c r="C113" s="72" t="s">
        <v>2243</v>
      </c>
      <c r="D113" s="72" t="s">
        <v>2918</v>
      </c>
      <c r="E113" s="72">
        <v>3707</v>
      </c>
      <c r="F113" s="72"/>
      <c r="G113" s="233"/>
      <c r="H113" s="233"/>
      <c r="I113" s="72">
        <v>3707</v>
      </c>
      <c r="J113" s="72">
        <v>21509</v>
      </c>
      <c r="K113" s="189">
        <f t="shared" si="12"/>
        <v>4694</v>
      </c>
      <c r="L113" s="189">
        <f t="shared" si="13"/>
        <v>21509</v>
      </c>
      <c r="M113" s="260">
        <v>6</v>
      </c>
      <c r="N113" s="72" t="s">
        <v>2242</v>
      </c>
      <c r="O113" s="72" t="s">
        <v>128</v>
      </c>
      <c r="P113" s="72" t="s">
        <v>140</v>
      </c>
      <c r="Q113" s="186">
        <v>88133</v>
      </c>
      <c r="R113" s="66">
        <v>1720</v>
      </c>
      <c r="S113" s="66">
        <f t="shared" si="14"/>
        <v>0</v>
      </c>
      <c r="T113" s="66">
        <v>6580.56</v>
      </c>
      <c r="U113" s="4" t="s">
        <v>1009</v>
      </c>
      <c r="V113" s="5">
        <f t="shared" si="15"/>
        <v>0.46690998702518638</v>
      </c>
      <c r="W113" s="5">
        <f t="shared" si="16"/>
        <v>3.8523141818116849E-2</v>
      </c>
      <c r="X113" s="5" t="str">
        <f t="shared" si="21"/>
        <v xml:space="preserve">STABLE </v>
      </c>
      <c r="Y113" s="72" t="str">
        <f t="shared" si="17"/>
        <v>PAID</v>
      </c>
      <c r="Z113" s="72" t="s">
        <v>128</v>
      </c>
      <c r="AA113" s="72" t="s">
        <v>128</v>
      </c>
      <c r="AB113" s="232" t="s">
        <v>2925</v>
      </c>
      <c r="AC113" s="72"/>
      <c r="AD113" s="72" t="s">
        <v>2889</v>
      </c>
      <c r="AE113" s="234"/>
      <c r="AF113" s="235" t="s">
        <v>2882</v>
      </c>
      <c r="AG113" s="7"/>
      <c r="AH113" s="72" t="s">
        <v>1154</v>
      </c>
      <c r="AI113" s="7"/>
      <c r="AJ113" s="7"/>
      <c r="AK113" s="7"/>
      <c r="AL113" s="7">
        <v>21509</v>
      </c>
      <c r="AM113" s="186">
        <v>88133</v>
      </c>
      <c r="AN113" s="189">
        <v>177</v>
      </c>
      <c r="AO113" s="233">
        <v>175</v>
      </c>
      <c r="AP113" s="233" t="str">
        <f t="shared" si="18"/>
        <v>STABLE</v>
      </c>
      <c r="AQ113" s="233"/>
      <c r="AR113" s="233"/>
      <c r="AS113" s="233"/>
      <c r="AT113" s="233"/>
      <c r="AU113" s="72" t="s">
        <v>426</v>
      </c>
      <c r="AV113" s="236" t="s">
        <v>1727</v>
      </c>
      <c r="AW113" s="232" t="s">
        <v>1282</v>
      </c>
      <c r="AX113" s="237">
        <v>45659</v>
      </c>
      <c r="AY113" s="72">
        <v>42</v>
      </c>
      <c r="AZ113" s="72" t="s">
        <v>139</v>
      </c>
      <c r="BA113" s="7" t="s">
        <v>135</v>
      </c>
      <c r="BB113" s="7"/>
      <c r="BC113" s="7"/>
      <c r="BD113" s="72"/>
      <c r="BE113" s="72"/>
      <c r="BF113" s="72"/>
      <c r="BG113" s="150"/>
      <c r="BH113" s="72"/>
      <c r="BI113" s="72"/>
      <c r="BJ113" s="72"/>
      <c r="BK113" s="72"/>
      <c r="BL113" s="72"/>
      <c r="BM113" s="72"/>
      <c r="BN113" s="72"/>
      <c r="BO113" s="72"/>
      <c r="BP113" s="72"/>
      <c r="BQ113" s="72"/>
      <c r="BR113" s="72"/>
      <c r="BS113" s="72"/>
      <c r="BT113" s="72"/>
      <c r="BU113" s="72">
        <v>1</v>
      </c>
      <c r="BV113" s="72"/>
      <c r="BW113" s="72"/>
      <c r="BX113" s="72">
        <v>1</v>
      </c>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238">
        <f t="shared" si="19"/>
        <v>2</v>
      </c>
      <c r="ES113" s="72">
        <f t="shared" si="20"/>
        <v>1</v>
      </c>
      <c r="ET113" s="72" t="s">
        <v>145</v>
      </c>
      <c r="EU113" s="7" t="s">
        <v>1862</v>
      </c>
      <c r="EV113" s="7" t="s">
        <v>115</v>
      </c>
      <c r="EW113" s="7" t="s">
        <v>2350</v>
      </c>
      <c r="EX113" s="150" t="s">
        <v>2409</v>
      </c>
      <c r="EY113" s="239">
        <v>46210</v>
      </c>
      <c r="EZ113" s="239"/>
      <c r="FA113" s="150"/>
      <c r="FB113" s="239"/>
      <c r="FC113" s="7"/>
      <c r="FD113" s="7"/>
      <c r="FE113" s="7">
        <f t="shared" si="22"/>
        <v>4694</v>
      </c>
      <c r="FF113" s="72">
        <f t="shared" si="23"/>
        <v>25216</v>
      </c>
    </row>
    <row r="114" spans="1:163" ht="17.25" hidden="1" customHeight="1" x14ac:dyDescent="0.25">
      <c r="A114" s="72">
        <v>466071233</v>
      </c>
      <c r="B114" s="232" t="s">
        <v>841</v>
      </c>
      <c r="C114" s="72" t="s">
        <v>2243</v>
      </c>
      <c r="D114" s="72" t="s">
        <v>2952</v>
      </c>
      <c r="E114" s="72">
        <v>4283</v>
      </c>
      <c r="F114" s="72"/>
      <c r="G114" s="233"/>
      <c r="H114" s="233"/>
      <c r="I114" s="72">
        <v>4283</v>
      </c>
      <c r="J114" s="72">
        <v>5977</v>
      </c>
      <c r="K114" s="189">
        <f t="shared" si="12"/>
        <v>1988</v>
      </c>
      <c r="L114" s="189">
        <f t="shared" si="13"/>
        <v>5977</v>
      </c>
      <c r="M114" s="260">
        <v>2</v>
      </c>
      <c r="N114" s="72" t="s">
        <v>2242</v>
      </c>
      <c r="O114" s="72" t="s">
        <v>128</v>
      </c>
      <c r="P114" s="72" t="s">
        <v>126</v>
      </c>
      <c r="Q114" s="186">
        <v>87897</v>
      </c>
      <c r="R114" s="66">
        <v>294</v>
      </c>
      <c r="S114" s="66">
        <f t="shared" si="14"/>
        <v>0</v>
      </c>
      <c r="T114" s="66">
        <v>5850</v>
      </c>
      <c r="U114" s="4" t="s">
        <v>129</v>
      </c>
      <c r="V114" s="5">
        <f t="shared" si="15"/>
        <v>0.1334127867239577</v>
      </c>
      <c r="W114" s="5">
        <f t="shared" si="16"/>
        <v>1.6342712495060811E-2</v>
      </c>
      <c r="X114" s="5" t="s">
        <v>2242</v>
      </c>
      <c r="Y114" s="72" t="str">
        <f t="shared" si="17"/>
        <v>PTP</v>
      </c>
      <c r="Z114" s="72" t="s">
        <v>129</v>
      </c>
      <c r="AA114" s="72" t="s">
        <v>166</v>
      </c>
      <c r="AB114" s="232"/>
      <c r="AC114" s="72">
        <v>26</v>
      </c>
      <c r="AD114" s="72" t="s">
        <v>2889</v>
      </c>
      <c r="AE114" s="234"/>
      <c r="AF114" s="235" t="s">
        <v>129</v>
      </c>
      <c r="AG114" s="7"/>
      <c r="AH114" s="72" t="s">
        <v>1123</v>
      </c>
      <c r="AI114" s="7"/>
      <c r="AJ114" s="7"/>
      <c r="AK114" s="7"/>
      <c r="AL114" s="7">
        <v>5977</v>
      </c>
      <c r="AM114" s="186">
        <v>87897</v>
      </c>
      <c r="AN114" s="189">
        <v>57</v>
      </c>
      <c r="AO114" s="233">
        <v>55</v>
      </c>
      <c r="AP114" s="233" t="str">
        <f t="shared" si="18"/>
        <v>STABLE</v>
      </c>
      <c r="AQ114" s="233"/>
      <c r="AR114" s="233"/>
      <c r="AS114" s="233"/>
      <c r="AT114" s="233"/>
      <c r="AU114" s="72" t="s">
        <v>131</v>
      </c>
      <c r="AV114" s="236" t="s">
        <v>1604</v>
      </c>
      <c r="AW114" s="232" t="s">
        <v>1605</v>
      </c>
      <c r="AX114" s="237">
        <v>45783</v>
      </c>
      <c r="AY114" s="72">
        <v>36</v>
      </c>
      <c r="AZ114" s="72" t="s">
        <v>139</v>
      </c>
      <c r="BA114" s="7" t="s">
        <v>135</v>
      </c>
      <c r="BB114" s="7"/>
      <c r="BC114" s="7"/>
      <c r="BD114" s="72"/>
      <c r="BE114" s="72"/>
      <c r="BF114" s="72"/>
      <c r="BG114" s="150"/>
      <c r="BH114" s="72"/>
      <c r="BI114" s="72"/>
      <c r="BJ114" s="72"/>
      <c r="BK114" s="72"/>
      <c r="BL114" s="72"/>
      <c r="BM114" s="72"/>
      <c r="BN114" s="72"/>
      <c r="BO114" s="72"/>
      <c r="BP114" s="72"/>
      <c r="BQ114" s="72"/>
      <c r="BR114" s="72"/>
      <c r="BS114" s="72"/>
      <c r="BT114" s="72"/>
      <c r="BU114" s="72">
        <v>1</v>
      </c>
      <c r="BV114" s="72"/>
      <c r="BW114" s="72"/>
      <c r="BX114" s="72">
        <v>1</v>
      </c>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c r="DC114" s="72"/>
      <c r="DD114" s="72"/>
      <c r="DE114" s="72"/>
      <c r="DF114" s="72"/>
      <c r="DG114" s="72"/>
      <c r="DH114" s="72"/>
      <c r="DI114" s="72"/>
      <c r="DJ114" s="72"/>
      <c r="DK114" s="72"/>
      <c r="DL114" s="72"/>
      <c r="DM114" s="72"/>
      <c r="DN114" s="72"/>
      <c r="DO114" s="72"/>
      <c r="DP114" s="72"/>
      <c r="DQ114" s="72"/>
      <c r="DR114" s="72"/>
      <c r="DS114" s="72"/>
      <c r="DT114" s="72">
        <v>1</v>
      </c>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238">
        <f t="shared" si="19"/>
        <v>3</v>
      </c>
      <c r="ES114" s="72">
        <f t="shared" si="20"/>
        <v>1</v>
      </c>
      <c r="ET114" s="72" t="s">
        <v>136</v>
      </c>
      <c r="EU114" s="7" t="s">
        <v>1863</v>
      </c>
      <c r="EV114" s="7" t="s">
        <v>115</v>
      </c>
      <c r="EW114" s="7" t="s">
        <v>2354</v>
      </c>
      <c r="EX114" s="150" t="s">
        <v>2410</v>
      </c>
      <c r="EY114" s="239">
        <v>46210</v>
      </c>
      <c r="EZ114" s="239"/>
      <c r="FA114" s="150"/>
      <c r="FB114" s="239"/>
      <c r="FC114" s="7"/>
      <c r="FD114" s="7"/>
      <c r="FE114" s="7">
        <f t="shared" si="22"/>
        <v>1988</v>
      </c>
      <c r="FF114" s="72">
        <f t="shared" si="23"/>
        <v>10260</v>
      </c>
    </row>
    <row r="115" spans="1:163" ht="17.25" hidden="1" customHeight="1" x14ac:dyDescent="0.25">
      <c r="A115" s="72">
        <v>467069077</v>
      </c>
      <c r="B115" s="232" t="s">
        <v>983</v>
      </c>
      <c r="C115" s="72" t="s">
        <v>2243</v>
      </c>
      <c r="D115" s="72" t="s">
        <v>2959</v>
      </c>
      <c r="E115" s="72">
        <v>3920</v>
      </c>
      <c r="F115" s="72"/>
      <c r="G115" s="233"/>
      <c r="H115" s="233"/>
      <c r="I115" s="72">
        <v>3801</v>
      </c>
      <c r="J115" s="72">
        <v>3799</v>
      </c>
      <c r="K115" s="189">
        <f t="shared" si="12"/>
        <v>3909</v>
      </c>
      <c r="L115" s="189">
        <f t="shared" si="13"/>
        <v>3680</v>
      </c>
      <c r="M115" s="260">
        <v>1</v>
      </c>
      <c r="N115" s="72" t="s">
        <v>2242</v>
      </c>
      <c r="O115" s="72" t="s">
        <v>128</v>
      </c>
      <c r="P115" s="72" t="s">
        <v>276</v>
      </c>
      <c r="Q115" s="186">
        <v>87844</v>
      </c>
      <c r="R115" s="66">
        <v>110</v>
      </c>
      <c r="S115" s="66">
        <f t="shared" si="14"/>
        <v>0</v>
      </c>
      <c r="T115" s="66">
        <v>2700</v>
      </c>
      <c r="U115" s="4" t="s">
        <v>1013</v>
      </c>
      <c r="V115" s="5">
        <f t="shared" si="15"/>
        <v>7.0334514502770465E-2</v>
      </c>
      <c r="W115" s="5">
        <f t="shared" si="16"/>
        <v>4.6267179261899518E-3</v>
      </c>
      <c r="X115" s="5" t="s">
        <v>2242</v>
      </c>
      <c r="Y115" s="72" t="str">
        <f t="shared" si="17"/>
        <v>PTP</v>
      </c>
      <c r="Z115" s="72" t="s">
        <v>166</v>
      </c>
      <c r="AA115" s="72" t="s">
        <v>166</v>
      </c>
      <c r="AB115" s="232"/>
      <c r="AC115" s="72">
        <v>31</v>
      </c>
      <c r="AD115" s="72" t="s">
        <v>2888</v>
      </c>
      <c r="AE115" s="234"/>
      <c r="AF115" s="235" t="s">
        <v>129</v>
      </c>
      <c r="AG115" s="7"/>
      <c r="AH115" s="72" t="s">
        <v>1168</v>
      </c>
      <c r="AI115" s="7"/>
      <c r="AJ115" s="7"/>
      <c r="AK115" s="7"/>
      <c r="AL115" s="7">
        <v>3799</v>
      </c>
      <c r="AM115" s="186">
        <v>87844</v>
      </c>
      <c r="AN115" s="189">
        <v>26</v>
      </c>
      <c r="AO115" s="233">
        <v>55</v>
      </c>
      <c r="AP115" s="233" t="str">
        <f t="shared" si="18"/>
        <v>FLOW</v>
      </c>
      <c r="AQ115" s="233"/>
      <c r="AR115" s="233"/>
      <c r="AS115" s="233"/>
      <c r="AT115" s="233"/>
      <c r="AU115" s="72" t="s">
        <v>131</v>
      </c>
      <c r="AV115" s="236" t="s">
        <v>1770</v>
      </c>
      <c r="AW115" s="232" t="s">
        <v>1349</v>
      </c>
      <c r="AX115" s="237">
        <v>45943</v>
      </c>
      <c r="AY115" s="72">
        <v>36</v>
      </c>
      <c r="AZ115" s="72" t="s">
        <v>139</v>
      </c>
      <c r="BA115" s="7" t="s">
        <v>135</v>
      </c>
      <c r="BB115" s="7"/>
      <c r="BC115" s="7"/>
      <c r="BD115" s="72"/>
      <c r="BE115" s="72"/>
      <c r="BF115" s="72"/>
      <c r="BG115" s="150"/>
      <c r="BH115" s="72"/>
      <c r="BI115" s="72"/>
      <c r="BJ115" s="72"/>
      <c r="BK115" s="72"/>
      <c r="BL115" s="72"/>
      <c r="BM115" s="72"/>
      <c r="BN115" s="72"/>
      <c r="BO115" s="72"/>
      <c r="BP115" s="72"/>
      <c r="BQ115" s="72"/>
      <c r="BR115" s="72"/>
      <c r="BS115" s="72"/>
      <c r="BT115" s="72"/>
      <c r="BU115" s="72"/>
      <c r="BV115" s="72"/>
      <c r="BW115" s="72"/>
      <c r="BX115" s="72"/>
      <c r="BY115" s="72"/>
      <c r="BZ115" s="72"/>
      <c r="CA115" s="72">
        <v>1</v>
      </c>
      <c r="CB115" s="72"/>
      <c r="CC115" s="72"/>
      <c r="CD115" s="72"/>
      <c r="CE115" s="72"/>
      <c r="CF115" s="72"/>
      <c r="CG115" s="72"/>
      <c r="CH115" s="72"/>
      <c r="CI115" s="72"/>
      <c r="CJ115" s="72"/>
      <c r="CK115" s="72"/>
      <c r="CL115" s="72"/>
      <c r="CM115" s="72"/>
      <c r="CN115" s="72"/>
      <c r="CO115" s="72"/>
      <c r="CP115" s="72"/>
      <c r="CQ115" s="72"/>
      <c r="CR115" s="72"/>
      <c r="CS115" s="72"/>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238">
        <f t="shared" si="19"/>
        <v>1</v>
      </c>
      <c r="ES115" s="72">
        <f t="shared" si="20"/>
        <v>1</v>
      </c>
      <c r="ET115" s="72" t="s">
        <v>280</v>
      </c>
      <c r="EU115" s="7" t="s">
        <v>1864</v>
      </c>
      <c r="EV115" s="7" t="s">
        <v>115</v>
      </c>
      <c r="EW115" s="7" t="e">
        <v>#N/A</v>
      </c>
      <c r="EX115" s="150" t="e">
        <v>#N/A</v>
      </c>
      <c r="EY115" s="239" t="e">
        <v>#N/A</v>
      </c>
      <c r="EZ115" s="239"/>
      <c r="FA115" s="150"/>
      <c r="FB115" s="239"/>
      <c r="FC115" s="7"/>
      <c r="FD115" s="7"/>
      <c r="FE115" s="7">
        <f t="shared" si="22"/>
        <v>3909</v>
      </c>
      <c r="FF115" s="72">
        <f t="shared" si="23"/>
        <v>7600</v>
      </c>
    </row>
    <row r="116" spans="1:163" ht="17.25" hidden="1" customHeight="1" x14ac:dyDescent="0.25">
      <c r="A116" s="72">
        <v>465840588</v>
      </c>
      <c r="B116" s="232" t="s">
        <v>524</v>
      </c>
      <c r="C116" s="72"/>
      <c r="D116" s="72"/>
      <c r="E116" s="72"/>
      <c r="F116" s="72"/>
      <c r="G116" s="233"/>
      <c r="H116" s="233"/>
      <c r="I116" s="72">
        <v>4000</v>
      </c>
      <c r="J116" s="72">
        <v>18593</v>
      </c>
      <c r="K116" s="189">
        <f t="shared" si="12"/>
        <v>3619</v>
      </c>
      <c r="L116" s="189">
        <f t="shared" si="13"/>
        <v>22593</v>
      </c>
      <c r="M116" s="260">
        <v>5</v>
      </c>
      <c r="N116" s="72" t="s">
        <v>124</v>
      </c>
      <c r="O116" s="72" t="s">
        <v>125</v>
      </c>
      <c r="P116" s="72" t="s">
        <v>206</v>
      </c>
      <c r="Q116" s="186">
        <v>87743</v>
      </c>
      <c r="R116" s="66">
        <v>1026</v>
      </c>
      <c r="S116" s="66">
        <f t="shared" si="14"/>
        <v>0</v>
      </c>
      <c r="T116" s="66">
        <v>5850</v>
      </c>
      <c r="U116" s="4" t="s">
        <v>1007</v>
      </c>
      <c r="V116" s="5">
        <f t="shared" si="15"/>
        <v>0.25770004552329767</v>
      </c>
      <c r="W116" s="5">
        <f t="shared" si="16"/>
        <v>3.9221720691480583E-2</v>
      </c>
      <c r="X116" s="5" t="str">
        <f t="shared" si="21"/>
        <v>FLOW</v>
      </c>
      <c r="Y116" s="72" t="str">
        <f t="shared" si="17"/>
        <v>BPTP</v>
      </c>
      <c r="Z116" s="72" t="s">
        <v>258</v>
      </c>
      <c r="AA116" s="72" t="s">
        <v>258</v>
      </c>
      <c r="AB116" s="232" t="s">
        <v>2346</v>
      </c>
      <c r="AC116" s="72"/>
      <c r="AD116" s="72" t="s">
        <v>2888</v>
      </c>
      <c r="AE116" s="234"/>
      <c r="AF116" s="235" t="s">
        <v>2882</v>
      </c>
      <c r="AG116" s="7"/>
      <c r="AH116" s="72" t="s">
        <v>1037</v>
      </c>
      <c r="AI116" s="7"/>
      <c r="AJ116" s="7"/>
      <c r="AK116" s="7"/>
      <c r="AL116" s="7">
        <v>18593</v>
      </c>
      <c r="AM116" s="186">
        <v>87743</v>
      </c>
      <c r="AN116" s="189">
        <v>146</v>
      </c>
      <c r="AO116" s="233">
        <v>175</v>
      </c>
      <c r="AP116" s="233" t="str">
        <f t="shared" si="18"/>
        <v>FLOW</v>
      </c>
      <c r="AQ116" s="233"/>
      <c r="AR116" s="233"/>
      <c r="AS116" s="233"/>
      <c r="AT116" s="233"/>
      <c r="AU116" s="72" t="s">
        <v>426</v>
      </c>
      <c r="AV116" s="236" t="s">
        <v>1185</v>
      </c>
      <c r="AW116" s="232" t="s">
        <v>1186</v>
      </c>
      <c r="AX116" s="237">
        <v>45750</v>
      </c>
      <c r="AY116" s="72">
        <v>36</v>
      </c>
      <c r="AZ116" s="72" t="s">
        <v>139</v>
      </c>
      <c r="BA116" s="7" t="s">
        <v>135</v>
      </c>
      <c r="BB116" s="7"/>
      <c r="BC116" s="7"/>
      <c r="BD116" s="72"/>
      <c r="BE116" s="72"/>
      <c r="BF116" s="72"/>
      <c r="BG116" s="150"/>
      <c r="BH116" s="72"/>
      <c r="BI116" s="72">
        <v>1</v>
      </c>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238">
        <f t="shared" si="19"/>
        <v>1</v>
      </c>
      <c r="ES116" s="72">
        <f t="shared" si="20"/>
        <v>1</v>
      </c>
      <c r="ET116" s="72" t="s">
        <v>210</v>
      </c>
      <c r="EU116" s="7" t="s">
        <v>1865</v>
      </c>
      <c r="EV116" s="7" t="s">
        <v>115</v>
      </c>
      <c r="EW116" s="7" t="s">
        <v>2354</v>
      </c>
      <c r="EX116" s="150" t="s">
        <v>2411</v>
      </c>
      <c r="EY116" s="239">
        <v>46206</v>
      </c>
      <c r="EZ116" s="239"/>
      <c r="FA116" s="150"/>
      <c r="FB116" s="239"/>
      <c r="FC116" s="7"/>
      <c r="FD116" s="7"/>
      <c r="FE116" s="7">
        <f t="shared" si="22"/>
        <v>3619</v>
      </c>
      <c r="FF116" s="72">
        <f t="shared" si="23"/>
        <v>22593</v>
      </c>
    </row>
    <row r="117" spans="1:163" ht="17.25" hidden="1" customHeight="1" x14ac:dyDescent="0.25">
      <c r="A117" s="72">
        <v>466785163</v>
      </c>
      <c r="B117" s="232" t="s">
        <v>764</v>
      </c>
      <c r="C117" s="72" t="s">
        <v>2243</v>
      </c>
      <c r="D117" s="72" t="s">
        <v>2898</v>
      </c>
      <c r="E117" s="72">
        <v>4025</v>
      </c>
      <c r="F117" s="72"/>
      <c r="G117" s="233"/>
      <c r="H117" s="233"/>
      <c r="I117" s="72">
        <v>3720</v>
      </c>
      <c r="J117" s="72">
        <v>7198</v>
      </c>
      <c r="K117" s="189">
        <f t="shared" si="12"/>
        <v>3782</v>
      </c>
      <c r="L117" s="189">
        <f t="shared" si="13"/>
        <v>6893</v>
      </c>
      <c r="M117" s="260">
        <v>2</v>
      </c>
      <c r="N117" s="72" t="s">
        <v>2242</v>
      </c>
      <c r="O117" s="72" t="s">
        <v>128</v>
      </c>
      <c r="P117" s="72" t="s">
        <v>173</v>
      </c>
      <c r="Q117" s="186">
        <v>87456</v>
      </c>
      <c r="R117" s="66">
        <v>304</v>
      </c>
      <c r="S117" s="66">
        <f t="shared" si="14"/>
        <v>0</v>
      </c>
      <c r="T117" s="66">
        <v>0</v>
      </c>
      <c r="U117" s="4" t="s">
        <v>435</v>
      </c>
      <c r="V117" s="5">
        <f t="shared" si="15"/>
        <v>0.43528634501121416</v>
      </c>
      <c r="W117" s="5">
        <f t="shared" si="16"/>
        <v>1.6260717248234163E-2</v>
      </c>
      <c r="X117" s="5" t="str">
        <f t="shared" si="21"/>
        <v xml:space="preserve">STABLE </v>
      </c>
      <c r="Y117" s="72" t="str">
        <f t="shared" si="17"/>
        <v>PAID</v>
      </c>
      <c r="Z117" s="72" t="s">
        <v>128</v>
      </c>
      <c r="AA117" s="72" t="s">
        <v>128</v>
      </c>
      <c r="AB117" s="232"/>
      <c r="AC117" s="72"/>
      <c r="AD117" s="72"/>
      <c r="AE117" s="234"/>
      <c r="AF117" s="235" t="s">
        <v>129</v>
      </c>
      <c r="AG117" s="7"/>
      <c r="AH117" s="72" t="s">
        <v>1099</v>
      </c>
      <c r="AI117" s="7"/>
      <c r="AJ117" s="7"/>
      <c r="AK117" s="7"/>
      <c r="AL117" s="7">
        <v>7198</v>
      </c>
      <c r="AM117" s="186">
        <v>87456</v>
      </c>
      <c r="AN117" s="189">
        <v>57</v>
      </c>
      <c r="AO117" s="233">
        <v>55</v>
      </c>
      <c r="AP117" s="233" t="str">
        <f t="shared" si="18"/>
        <v>STABLE</v>
      </c>
      <c r="AQ117" s="233"/>
      <c r="AR117" s="233"/>
      <c r="AS117" s="233"/>
      <c r="AT117" s="233"/>
      <c r="AU117" s="72" t="s">
        <v>131</v>
      </c>
      <c r="AV117" s="236" t="s">
        <v>1512</v>
      </c>
      <c r="AW117" s="232" t="s">
        <v>202</v>
      </c>
      <c r="AX117" s="237">
        <v>45898</v>
      </c>
      <c r="AY117" s="72">
        <v>36</v>
      </c>
      <c r="AZ117" s="72" t="s">
        <v>139</v>
      </c>
      <c r="BA117" s="7" t="s">
        <v>2305</v>
      </c>
      <c r="BB117" s="7"/>
      <c r="BC117" s="7"/>
      <c r="BD117" s="72"/>
      <c r="BE117" s="72"/>
      <c r="BF117" s="72"/>
      <c r="BG117" s="150"/>
      <c r="BH117" s="72"/>
      <c r="BI117" s="72"/>
      <c r="BJ117" s="72"/>
      <c r="BK117" s="72"/>
      <c r="BL117" s="72">
        <v>1</v>
      </c>
      <c r="BM117" s="72"/>
      <c r="BN117" s="72"/>
      <c r="BO117" s="72"/>
      <c r="BP117" s="72"/>
      <c r="BQ117" s="72"/>
      <c r="BR117" s="72"/>
      <c r="BS117" s="72"/>
      <c r="BT117" s="72"/>
      <c r="BU117" s="72"/>
      <c r="BV117" s="72"/>
      <c r="BW117" s="72"/>
      <c r="BX117" s="72"/>
      <c r="BY117" s="72"/>
      <c r="BZ117" s="72"/>
      <c r="CA117" s="72">
        <v>1</v>
      </c>
      <c r="CB117" s="72"/>
      <c r="CC117" s="72"/>
      <c r="CD117" s="72"/>
      <c r="CE117" s="72"/>
      <c r="CF117" s="72"/>
      <c r="CG117" s="72"/>
      <c r="CH117" s="72"/>
      <c r="CI117" s="72"/>
      <c r="CJ117" s="72"/>
      <c r="CK117" s="72"/>
      <c r="CL117" s="72"/>
      <c r="CM117" s="72"/>
      <c r="CN117" s="72"/>
      <c r="CO117" s="72"/>
      <c r="CP117" s="72">
        <v>1</v>
      </c>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238">
        <f t="shared" si="19"/>
        <v>3</v>
      </c>
      <c r="ES117" s="72">
        <f t="shared" si="20"/>
        <v>1</v>
      </c>
      <c r="ET117" s="72" t="s">
        <v>178</v>
      </c>
      <c r="EU117" s="7" t="s">
        <v>1866</v>
      </c>
      <c r="EV117" s="7" t="s">
        <v>115</v>
      </c>
      <c r="EW117" s="7" t="s">
        <v>2358</v>
      </c>
      <c r="EX117" s="150" t="s">
        <v>2371</v>
      </c>
      <c r="EY117" s="239">
        <v>46209</v>
      </c>
      <c r="EZ117" s="239"/>
      <c r="FA117" s="150"/>
      <c r="FB117" s="239"/>
      <c r="FC117" s="7"/>
      <c r="FD117" s="7"/>
      <c r="FE117" s="7">
        <f t="shared" si="22"/>
        <v>3782</v>
      </c>
      <c r="FF117" s="72">
        <f t="shared" si="23"/>
        <v>10918</v>
      </c>
    </row>
    <row r="118" spans="1:163" ht="17.25" hidden="1" customHeight="1" x14ac:dyDescent="0.25">
      <c r="A118" s="72">
        <v>465789678</v>
      </c>
      <c r="B118" s="232" t="s">
        <v>180</v>
      </c>
      <c r="C118" s="72" t="s">
        <v>2243</v>
      </c>
      <c r="D118" s="72" t="s">
        <v>2953</v>
      </c>
      <c r="E118" s="72">
        <f>4400+4320</f>
        <v>8720</v>
      </c>
      <c r="F118" s="72"/>
      <c r="G118" s="233"/>
      <c r="H118" s="233" t="s">
        <v>2556</v>
      </c>
      <c r="I118" s="72">
        <v>4317</v>
      </c>
      <c r="J118" s="72">
        <v>11647.75</v>
      </c>
      <c r="K118" s="189">
        <f t="shared" si="12"/>
        <v>3481.75</v>
      </c>
      <c r="L118" s="189">
        <f t="shared" si="13"/>
        <v>7244.75</v>
      </c>
      <c r="M118" s="260">
        <v>3</v>
      </c>
      <c r="N118" s="72" t="s">
        <v>480</v>
      </c>
      <c r="O118" s="72" t="s">
        <v>128</v>
      </c>
      <c r="P118" s="72" t="s">
        <v>148</v>
      </c>
      <c r="Q118" s="186">
        <v>86825</v>
      </c>
      <c r="R118" s="66">
        <v>468</v>
      </c>
      <c r="S118" s="66">
        <f t="shared" si="14"/>
        <v>0</v>
      </c>
      <c r="T118" s="66">
        <v>3150</v>
      </c>
      <c r="U118" s="4" t="s">
        <v>124</v>
      </c>
      <c r="V118" s="5">
        <f t="shared" si="15"/>
        <v>0.42032570703794431</v>
      </c>
      <c r="W118" s="5">
        <f t="shared" si="16"/>
        <v>2.7807701148827815E-2</v>
      </c>
      <c r="X118" s="5" t="str">
        <f t="shared" si="21"/>
        <v>RB</v>
      </c>
      <c r="Y118" s="72" t="str">
        <f t="shared" si="17"/>
        <v>PAID</v>
      </c>
      <c r="Z118" s="72" t="s">
        <v>181</v>
      </c>
      <c r="AA118" s="72" t="s">
        <v>181</v>
      </c>
      <c r="AB118" s="232" t="s">
        <v>2349</v>
      </c>
      <c r="AC118" s="72"/>
      <c r="AD118" s="72" t="s">
        <v>2892</v>
      </c>
      <c r="AE118" s="234"/>
      <c r="AF118" s="235" t="s">
        <v>2882</v>
      </c>
      <c r="AG118" s="7"/>
      <c r="AH118" s="72" t="s">
        <v>182</v>
      </c>
      <c r="AI118" s="7"/>
      <c r="AJ118" s="7"/>
      <c r="AK118" s="7"/>
      <c r="AL118" s="7">
        <v>11647.75</v>
      </c>
      <c r="AM118" s="186">
        <v>86825</v>
      </c>
      <c r="AN118" s="189">
        <v>87</v>
      </c>
      <c r="AO118" s="233">
        <v>55</v>
      </c>
      <c r="AP118" s="233" t="str">
        <f t="shared" si="18"/>
        <v>STABLE</v>
      </c>
      <c r="AQ118" s="233"/>
      <c r="AR118" s="233"/>
      <c r="AS118" s="233"/>
      <c r="AT118" s="233"/>
      <c r="AU118" s="72" t="s">
        <v>131</v>
      </c>
      <c r="AV118" s="236" t="s">
        <v>183</v>
      </c>
      <c r="AW118" s="232" t="s">
        <v>184</v>
      </c>
      <c r="AX118" s="237">
        <v>45743</v>
      </c>
      <c r="AY118" s="72">
        <v>36</v>
      </c>
      <c r="AZ118" s="72" t="s">
        <v>139</v>
      </c>
      <c r="BA118" s="7" t="s">
        <v>2305</v>
      </c>
      <c r="BB118" s="7"/>
      <c r="BC118" s="7"/>
      <c r="BD118" s="72"/>
      <c r="BE118" s="72"/>
      <c r="BF118" s="72"/>
      <c r="BG118" s="150"/>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238">
        <f t="shared" si="19"/>
        <v>1</v>
      </c>
      <c r="ES118" s="72">
        <f t="shared" si="20"/>
        <v>1</v>
      </c>
      <c r="ET118" s="72" t="s">
        <v>152</v>
      </c>
      <c r="EU118" s="7" t="s">
        <v>185</v>
      </c>
      <c r="EV118" s="7" t="s">
        <v>115</v>
      </c>
      <c r="EW118" s="7" t="s">
        <v>2386</v>
      </c>
      <c r="EX118" s="150" t="s">
        <v>2412</v>
      </c>
      <c r="EY118" s="239">
        <v>46207</v>
      </c>
      <c r="EZ118" s="239"/>
      <c r="FA118" s="150"/>
      <c r="FB118" s="239"/>
      <c r="FC118" s="7"/>
      <c r="FD118" s="7"/>
      <c r="FE118" s="7">
        <f t="shared" si="22"/>
        <v>3481.75</v>
      </c>
      <c r="FF118" s="72">
        <f t="shared" si="23"/>
        <v>15964.75</v>
      </c>
      <c r="FG118" s="6">
        <v>465789678</v>
      </c>
    </row>
    <row r="119" spans="1:163" ht="17.25" hidden="1" customHeight="1" x14ac:dyDescent="0.25">
      <c r="A119" s="72">
        <v>467505394</v>
      </c>
      <c r="B119" s="232" t="s">
        <v>542</v>
      </c>
      <c r="C119" s="72" t="s">
        <v>2243</v>
      </c>
      <c r="D119" s="72" t="s">
        <v>2954</v>
      </c>
      <c r="E119" s="72">
        <v>12000</v>
      </c>
      <c r="F119" s="72"/>
      <c r="G119" s="233"/>
      <c r="H119" s="233"/>
      <c r="I119" s="72">
        <v>11476</v>
      </c>
      <c r="J119" s="72">
        <v>11476</v>
      </c>
      <c r="K119" s="189">
        <f t="shared" si="12"/>
        <v>11550</v>
      </c>
      <c r="L119" s="189">
        <f t="shared" si="13"/>
        <v>10952</v>
      </c>
      <c r="M119" s="260">
        <v>1</v>
      </c>
      <c r="N119" s="72" t="s">
        <v>2242</v>
      </c>
      <c r="O119" s="72" t="s">
        <v>128</v>
      </c>
      <c r="P119" s="72" t="s">
        <v>236</v>
      </c>
      <c r="Q119" s="186">
        <v>86379</v>
      </c>
      <c r="R119" s="66">
        <v>74</v>
      </c>
      <c r="S119" s="66">
        <f t="shared" si="14"/>
        <v>0</v>
      </c>
      <c r="T119" s="66">
        <v>450</v>
      </c>
      <c r="U119" s="4" t="s">
        <v>129</v>
      </c>
      <c r="V119" s="5">
        <f t="shared" si="15"/>
        <v>9.1914042499063847E-2</v>
      </c>
      <c r="W119" s="5">
        <f t="shared" si="16"/>
        <v>4.5495568023582924E-3</v>
      </c>
      <c r="X119" s="5" t="str">
        <f t="shared" si="21"/>
        <v xml:space="preserve">STABLE </v>
      </c>
      <c r="Y119" s="72" t="str">
        <f t="shared" si="17"/>
        <v>NC</v>
      </c>
      <c r="Z119" s="72" t="s">
        <v>129</v>
      </c>
      <c r="AA119" s="72" t="s">
        <v>141</v>
      </c>
      <c r="AB119" s="232" t="s">
        <v>2348</v>
      </c>
      <c r="AC119" s="72"/>
      <c r="AD119" s="72" t="s">
        <v>2892</v>
      </c>
      <c r="AE119" s="234"/>
      <c r="AF119" s="235" t="s">
        <v>129</v>
      </c>
      <c r="AG119" s="7"/>
      <c r="AH119" s="72" t="s">
        <v>1044</v>
      </c>
      <c r="AI119" s="7"/>
      <c r="AJ119" s="7"/>
      <c r="AK119" s="7"/>
      <c r="AL119" s="7">
        <v>11476</v>
      </c>
      <c r="AM119" s="186">
        <v>86379</v>
      </c>
      <c r="AN119" s="189">
        <v>26</v>
      </c>
      <c r="AO119" s="233">
        <v>55</v>
      </c>
      <c r="AP119" s="233" t="str">
        <f t="shared" si="18"/>
        <v>FLOW</v>
      </c>
      <c r="AQ119" s="233"/>
      <c r="AR119" s="233"/>
      <c r="AS119" s="233"/>
      <c r="AT119" s="233"/>
      <c r="AU119" s="72" t="s">
        <v>131</v>
      </c>
      <c r="AV119" s="236" t="s">
        <v>1211</v>
      </c>
      <c r="AW119" s="232" t="s">
        <v>1212</v>
      </c>
      <c r="AX119" s="237">
        <v>46020</v>
      </c>
      <c r="AY119" s="72">
        <v>12</v>
      </c>
      <c r="AZ119" s="72" t="s">
        <v>139</v>
      </c>
      <c r="BA119" s="7" t="s">
        <v>135</v>
      </c>
      <c r="BB119" s="7"/>
      <c r="BC119" s="7"/>
      <c r="BD119" s="72"/>
      <c r="BE119" s="72"/>
      <c r="BF119" s="72"/>
      <c r="BG119" s="150"/>
      <c r="BH119" s="72"/>
      <c r="BI119" s="72"/>
      <c r="BJ119" s="72"/>
      <c r="BK119" s="72"/>
      <c r="BL119" s="72"/>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v>1</v>
      </c>
      <c r="CW119" s="72"/>
      <c r="CX119" s="72"/>
      <c r="CY119" s="72"/>
      <c r="CZ119" s="72"/>
      <c r="DA119" s="72"/>
      <c r="DB119" s="72"/>
      <c r="DC119" s="72"/>
      <c r="DD119" s="72"/>
      <c r="DE119" s="72"/>
      <c r="DF119" s="72"/>
      <c r="DG119" s="72"/>
      <c r="DH119" s="72"/>
      <c r="DI119" s="72"/>
      <c r="DJ119" s="72"/>
      <c r="DK119" s="72"/>
      <c r="DL119" s="72"/>
      <c r="DM119" s="72"/>
      <c r="DN119" s="72"/>
      <c r="DO119" s="72"/>
      <c r="DP119" s="72"/>
      <c r="DQ119" s="72">
        <v>1</v>
      </c>
      <c r="DR119" s="72"/>
      <c r="DS119" s="72"/>
      <c r="DT119" s="72">
        <v>1</v>
      </c>
      <c r="DU119" s="72"/>
      <c r="DV119" s="72"/>
      <c r="DW119" s="72"/>
      <c r="DX119" s="72"/>
      <c r="DY119" s="72"/>
      <c r="DZ119" s="72"/>
      <c r="EA119" s="72"/>
      <c r="EB119" s="72"/>
      <c r="EC119" s="72"/>
      <c r="ED119" s="72"/>
      <c r="EE119" s="72"/>
      <c r="EF119" s="72"/>
      <c r="EG119" s="72"/>
      <c r="EH119" s="72"/>
      <c r="EI119" s="72"/>
      <c r="EJ119" s="72"/>
      <c r="EK119" s="72"/>
      <c r="EL119" s="72">
        <v>1</v>
      </c>
      <c r="EM119" s="72"/>
      <c r="EN119" s="72"/>
      <c r="EO119" s="72"/>
      <c r="EP119" s="72"/>
      <c r="EQ119" s="72"/>
      <c r="ER119" s="238">
        <f t="shared" si="19"/>
        <v>5</v>
      </c>
      <c r="ES119" s="72">
        <f t="shared" si="20"/>
        <v>1</v>
      </c>
      <c r="ET119" s="72" t="s">
        <v>240</v>
      </c>
      <c r="EU119" s="7" t="s">
        <v>1867</v>
      </c>
      <c r="EV119" s="7" t="s">
        <v>115</v>
      </c>
      <c r="EW119" s="7" t="s">
        <v>2386</v>
      </c>
      <c r="EX119" s="150" t="s">
        <v>2963</v>
      </c>
      <c r="EY119" s="239">
        <v>46211</v>
      </c>
      <c r="EZ119" s="239"/>
      <c r="FA119" s="150"/>
      <c r="FB119" s="239"/>
      <c r="FC119" s="7"/>
      <c r="FD119" s="7"/>
      <c r="FE119" s="7">
        <f t="shared" si="22"/>
        <v>11550</v>
      </c>
      <c r="FF119" s="72">
        <f t="shared" si="23"/>
        <v>22952</v>
      </c>
    </row>
    <row r="120" spans="1:163" ht="17.25" hidden="1" customHeight="1" x14ac:dyDescent="0.25">
      <c r="A120" s="72">
        <v>464767626</v>
      </c>
      <c r="B120" s="232" t="s">
        <v>647</v>
      </c>
      <c r="C120" s="72" t="s">
        <v>2246</v>
      </c>
      <c r="D120" s="72" t="s">
        <v>2959</v>
      </c>
      <c r="E120" s="72">
        <v>5400</v>
      </c>
      <c r="F120" s="72"/>
      <c r="G120" s="233"/>
      <c r="H120" s="233"/>
      <c r="I120" s="72">
        <v>5260</v>
      </c>
      <c r="J120" s="72">
        <v>5213</v>
      </c>
      <c r="K120" s="189">
        <f t="shared" si="12"/>
        <v>5357</v>
      </c>
      <c r="L120" s="189">
        <f t="shared" si="13"/>
        <v>5073</v>
      </c>
      <c r="M120" s="260">
        <v>1</v>
      </c>
      <c r="N120" s="72" t="s">
        <v>2242</v>
      </c>
      <c r="O120" s="72" t="s">
        <v>128</v>
      </c>
      <c r="P120" s="72" t="s">
        <v>148</v>
      </c>
      <c r="Q120" s="186">
        <v>86234</v>
      </c>
      <c r="R120" s="66">
        <v>144</v>
      </c>
      <c r="S120" s="66">
        <f t="shared" si="14"/>
        <v>0</v>
      </c>
      <c r="T120" s="66">
        <v>0</v>
      </c>
      <c r="U120" s="4" t="s">
        <v>1013</v>
      </c>
      <c r="V120" s="5">
        <f t="shared" si="15"/>
        <v>0.1954329331030763</v>
      </c>
      <c r="W120" s="5">
        <f t="shared" si="16"/>
        <v>4.5419196945387765E-3</v>
      </c>
      <c r="X120" s="5" t="s">
        <v>2242</v>
      </c>
      <c r="Y120" s="72" t="str">
        <f t="shared" si="17"/>
        <v>PTP</v>
      </c>
      <c r="Z120" s="72" t="s">
        <v>166</v>
      </c>
      <c r="AA120" s="72" t="s">
        <v>166</v>
      </c>
      <c r="AB120" s="232"/>
      <c r="AC120" s="72">
        <v>31</v>
      </c>
      <c r="AD120" s="72" t="s">
        <v>2888</v>
      </c>
      <c r="AE120" s="234"/>
      <c r="AF120" s="235" t="s">
        <v>129</v>
      </c>
      <c r="AG120" s="7"/>
      <c r="AH120" s="72" t="s">
        <v>1064</v>
      </c>
      <c r="AI120" s="7"/>
      <c r="AJ120" s="7"/>
      <c r="AK120" s="7"/>
      <c r="AL120" s="7">
        <v>5213</v>
      </c>
      <c r="AM120" s="186">
        <v>86234</v>
      </c>
      <c r="AN120" s="189">
        <v>26</v>
      </c>
      <c r="AO120" s="233">
        <v>55</v>
      </c>
      <c r="AP120" s="233" t="str">
        <f t="shared" si="18"/>
        <v>FLOW</v>
      </c>
      <c r="AQ120" s="233"/>
      <c r="AR120" s="233"/>
      <c r="AS120" s="233"/>
      <c r="AT120" s="233"/>
      <c r="AU120" s="72" t="s">
        <v>131</v>
      </c>
      <c r="AV120" s="236"/>
      <c r="AW120" s="232" t="s">
        <v>1365</v>
      </c>
      <c r="AX120" s="237">
        <v>45621</v>
      </c>
      <c r="AY120" s="72">
        <v>36</v>
      </c>
      <c r="AZ120" s="72" t="s">
        <v>139</v>
      </c>
      <c r="BA120" s="7" t="s">
        <v>2305</v>
      </c>
      <c r="BB120" s="7"/>
      <c r="BC120" s="7"/>
      <c r="BD120" s="72"/>
      <c r="BE120" s="72"/>
      <c r="BF120" s="72"/>
      <c r="BG120" s="150"/>
      <c r="BH120" s="72"/>
      <c r="BI120" s="72"/>
      <c r="BJ120" s="72"/>
      <c r="BK120" s="72"/>
      <c r="BL120" s="72">
        <v>1</v>
      </c>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v>1</v>
      </c>
      <c r="CN120" s="72"/>
      <c r="CO120" s="72"/>
      <c r="CP120" s="72"/>
      <c r="CQ120" s="72"/>
      <c r="CR120" s="72"/>
      <c r="CS120" s="72"/>
      <c r="CT120" s="72"/>
      <c r="CU120" s="72"/>
      <c r="CV120" s="72"/>
      <c r="CW120" s="72"/>
      <c r="CX120" s="72"/>
      <c r="CY120" s="72"/>
      <c r="CZ120" s="72"/>
      <c r="DA120" s="72"/>
      <c r="DB120" s="72"/>
      <c r="DC120" s="72"/>
      <c r="DD120" s="72"/>
      <c r="DE120" s="72"/>
      <c r="DF120" s="72"/>
      <c r="DG120" s="72"/>
      <c r="DH120" s="72">
        <v>1</v>
      </c>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238">
        <f t="shared" si="19"/>
        <v>3</v>
      </c>
      <c r="ES120" s="72">
        <f t="shared" si="20"/>
        <v>1</v>
      </c>
      <c r="ET120" s="72" t="s">
        <v>152</v>
      </c>
      <c r="EU120" s="7" t="s">
        <v>1868</v>
      </c>
      <c r="EV120" s="7" t="s">
        <v>115</v>
      </c>
      <c r="EW120" s="7" t="s">
        <v>2354</v>
      </c>
      <c r="EX120" s="150" t="s">
        <v>2413</v>
      </c>
      <c r="EY120" s="239">
        <v>46207</v>
      </c>
      <c r="EZ120" s="239"/>
      <c r="FA120" s="150"/>
      <c r="FB120" s="239"/>
      <c r="FC120" s="7" t="s">
        <v>2932</v>
      </c>
      <c r="FD120" s="7"/>
      <c r="FE120" s="7">
        <f t="shared" si="22"/>
        <v>5357</v>
      </c>
      <c r="FF120" s="72">
        <f t="shared" si="23"/>
        <v>10473</v>
      </c>
    </row>
    <row r="121" spans="1:163" ht="17.25" hidden="1" customHeight="1" x14ac:dyDescent="0.25">
      <c r="A121" s="72">
        <v>466733978</v>
      </c>
      <c r="B121" s="232" t="s">
        <v>972</v>
      </c>
      <c r="C121" s="72"/>
      <c r="D121" s="72"/>
      <c r="E121" s="72"/>
      <c r="F121" s="72"/>
      <c r="G121" s="233"/>
      <c r="H121" s="233"/>
      <c r="I121" s="72">
        <v>6562</v>
      </c>
      <c r="J121" s="72">
        <v>39247</v>
      </c>
      <c r="K121" s="189">
        <f t="shared" si="12"/>
        <v>8429</v>
      </c>
      <c r="L121" s="189">
        <f t="shared" si="13"/>
        <v>45809</v>
      </c>
      <c r="M121" s="260">
        <v>6</v>
      </c>
      <c r="N121" s="72" t="s">
        <v>124</v>
      </c>
      <c r="O121" s="72" t="s">
        <v>125</v>
      </c>
      <c r="P121" s="72" t="s">
        <v>433</v>
      </c>
      <c r="Q121" s="186">
        <v>86195</v>
      </c>
      <c r="R121" s="66">
        <v>1992</v>
      </c>
      <c r="S121" s="66">
        <f t="shared" si="14"/>
        <v>0</v>
      </c>
      <c r="T121" s="66">
        <v>3150</v>
      </c>
      <c r="U121" s="4" t="s">
        <v>129</v>
      </c>
      <c r="V121" s="5">
        <f t="shared" si="15"/>
        <v>0.95305890500005697</v>
      </c>
      <c r="W121" s="5">
        <f t="shared" si="16"/>
        <v>3.7676037454898642E-2</v>
      </c>
      <c r="X121" s="5" t="str">
        <f t="shared" si="21"/>
        <v>FLOW</v>
      </c>
      <c r="Y121" s="72" t="str">
        <f t="shared" si="17"/>
        <v>NC</v>
      </c>
      <c r="Z121" s="72" t="s">
        <v>129</v>
      </c>
      <c r="AA121" s="72" t="s">
        <v>141</v>
      </c>
      <c r="AB121" s="232"/>
      <c r="AC121" s="72"/>
      <c r="AD121" s="72"/>
      <c r="AE121" s="234"/>
      <c r="AF121" s="235" t="s">
        <v>2882</v>
      </c>
      <c r="AG121" s="7"/>
      <c r="AH121" s="72" t="s">
        <v>1167</v>
      </c>
      <c r="AI121" s="7"/>
      <c r="AJ121" s="7"/>
      <c r="AK121" s="7"/>
      <c r="AL121" s="7">
        <v>39247</v>
      </c>
      <c r="AM121" s="186">
        <v>86195</v>
      </c>
      <c r="AN121" s="189">
        <v>177</v>
      </c>
      <c r="AO121" s="233">
        <v>206</v>
      </c>
      <c r="AP121" s="233" t="str">
        <f t="shared" si="18"/>
        <v>FLOW</v>
      </c>
      <c r="AQ121" s="233"/>
      <c r="AR121" s="233"/>
      <c r="AS121" s="233"/>
      <c r="AT121" s="233"/>
      <c r="AU121" s="72" t="s">
        <v>426</v>
      </c>
      <c r="AV121" s="236" t="s">
        <v>1757</v>
      </c>
      <c r="AW121" s="232" t="s">
        <v>1351</v>
      </c>
      <c r="AX121" s="237">
        <v>45890</v>
      </c>
      <c r="AY121" s="72">
        <v>18</v>
      </c>
      <c r="AZ121" s="72" t="s">
        <v>139</v>
      </c>
      <c r="BA121" s="7" t="s">
        <v>2305</v>
      </c>
      <c r="BB121" s="7"/>
      <c r="BC121" s="7"/>
      <c r="BD121" s="72"/>
      <c r="BE121" s="72"/>
      <c r="BF121" s="72"/>
      <c r="BG121" s="150"/>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v>1</v>
      </c>
      <c r="CH121" s="72"/>
      <c r="CI121" s="72"/>
      <c r="CJ121" s="72"/>
      <c r="CK121" s="72"/>
      <c r="CL121" s="72"/>
      <c r="CM121" s="72"/>
      <c r="CN121" s="72"/>
      <c r="CO121" s="72"/>
      <c r="CP121" s="72"/>
      <c r="CQ121" s="72"/>
      <c r="CR121" s="72"/>
      <c r="CS121" s="72"/>
      <c r="CT121" s="72"/>
      <c r="CU121" s="72"/>
      <c r="CV121" s="72"/>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238">
        <f t="shared" si="19"/>
        <v>1</v>
      </c>
      <c r="ES121" s="72">
        <f t="shared" si="20"/>
        <v>1</v>
      </c>
      <c r="ET121" s="72" t="s">
        <v>2239</v>
      </c>
      <c r="EU121" s="7" t="s">
        <v>1869</v>
      </c>
      <c r="EV121" s="7" t="s">
        <v>115</v>
      </c>
      <c r="EW121" s="7" t="e">
        <v>#N/A</v>
      </c>
      <c r="EX121" s="150" t="e">
        <v>#N/A</v>
      </c>
      <c r="EY121" s="239" t="e">
        <v>#N/A</v>
      </c>
      <c r="EZ121" s="239"/>
      <c r="FA121" s="150"/>
      <c r="FB121" s="239"/>
      <c r="FC121" s="7"/>
      <c r="FD121" s="7"/>
      <c r="FE121" s="7">
        <f t="shared" si="22"/>
        <v>8429</v>
      </c>
      <c r="FF121" s="72">
        <f t="shared" si="23"/>
        <v>45809</v>
      </c>
    </row>
    <row r="122" spans="1:163" ht="17.25" hidden="1" customHeight="1" x14ac:dyDescent="0.25">
      <c r="A122" s="72">
        <v>462396532</v>
      </c>
      <c r="B122" s="232" t="s">
        <v>2613</v>
      </c>
      <c r="C122" s="72" t="s">
        <v>2243</v>
      </c>
      <c r="D122" s="72" t="s">
        <v>2935</v>
      </c>
      <c r="E122" s="72">
        <v>4900</v>
      </c>
      <c r="F122" s="72"/>
      <c r="G122" s="233"/>
      <c r="H122" s="233"/>
      <c r="I122" s="72">
        <v>4452</v>
      </c>
      <c r="J122" s="72">
        <v>4452</v>
      </c>
      <c r="K122" s="189">
        <f t="shared" si="12"/>
        <v>4452</v>
      </c>
      <c r="L122" s="189">
        <f t="shared" si="13"/>
        <v>4004</v>
      </c>
      <c r="M122" s="260">
        <v>1</v>
      </c>
      <c r="N122" s="72" t="s">
        <v>2242</v>
      </c>
      <c r="O122" s="72" t="s">
        <v>128</v>
      </c>
      <c r="P122" s="72" t="s">
        <v>206</v>
      </c>
      <c r="Q122" s="186">
        <v>85858</v>
      </c>
      <c r="R122" s="66">
        <v>0</v>
      </c>
      <c r="S122" s="66">
        <f t="shared" si="14"/>
        <v>0</v>
      </c>
      <c r="T122" s="66">
        <v>450</v>
      </c>
      <c r="U122" s="4" t="s">
        <v>129</v>
      </c>
      <c r="V122" s="5">
        <f t="shared" si="15"/>
        <v>6.0991726697960852E-2</v>
      </c>
      <c r="W122" s="5">
        <f t="shared" si="16"/>
        <v>4.5221158839171358E-3</v>
      </c>
      <c r="X122" s="5" t="str">
        <f t="shared" si="21"/>
        <v xml:space="preserve">STABLE </v>
      </c>
      <c r="Y122" s="72" t="str">
        <f t="shared" si="17"/>
        <v>NC</v>
      </c>
      <c r="Z122" s="72" t="s">
        <v>129</v>
      </c>
      <c r="AA122" s="72" t="s">
        <v>141</v>
      </c>
      <c r="AB122" s="232" t="s">
        <v>2347</v>
      </c>
      <c r="AC122" s="72"/>
      <c r="AD122" s="72" t="s">
        <v>2892</v>
      </c>
      <c r="AE122" s="234"/>
      <c r="AF122" s="235" t="s">
        <v>129</v>
      </c>
      <c r="AG122" s="7"/>
      <c r="AH122" s="72" t="s">
        <v>207</v>
      </c>
      <c r="AI122" s="7"/>
      <c r="AJ122" s="7"/>
      <c r="AK122" s="7"/>
      <c r="AL122" s="7">
        <v>4902</v>
      </c>
      <c r="AM122" s="186">
        <v>85858</v>
      </c>
      <c r="AN122" s="189">
        <v>26</v>
      </c>
      <c r="AO122" s="233">
        <v>25</v>
      </c>
      <c r="AP122" s="233" t="str">
        <f t="shared" si="18"/>
        <v>STABLE</v>
      </c>
      <c r="AQ122" s="233"/>
      <c r="AR122" s="233"/>
      <c r="AS122" s="233"/>
      <c r="AT122" s="233"/>
      <c r="AU122" s="72" t="s">
        <v>131</v>
      </c>
      <c r="AV122" s="236" t="s">
        <v>2782</v>
      </c>
      <c r="AW122" s="232" t="s">
        <v>1288</v>
      </c>
      <c r="AX122" s="237">
        <v>45381</v>
      </c>
      <c r="AY122" s="72">
        <v>48</v>
      </c>
      <c r="AZ122" s="72" t="s">
        <v>2880</v>
      </c>
      <c r="BA122" s="7" t="s">
        <v>135</v>
      </c>
      <c r="BB122" s="7"/>
      <c r="BC122" s="7"/>
      <c r="BD122" s="72"/>
      <c r="BE122" s="72"/>
      <c r="BF122" s="72"/>
      <c r="BG122" s="150"/>
      <c r="BH122" s="72"/>
      <c r="BI122" s="72"/>
      <c r="BJ122" s="72"/>
      <c r="BK122" s="72"/>
      <c r="BL122" s="72"/>
      <c r="BM122" s="72"/>
      <c r="BN122" s="72"/>
      <c r="BO122" s="72"/>
      <c r="BP122" s="72"/>
      <c r="BQ122" s="72"/>
      <c r="BR122" s="72"/>
      <c r="BS122" s="72"/>
      <c r="BT122" s="72"/>
      <c r="BU122" s="72"/>
      <c r="BV122" s="72"/>
      <c r="BW122" s="72"/>
      <c r="BX122" s="72"/>
      <c r="BY122" s="72"/>
      <c r="BZ122" s="72"/>
      <c r="CA122" s="72"/>
      <c r="CB122" s="72"/>
      <c r="CC122" s="72"/>
      <c r="CD122" s="72"/>
      <c r="CE122" s="72"/>
      <c r="CF122" s="72"/>
      <c r="CG122" s="72">
        <v>1</v>
      </c>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238">
        <f t="shared" si="19"/>
        <v>1</v>
      </c>
      <c r="ES122" s="72">
        <f t="shared" si="20"/>
        <v>1</v>
      </c>
      <c r="ET122" s="72" t="s">
        <v>210</v>
      </c>
      <c r="EU122" s="7"/>
      <c r="EV122" s="262"/>
      <c r="EW122" s="7"/>
      <c r="EX122" s="150"/>
      <c r="EY122" s="239"/>
      <c r="EZ122" s="239"/>
      <c r="FA122" s="150"/>
      <c r="FB122" s="239"/>
      <c r="FC122" s="7"/>
      <c r="FD122" s="7"/>
      <c r="FE122" s="7">
        <f t="shared" si="22"/>
        <v>4452</v>
      </c>
      <c r="FF122" s="72">
        <f t="shared" si="23"/>
        <v>8904</v>
      </c>
    </row>
    <row r="123" spans="1:163" ht="17.25" hidden="1" customHeight="1" x14ac:dyDescent="0.25">
      <c r="A123" s="72">
        <v>465183571</v>
      </c>
      <c r="B123" s="232" t="s">
        <v>2671</v>
      </c>
      <c r="C123" s="72"/>
      <c r="D123" s="72"/>
      <c r="E123" s="72"/>
      <c r="F123" s="72"/>
      <c r="G123" s="233"/>
      <c r="H123" s="233"/>
      <c r="I123" s="72">
        <v>4960</v>
      </c>
      <c r="J123" s="72">
        <v>4960</v>
      </c>
      <c r="K123" s="189">
        <f t="shared" si="12"/>
        <v>4960</v>
      </c>
      <c r="L123" s="189">
        <f t="shared" si="13"/>
        <v>9920</v>
      </c>
      <c r="M123" s="260">
        <v>1</v>
      </c>
      <c r="N123" s="72" t="s">
        <v>124</v>
      </c>
      <c r="O123" s="72" t="s">
        <v>125</v>
      </c>
      <c r="P123" s="72" t="s">
        <v>276</v>
      </c>
      <c r="Q123" s="186">
        <v>85507</v>
      </c>
      <c r="R123" s="66">
        <v>0</v>
      </c>
      <c r="S123" s="66">
        <f t="shared" si="14"/>
        <v>0</v>
      </c>
      <c r="T123" s="66">
        <v>450</v>
      </c>
      <c r="U123" s="4" t="s">
        <v>129</v>
      </c>
      <c r="V123" s="5">
        <f t="shared" si="15"/>
        <v>6.8463336500937971E-2</v>
      </c>
      <c r="W123" s="5">
        <f t="shared" si="16"/>
        <v>4.5036288160229974E-3</v>
      </c>
      <c r="X123" s="5" t="s">
        <v>124</v>
      </c>
      <c r="Y123" s="72" t="str">
        <f t="shared" si="17"/>
        <v>RTP</v>
      </c>
      <c r="Z123" s="72" t="s">
        <v>129</v>
      </c>
      <c r="AA123" s="72" t="s">
        <v>127</v>
      </c>
      <c r="AB123" s="232"/>
      <c r="AC123" s="72">
        <v>29</v>
      </c>
      <c r="AD123" s="72" t="s">
        <v>2889</v>
      </c>
      <c r="AE123" s="234"/>
      <c r="AF123" s="235" t="s">
        <v>129</v>
      </c>
      <c r="AG123" s="7"/>
      <c r="AH123" s="72" t="s">
        <v>277</v>
      </c>
      <c r="AI123" s="7"/>
      <c r="AJ123" s="7"/>
      <c r="AK123" s="7"/>
      <c r="AL123" s="7">
        <v>5410</v>
      </c>
      <c r="AM123" s="186">
        <v>85507</v>
      </c>
      <c r="AN123" s="189">
        <v>26</v>
      </c>
      <c r="AO123" s="233">
        <v>55</v>
      </c>
      <c r="AP123" s="233" t="str">
        <f t="shared" si="18"/>
        <v>FLOW</v>
      </c>
      <c r="AQ123" s="233"/>
      <c r="AR123" s="233"/>
      <c r="AS123" s="233"/>
      <c r="AT123" s="233"/>
      <c r="AU123" s="72"/>
      <c r="AV123" s="236" t="s">
        <v>2851</v>
      </c>
      <c r="AW123" s="232" t="s">
        <v>1765</v>
      </c>
      <c r="AX123" s="237">
        <v>45667</v>
      </c>
      <c r="AY123" s="72">
        <v>36</v>
      </c>
      <c r="AZ123" s="72" t="s">
        <v>2880</v>
      </c>
      <c r="BA123" s="7" t="s">
        <v>135</v>
      </c>
      <c r="BB123" s="7"/>
      <c r="BC123" s="7"/>
      <c r="BD123" s="72"/>
      <c r="BE123" s="72"/>
      <c r="BF123" s="72"/>
      <c r="BG123" s="150"/>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c r="CK123" s="72"/>
      <c r="CL123" s="72"/>
      <c r="CM123" s="72"/>
      <c r="CN123" s="72"/>
      <c r="CO123" s="72"/>
      <c r="CP123" s="72"/>
      <c r="CQ123" s="72"/>
      <c r="CR123" s="72"/>
      <c r="CS123" s="72"/>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238">
        <f t="shared" si="19"/>
        <v>0</v>
      </c>
      <c r="ES123" s="72" t="str">
        <f t="shared" si="20"/>
        <v/>
      </c>
      <c r="ET123" s="72" t="s">
        <v>280</v>
      </c>
      <c r="EU123" s="7"/>
      <c r="EV123" s="262"/>
      <c r="EW123" s="7"/>
      <c r="EX123" s="150"/>
      <c r="EY123" s="239"/>
      <c r="EZ123" s="239"/>
      <c r="FA123" s="150"/>
      <c r="FB123" s="239"/>
      <c r="FC123" s="7"/>
      <c r="FD123" s="7"/>
      <c r="FE123" s="7">
        <f t="shared" si="22"/>
        <v>4960</v>
      </c>
      <c r="FF123" s="72">
        <f t="shared" si="23"/>
        <v>9920</v>
      </c>
    </row>
    <row r="124" spans="1:163" ht="17.25" hidden="1" customHeight="1" x14ac:dyDescent="0.25">
      <c r="A124" s="72">
        <v>463426988</v>
      </c>
      <c r="B124" s="232" t="s">
        <v>956</v>
      </c>
      <c r="C124" s="72"/>
      <c r="D124" s="72"/>
      <c r="E124" s="72"/>
      <c r="F124" s="72"/>
      <c r="G124" s="233"/>
      <c r="H124" s="233"/>
      <c r="I124" s="72">
        <v>4760</v>
      </c>
      <c r="J124" s="72">
        <v>8998.99</v>
      </c>
      <c r="K124" s="189">
        <f t="shared" si="12"/>
        <v>4594.99</v>
      </c>
      <c r="L124" s="189">
        <f t="shared" si="13"/>
        <v>13758.99</v>
      </c>
      <c r="M124" s="260">
        <v>2</v>
      </c>
      <c r="N124" s="72" t="s">
        <v>124</v>
      </c>
      <c r="O124" s="72" t="s">
        <v>125</v>
      </c>
      <c r="P124" s="72" t="s">
        <v>148</v>
      </c>
      <c r="Q124" s="186">
        <v>85385</v>
      </c>
      <c r="R124" s="66">
        <v>356</v>
      </c>
      <c r="S124" s="66">
        <f t="shared" si="14"/>
        <v>0</v>
      </c>
      <c r="T124" s="66">
        <v>6750</v>
      </c>
      <c r="U124" s="4" t="s">
        <v>1007</v>
      </c>
      <c r="V124" s="5">
        <f t="shared" si="15"/>
        <v>0.24522087110058322</v>
      </c>
      <c r="W124" s="5">
        <f t="shared" si="16"/>
        <v>1.5875655669599274E-2</v>
      </c>
      <c r="X124" s="5" t="s">
        <v>2242</v>
      </c>
      <c r="Y124" s="72" t="str">
        <f t="shared" si="17"/>
        <v>PTP</v>
      </c>
      <c r="Z124" s="72" t="s">
        <v>166</v>
      </c>
      <c r="AA124" s="72" t="s">
        <v>166</v>
      </c>
      <c r="AB124" s="232"/>
      <c r="AC124" s="72">
        <v>29</v>
      </c>
      <c r="AD124" s="72" t="s">
        <v>2888</v>
      </c>
      <c r="AE124" s="234"/>
      <c r="AF124" s="235" t="s">
        <v>129</v>
      </c>
      <c r="AG124" s="7"/>
      <c r="AH124" s="72" t="s">
        <v>1157</v>
      </c>
      <c r="AI124" s="7"/>
      <c r="AJ124" s="7"/>
      <c r="AK124" s="7"/>
      <c r="AL124" s="7">
        <v>8998.99</v>
      </c>
      <c r="AM124" s="186">
        <v>85385</v>
      </c>
      <c r="AN124" s="189">
        <v>57</v>
      </c>
      <c r="AO124" s="233">
        <v>86</v>
      </c>
      <c r="AP124" s="233" t="str">
        <f t="shared" si="18"/>
        <v>FLOW</v>
      </c>
      <c r="AQ124" s="233"/>
      <c r="AR124" s="233"/>
      <c r="AS124" s="233"/>
      <c r="AT124" s="233"/>
      <c r="AU124" s="72" t="s">
        <v>426</v>
      </c>
      <c r="AV124" s="236" t="s">
        <v>1743</v>
      </c>
      <c r="AW124" s="232" t="s">
        <v>228</v>
      </c>
      <c r="AX124" s="237">
        <v>45481</v>
      </c>
      <c r="AY124" s="72">
        <v>42</v>
      </c>
      <c r="AZ124" s="72" t="s">
        <v>139</v>
      </c>
      <c r="BA124" s="7" t="s">
        <v>2305</v>
      </c>
      <c r="BB124" s="7"/>
      <c r="BC124" s="7"/>
      <c r="BD124" s="72"/>
      <c r="BE124" s="72"/>
      <c r="BF124" s="72"/>
      <c r="BG124" s="150"/>
      <c r="BH124" s="72"/>
      <c r="BI124" s="72"/>
      <c r="BJ124" s="72"/>
      <c r="BK124" s="72"/>
      <c r="BL124" s="72"/>
      <c r="BM124" s="72"/>
      <c r="BN124" s="72"/>
      <c r="BO124" s="72"/>
      <c r="BP124" s="72"/>
      <c r="BQ124" s="72"/>
      <c r="BR124" s="72"/>
      <c r="BS124" s="72"/>
      <c r="BT124" s="72"/>
      <c r="BU124" s="72"/>
      <c r="BV124" s="72"/>
      <c r="BW124" s="72"/>
      <c r="BX124" s="72">
        <v>1</v>
      </c>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238">
        <f t="shared" si="19"/>
        <v>1</v>
      </c>
      <c r="ES124" s="72">
        <f t="shared" si="20"/>
        <v>1</v>
      </c>
      <c r="ET124" s="72" t="s">
        <v>152</v>
      </c>
      <c r="EU124" s="7" t="s">
        <v>2315</v>
      </c>
      <c r="EV124" s="7" t="e">
        <v>#N/A</v>
      </c>
      <c r="EW124" s="7" t="s">
        <v>2358</v>
      </c>
      <c r="EX124" s="150" t="s">
        <v>2964</v>
      </c>
      <c r="EY124" s="239">
        <v>46218</v>
      </c>
      <c r="EZ124" s="239"/>
      <c r="FA124" s="150"/>
      <c r="FB124" s="239"/>
      <c r="FC124" s="7" t="s">
        <v>2932</v>
      </c>
      <c r="FD124" s="7"/>
      <c r="FE124" s="7">
        <f t="shared" si="22"/>
        <v>4594.99</v>
      </c>
      <c r="FF124" s="72">
        <f t="shared" si="23"/>
        <v>13758.99</v>
      </c>
    </row>
    <row r="125" spans="1:163" ht="17.25" hidden="1" customHeight="1" x14ac:dyDescent="0.25">
      <c r="A125" s="72">
        <v>463825579</v>
      </c>
      <c r="B125" s="232" t="s">
        <v>693</v>
      </c>
      <c r="C125" s="72"/>
      <c r="D125" s="72"/>
      <c r="E125" s="72"/>
      <c r="F125" s="72"/>
      <c r="G125" s="233"/>
      <c r="H125" s="233"/>
      <c r="I125" s="72">
        <v>3828</v>
      </c>
      <c r="J125" s="72">
        <v>3205</v>
      </c>
      <c r="K125" s="189">
        <f t="shared" si="12"/>
        <v>3309</v>
      </c>
      <c r="L125" s="189">
        <f t="shared" si="13"/>
        <v>7033</v>
      </c>
      <c r="M125" s="260">
        <v>1</v>
      </c>
      <c r="N125" s="72" t="s">
        <v>124</v>
      </c>
      <c r="O125" s="72" t="s">
        <v>125</v>
      </c>
      <c r="P125" s="72" t="s">
        <v>206</v>
      </c>
      <c r="Q125" s="186">
        <v>85098</v>
      </c>
      <c r="R125" s="66">
        <v>104</v>
      </c>
      <c r="S125" s="66">
        <f t="shared" si="14"/>
        <v>0</v>
      </c>
      <c r="T125" s="66">
        <v>1350</v>
      </c>
      <c r="U125" s="4" t="s">
        <v>1013</v>
      </c>
      <c r="V125" s="5">
        <f t="shared" si="15"/>
        <v>6.0451838600282706E-2</v>
      </c>
      <c r="W125" s="5">
        <f t="shared" si="16"/>
        <v>4.482086905001053E-3</v>
      </c>
      <c r="X125" s="5" t="s">
        <v>124</v>
      </c>
      <c r="Y125" s="72" t="str">
        <f t="shared" si="17"/>
        <v>BPTP</v>
      </c>
      <c r="Z125" s="72" t="s">
        <v>166</v>
      </c>
      <c r="AA125" s="72" t="s">
        <v>258</v>
      </c>
      <c r="AB125" s="232" t="s">
        <v>2346</v>
      </c>
      <c r="AC125" s="72">
        <v>31</v>
      </c>
      <c r="AD125" s="72" t="s">
        <v>2889</v>
      </c>
      <c r="AE125" s="234"/>
      <c r="AF125" s="235" t="s">
        <v>129</v>
      </c>
      <c r="AG125" s="7"/>
      <c r="AH125" s="72" t="s">
        <v>207</v>
      </c>
      <c r="AI125" s="7"/>
      <c r="AJ125" s="7"/>
      <c r="AK125" s="7"/>
      <c r="AL125" s="7">
        <v>3205</v>
      </c>
      <c r="AM125" s="186">
        <v>85098</v>
      </c>
      <c r="AN125" s="189">
        <v>26</v>
      </c>
      <c r="AO125" s="233">
        <v>55</v>
      </c>
      <c r="AP125" s="233" t="str">
        <f t="shared" si="18"/>
        <v>FLOW</v>
      </c>
      <c r="AQ125" s="233"/>
      <c r="AR125" s="233"/>
      <c r="AS125" s="233"/>
      <c r="AT125" s="233"/>
      <c r="AU125" s="72" t="s">
        <v>131</v>
      </c>
      <c r="AV125" s="236"/>
      <c r="AW125" s="232" t="s">
        <v>378</v>
      </c>
      <c r="AX125" s="237">
        <v>45525</v>
      </c>
      <c r="AY125" s="72">
        <v>48</v>
      </c>
      <c r="AZ125" s="72" t="s">
        <v>139</v>
      </c>
      <c r="BA125" s="7" t="s">
        <v>135</v>
      </c>
      <c r="BB125" s="7"/>
      <c r="BC125" s="7"/>
      <c r="BD125" s="72"/>
      <c r="BE125" s="72"/>
      <c r="BF125" s="72"/>
      <c r="BG125" s="150"/>
      <c r="BH125" s="72"/>
      <c r="BI125" s="72"/>
      <c r="BJ125" s="72"/>
      <c r="BK125" s="72"/>
      <c r="BL125" s="72"/>
      <c r="BM125" s="72"/>
      <c r="BN125" s="72"/>
      <c r="BO125" s="72"/>
      <c r="BP125" s="72"/>
      <c r="BQ125" s="72"/>
      <c r="BR125" s="72">
        <v>1</v>
      </c>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238">
        <f t="shared" si="19"/>
        <v>1</v>
      </c>
      <c r="ES125" s="72">
        <f t="shared" si="20"/>
        <v>1</v>
      </c>
      <c r="ET125" s="72" t="s">
        <v>210</v>
      </c>
      <c r="EU125" s="7" t="s">
        <v>1870</v>
      </c>
      <c r="EV125" s="7" t="s">
        <v>115</v>
      </c>
      <c r="EW125" s="7" t="s">
        <v>2358</v>
      </c>
      <c r="EX125" s="150" t="s">
        <v>2371</v>
      </c>
      <c r="EY125" s="239">
        <v>46230</v>
      </c>
      <c r="EZ125" s="239"/>
      <c r="FA125" s="150"/>
      <c r="FB125" s="239"/>
      <c r="FC125" s="7"/>
      <c r="FD125" s="7"/>
      <c r="FE125" s="7">
        <f t="shared" si="22"/>
        <v>3309</v>
      </c>
      <c r="FF125" s="72">
        <f t="shared" si="23"/>
        <v>7033</v>
      </c>
    </row>
    <row r="126" spans="1:163" ht="17.25" hidden="1" customHeight="1" x14ac:dyDescent="0.25">
      <c r="A126" s="72">
        <v>466835999</v>
      </c>
      <c r="B126" s="232" t="s">
        <v>2630</v>
      </c>
      <c r="C126" s="72"/>
      <c r="D126" s="72"/>
      <c r="E126" s="72"/>
      <c r="F126" s="72"/>
      <c r="G126" s="233"/>
      <c r="H126" s="233"/>
      <c r="I126" s="72">
        <v>3876</v>
      </c>
      <c r="J126" s="72">
        <v>1804</v>
      </c>
      <c r="K126" s="189">
        <f t="shared" si="12"/>
        <v>2129</v>
      </c>
      <c r="L126" s="189">
        <f t="shared" si="13"/>
        <v>5680</v>
      </c>
      <c r="M126" s="260">
        <v>1</v>
      </c>
      <c r="N126" s="335" t="s">
        <v>124</v>
      </c>
      <c r="O126" s="72" t="s">
        <v>125</v>
      </c>
      <c r="P126" s="72" t="s">
        <v>192</v>
      </c>
      <c r="Q126" s="186">
        <v>85088</v>
      </c>
      <c r="R126" s="66">
        <v>325</v>
      </c>
      <c r="S126" s="66">
        <f t="shared" si="14"/>
        <v>0</v>
      </c>
      <c r="T126" s="66">
        <v>3600</v>
      </c>
      <c r="U126" s="4" t="s">
        <v>134</v>
      </c>
      <c r="V126" s="5">
        <f t="shared" si="15"/>
        <v>0.10260599053634348</v>
      </c>
      <c r="W126" s="5">
        <f t="shared" si="16"/>
        <v>4.4815602079100519E-3</v>
      </c>
      <c r="X126" s="5" t="s">
        <v>124</v>
      </c>
      <c r="Y126" s="72" t="str">
        <f t="shared" si="17"/>
        <v>BPTP</v>
      </c>
      <c r="Z126" s="72" t="s">
        <v>128</v>
      </c>
      <c r="AA126" s="72" t="s">
        <v>258</v>
      </c>
      <c r="AB126" s="232"/>
      <c r="AC126" s="72">
        <v>31</v>
      </c>
      <c r="AD126" s="72" t="s">
        <v>2888</v>
      </c>
      <c r="AE126" s="234"/>
      <c r="AF126" s="235" t="s">
        <v>129</v>
      </c>
      <c r="AG126" s="7"/>
      <c r="AH126" s="72" t="s">
        <v>1092</v>
      </c>
      <c r="AI126" s="7"/>
      <c r="AJ126" s="7"/>
      <c r="AK126" s="7"/>
      <c r="AL126" s="7">
        <v>5729</v>
      </c>
      <c r="AM126" s="186">
        <v>85088</v>
      </c>
      <c r="AN126" s="189">
        <v>26</v>
      </c>
      <c r="AO126" s="233">
        <v>55</v>
      </c>
      <c r="AP126" s="233" t="str">
        <f t="shared" si="18"/>
        <v>FLOW</v>
      </c>
      <c r="AQ126" s="233"/>
      <c r="AR126" s="233"/>
      <c r="AS126" s="233"/>
      <c r="AT126" s="233"/>
      <c r="AU126" s="72" t="s">
        <v>131</v>
      </c>
      <c r="AV126" s="236" t="s">
        <v>2800</v>
      </c>
      <c r="AW126" s="232" t="s">
        <v>1351</v>
      </c>
      <c r="AX126" s="237">
        <v>45906</v>
      </c>
      <c r="AY126" s="72">
        <v>36</v>
      </c>
      <c r="AZ126" s="72" t="s">
        <v>2880</v>
      </c>
      <c r="BA126" s="7" t="s">
        <v>135</v>
      </c>
      <c r="BB126" s="7"/>
      <c r="BC126" s="7"/>
      <c r="BD126" s="72"/>
      <c r="BE126" s="72"/>
      <c r="BF126" s="72"/>
      <c r="BG126" s="150"/>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v>1</v>
      </c>
      <c r="CH126" s="72"/>
      <c r="CI126" s="72"/>
      <c r="CJ126" s="72"/>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v>1</v>
      </c>
      <c r="EG126" s="72"/>
      <c r="EH126" s="72"/>
      <c r="EI126" s="72"/>
      <c r="EJ126" s="72"/>
      <c r="EK126" s="72"/>
      <c r="EL126" s="72">
        <v>1</v>
      </c>
      <c r="EM126" s="72"/>
      <c r="EN126" s="72"/>
      <c r="EO126" s="72"/>
      <c r="EP126" s="72"/>
      <c r="EQ126" s="72"/>
      <c r="ER126" s="238">
        <f t="shared" si="19"/>
        <v>3</v>
      </c>
      <c r="ES126" s="72">
        <f t="shared" si="20"/>
        <v>1</v>
      </c>
      <c r="ET126" s="72" t="s">
        <v>196</v>
      </c>
      <c r="EU126" s="7"/>
      <c r="EV126" s="262"/>
      <c r="EW126" s="7"/>
      <c r="EX126" s="150"/>
      <c r="EY126" s="239"/>
      <c r="EZ126" s="239"/>
      <c r="FA126" s="150"/>
      <c r="FB126" s="239"/>
      <c r="FC126" s="7"/>
      <c r="FD126" s="7"/>
      <c r="FE126" s="7">
        <f t="shared" si="22"/>
        <v>2129</v>
      </c>
      <c r="FF126" s="72">
        <f t="shared" si="23"/>
        <v>5680</v>
      </c>
    </row>
    <row r="127" spans="1:163" ht="17.25" hidden="1" customHeight="1" x14ac:dyDescent="0.25">
      <c r="A127" s="72">
        <v>464789548</v>
      </c>
      <c r="B127" s="232" t="s">
        <v>626</v>
      </c>
      <c r="C127" s="72" t="s">
        <v>2243</v>
      </c>
      <c r="D127" s="72" t="s">
        <v>2940</v>
      </c>
      <c r="E127" s="72">
        <v>4500</v>
      </c>
      <c r="F127" s="72"/>
      <c r="G127" s="233"/>
      <c r="H127" s="233"/>
      <c r="I127" s="72">
        <v>4091</v>
      </c>
      <c r="J127" s="72">
        <v>4091</v>
      </c>
      <c r="K127" s="189">
        <f t="shared" si="12"/>
        <v>4155</v>
      </c>
      <c r="L127" s="189">
        <f t="shared" si="13"/>
        <v>3682</v>
      </c>
      <c r="M127" s="260">
        <v>1</v>
      </c>
      <c r="N127" s="72" t="s">
        <v>2242</v>
      </c>
      <c r="O127" s="72" t="s">
        <v>128</v>
      </c>
      <c r="P127" s="72" t="s">
        <v>140</v>
      </c>
      <c r="Q127" s="186">
        <v>84977</v>
      </c>
      <c r="R127" s="66">
        <v>64</v>
      </c>
      <c r="S127" s="66">
        <f t="shared" si="14"/>
        <v>0</v>
      </c>
      <c r="T127" s="66">
        <v>1810</v>
      </c>
      <c r="U127" s="4" t="s">
        <v>129</v>
      </c>
      <c r="V127" s="5">
        <f t="shared" si="15"/>
        <v>2.9273128249010388E-2</v>
      </c>
      <c r="W127" s="5">
        <f t="shared" si="16"/>
        <v>4.47571387019994E-3</v>
      </c>
      <c r="X127" s="5" t="str">
        <f t="shared" si="21"/>
        <v xml:space="preserve">STABLE </v>
      </c>
      <c r="Y127" s="72" t="str">
        <f t="shared" si="17"/>
        <v>NC</v>
      </c>
      <c r="Z127" s="72" t="s">
        <v>129</v>
      </c>
      <c r="AA127" s="72" t="s">
        <v>141</v>
      </c>
      <c r="AB127" s="232" t="s">
        <v>2349</v>
      </c>
      <c r="AC127" s="72"/>
      <c r="AD127" s="72" t="s">
        <v>2892</v>
      </c>
      <c r="AE127" s="234"/>
      <c r="AF127" s="235" t="s">
        <v>129</v>
      </c>
      <c r="AG127" s="7"/>
      <c r="AH127" s="72" t="s">
        <v>142</v>
      </c>
      <c r="AI127" s="7"/>
      <c r="AJ127" s="7"/>
      <c r="AK127" s="7"/>
      <c r="AL127" s="7">
        <v>4091</v>
      </c>
      <c r="AM127" s="186">
        <v>84977</v>
      </c>
      <c r="AN127" s="189">
        <v>26</v>
      </c>
      <c r="AO127" s="233">
        <v>25</v>
      </c>
      <c r="AP127" s="233" t="str">
        <f t="shared" si="18"/>
        <v>STABLE</v>
      </c>
      <c r="AQ127" s="233"/>
      <c r="AR127" s="233"/>
      <c r="AS127" s="233"/>
      <c r="AT127" s="233"/>
      <c r="AU127" s="72" t="s">
        <v>131</v>
      </c>
      <c r="AV127" s="236" t="s">
        <v>1338</v>
      </c>
      <c r="AW127" s="232" t="s">
        <v>1339</v>
      </c>
      <c r="AX127" s="237">
        <v>45623</v>
      </c>
      <c r="AY127" s="72">
        <v>42</v>
      </c>
      <c r="AZ127" s="72" t="s">
        <v>139</v>
      </c>
      <c r="BA127" s="7" t="s">
        <v>135</v>
      </c>
      <c r="BB127" s="7"/>
      <c r="BC127" s="7"/>
      <c r="BD127" s="72"/>
      <c r="BE127" s="72"/>
      <c r="BF127" s="72"/>
      <c r="BG127" s="150"/>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v>1</v>
      </c>
      <c r="CE127" s="72"/>
      <c r="CF127" s="72"/>
      <c r="CG127" s="72">
        <v>1</v>
      </c>
      <c r="CH127" s="72"/>
      <c r="CI127" s="72"/>
      <c r="CJ127" s="72"/>
      <c r="CK127" s="72"/>
      <c r="CL127" s="72"/>
      <c r="CM127" s="72"/>
      <c r="CN127" s="72"/>
      <c r="CO127" s="72"/>
      <c r="CP127" s="72"/>
      <c r="CQ127" s="72"/>
      <c r="CR127" s="72"/>
      <c r="CS127" s="72"/>
      <c r="CT127" s="72"/>
      <c r="CU127" s="72"/>
      <c r="CV127" s="72"/>
      <c r="CW127" s="72"/>
      <c r="CX127" s="72"/>
      <c r="CY127" s="72"/>
      <c r="CZ127" s="72"/>
      <c r="DA127" s="72"/>
      <c r="DB127" s="72"/>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238">
        <f t="shared" si="19"/>
        <v>2</v>
      </c>
      <c r="ES127" s="72">
        <f t="shared" si="20"/>
        <v>1</v>
      </c>
      <c r="ET127" s="72" t="s">
        <v>145</v>
      </c>
      <c r="EU127" s="7" t="s">
        <v>1871</v>
      </c>
      <c r="EV127" s="7" t="s">
        <v>115</v>
      </c>
      <c r="EW127" s="7" t="e">
        <v>#N/A</v>
      </c>
      <c r="EX127" s="150" t="e">
        <v>#N/A</v>
      </c>
      <c r="EY127" s="239" t="e">
        <v>#N/A</v>
      </c>
      <c r="EZ127" s="239"/>
      <c r="FA127" s="150"/>
      <c r="FB127" s="239"/>
      <c r="FC127" s="7"/>
      <c r="FD127" s="7"/>
      <c r="FE127" s="7">
        <f t="shared" si="22"/>
        <v>4155</v>
      </c>
      <c r="FF127" s="72">
        <f t="shared" si="23"/>
        <v>8182</v>
      </c>
    </row>
    <row r="128" spans="1:163" ht="17.25" hidden="1" customHeight="1" x14ac:dyDescent="0.25">
      <c r="A128" s="72">
        <v>467134344</v>
      </c>
      <c r="B128" s="232" t="s">
        <v>790</v>
      </c>
      <c r="C128" s="72"/>
      <c r="D128" s="72"/>
      <c r="E128" s="72"/>
      <c r="F128" s="72"/>
      <c r="G128" s="233"/>
      <c r="H128" s="233" t="s">
        <v>2556</v>
      </c>
      <c r="I128" s="72">
        <v>5472</v>
      </c>
      <c r="J128" s="72">
        <v>5472</v>
      </c>
      <c r="K128" s="189">
        <f t="shared" si="12"/>
        <v>5543</v>
      </c>
      <c r="L128" s="189">
        <f t="shared" si="13"/>
        <v>10944</v>
      </c>
      <c r="M128" s="260">
        <v>1</v>
      </c>
      <c r="N128" s="72" t="s">
        <v>2242</v>
      </c>
      <c r="O128" s="72" t="s">
        <v>125</v>
      </c>
      <c r="P128" s="72" t="s">
        <v>165</v>
      </c>
      <c r="Q128" s="186">
        <v>84899</v>
      </c>
      <c r="R128" s="66">
        <v>71</v>
      </c>
      <c r="S128" s="66">
        <f t="shared" si="14"/>
        <v>0</v>
      </c>
      <c r="T128" s="66">
        <v>941</v>
      </c>
      <c r="U128" s="4" t="s">
        <v>129</v>
      </c>
      <c r="V128" s="5">
        <f t="shared" si="15"/>
        <v>9.1731961540063148E-2</v>
      </c>
      <c r="W128" s="5">
        <f t="shared" si="16"/>
        <v>4.4716056328901318E-3</v>
      </c>
      <c r="X128" s="5" t="str">
        <f t="shared" si="21"/>
        <v xml:space="preserve">STABLE </v>
      </c>
      <c r="Y128" s="72" t="str">
        <f t="shared" si="17"/>
        <v>PAID</v>
      </c>
      <c r="Z128" s="72" t="s">
        <v>129</v>
      </c>
      <c r="AA128" s="72" t="s">
        <v>128</v>
      </c>
      <c r="AB128" s="232"/>
      <c r="AC128" s="72"/>
      <c r="AD128" s="72"/>
      <c r="AE128" s="234"/>
      <c r="AF128" s="235" t="s">
        <v>129</v>
      </c>
      <c r="AG128" s="7"/>
      <c r="AH128" s="72" t="s">
        <v>167</v>
      </c>
      <c r="AI128" s="7"/>
      <c r="AJ128" s="7"/>
      <c r="AK128" s="7"/>
      <c r="AL128" s="7">
        <v>5472</v>
      </c>
      <c r="AM128" s="186">
        <v>84899</v>
      </c>
      <c r="AN128" s="189">
        <v>26</v>
      </c>
      <c r="AO128" s="233">
        <v>25</v>
      </c>
      <c r="AP128" s="233" t="str">
        <f t="shared" si="18"/>
        <v>STABLE</v>
      </c>
      <c r="AQ128" s="233"/>
      <c r="AR128" s="233"/>
      <c r="AS128" s="233"/>
      <c r="AT128" s="233"/>
      <c r="AU128" s="72" t="s">
        <v>131</v>
      </c>
      <c r="AV128" s="236" t="s">
        <v>1543</v>
      </c>
      <c r="AW128" s="232" t="s">
        <v>267</v>
      </c>
      <c r="AX128" s="237">
        <v>45953</v>
      </c>
      <c r="AY128" s="72">
        <v>24</v>
      </c>
      <c r="AZ128" s="72" t="s">
        <v>139</v>
      </c>
      <c r="BA128" s="7" t="s">
        <v>2305</v>
      </c>
      <c r="BB128" s="7"/>
      <c r="BC128" s="7"/>
      <c r="BD128" s="72"/>
      <c r="BE128" s="72"/>
      <c r="BF128" s="72"/>
      <c r="BG128" s="150"/>
      <c r="BH128" s="72"/>
      <c r="BI128" s="72"/>
      <c r="BJ128" s="72"/>
      <c r="BK128" s="72"/>
      <c r="BL128" s="72"/>
      <c r="BM128" s="72"/>
      <c r="BN128" s="72"/>
      <c r="BO128" s="72"/>
      <c r="BP128" s="72"/>
      <c r="BQ128" s="72"/>
      <c r="BR128" s="72"/>
      <c r="BS128" s="72"/>
      <c r="BT128" s="72"/>
      <c r="BU128" s="72"/>
      <c r="BV128" s="72"/>
      <c r="BW128" s="72"/>
      <c r="BX128" s="72"/>
      <c r="BY128" s="72"/>
      <c r="BZ128" s="72"/>
      <c r="CA128" s="72">
        <v>1</v>
      </c>
      <c r="CB128" s="72"/>
      <c r="CC128" s="72"/>
      <c r="CD128" s="72"/>
      <c r="CE128" s="72"/>
      <c r="CF128" s="72"/>
      <c r="CG128" s="72"/>
      <c r="CH128" s="72"/>
      <c r="CI128" s="72"/>
      <c r="CJ128" s="72"/>
      <c r="CK128" s="72"/>
      <c r="CL128" s="72"/>
      <c r="CM128" s="72"/>
      <c r="CN128" s="72"/>
      <c r="CO128" s="72"/>
      <c r="CP128" s="72"/>
      <c r="CQ128" s="72"/>
      <c r="CR128" s="72"/>
      <c r="CS128" s="72">
        <v>1</v>
      </c>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238">
        <f t="shared" si="19"/>
        <v>2</v>
      </c>
      <c r="ES128" s="72">
        <f t="shared" si="20"/>
        <v>1</v>
      </c>
      <c r="ET128" s="72" t="s">
        <v>170</v>
      </c>
      <c r="EU128" s="7" t="s">
        <v>1872</v>
      </c>
      <c r="EV128" s="7" t="s">
        <v>115</v>
      </c>
      <c r="EW128" s="7" t="e">
        <v>#N/A</v>
      </c>
      <c r="EX128" s="150" t="e">
        <v>#N/A</v>
      </c>
      <c r="EY128" s="239" t="e">
        <v>#N/A</v>
      </c>
      <c r="EZ128" s="239"/>
      <c r="FA128" s="150"/>
      <c r="FB128" s="239"/>
      <c r="FC128" s="7"/>
      <c r="FD128" s="7"/>
      <c r="FE128" s="7">
        <f t="shared" si="22"/>
        <v>5543</v>
      </c>
      <c r="FF128" s="72">
        <f t="shared" si="23"/>
        <v>10944</v>
      </c>
    </row>
    <row r="129" spans="1:163" ht="17.25" hidden="1" customHeight="1" x14ac:dyDescent="0.25">
      <c r="A129" s="72">
        <v>465651090</v>
      </c>
      <c r="B129" s="232" t="s">
        <v>990</v>
      </c>
      <c r="C129" s="72" t="s">
        <v>2246</v>
      </c>
      <c r="D129" s="72" t="s">
        <v>2907</v>
      </c>
      <c r="E129" s="72">
        <v>5000</v>
      </c>
      <c r="F129" s="72"/>
      <c r="G129" s="233"/>
      <c r="H129" s="233" t="s">
        <v>2949</v>
      </c>
      <c r="I129" s="72">
        <v>4600</v>
      </c>
      <c r="J129" s="72">
        <v>4600</v>
      </c>
      <c r="K129" s="189">
        <f t="shared" si="12"/>
        <v>4714</v>
      </c>
      <c r="L129" s="189">
        <f t="shared" si="13"/>
        <v>4200</v>
      </c>
      <c r="M129" s="260">
        <v>2</v>
      </c>
      <c r="N129" s="72" t="s">
        <v>480</v>
      </c>
      <c r="O129" s="72" t="s">
        <v>128</v>
      </c>
      <c r="P129" s="72" t="s">
        <v>284</v>
      </c>
      <c r="Q129" s="186">
        <v>84518</v>
      </c>
      <c r="R129" s="66">
        <v>114</v>
      </c>
      <c r="S129" s="66">
        <f t="shared" si="14"/>
        <v>0</v>
      </c>
      <c r="T129" s="66">
        <v>3925</v>
      </c>
      <c r="U129" s="4" t="s">
        <v>129</v>
      </c>
      <c r="V129" s="5">
        <f t="shared" si="15"/>
        <v>0.12815142726116163</v>
      </c>
      <c r="W129" s="5">
        <f t="shared" si="16"/>
        <v>1.5714454129919675E-2</v>
      </c>
      <c r="X129" s="5" t="str">
        <f t="shared" si="21"/>
        <v>RB</v>
      </c>
      <c r="Y129" s="72" t="str">
        <f t="shared" si="17"/>
        <v>PAID</v>
      </c>
      <c r="Z129" s="72" t="s">
        <v>129</v>
      </c>
      <c r="AA129" s="72" t="s">
        <v>128</v>
      </c>
      <c r="AB129" s="232"/>
      <c r="AC129" s="72"/>
      <c r="AD129" s="72"/>
      <c r="AE129" s="234"/>
      <c r="AF129" s="235" t="s">
        <v>129</v>
      </c>
      <c r="AG129" s="7"/>
      <c r="AH129" s="72" t="s">
        <v>285</v>
      </c>
      <c r="AI129" s="7"/>
      <c r="AJ129" s="7"/>
      <c r="AK129" s="7"/>
      <c r="AL129" s="7">
        <v>4600</v>
      </c>
      <c r="AM129" s="186">
        <v>84518</v>
      </c>
      <c r="AN129" s="189">
        <v>57</v>
      </c>
      <c r="AO129" s="233">
        <v>25</v>
      </c>
      <c r="AP129" s="233" t="str">
        <f t="shared" si="18"/>
        <v>STABLE</v>
      </c>
      <c r="AQ129" s="233"/>
      <c r="AR129" s="233"/>
      <c r="AS129" s="233"/>
      <c r="AT129" s="233"/>
      <c r="AU129" s="72" t="s">
        <v>131</v>
      </c>
      <c r="AV129" s="236"/>
      <c r="AW129" s="232" t="s">
        <v>1780</v>
      </c>
      <c r="AX129" s="237">
        <v>45722</v>
      </c>
      <c r="AY129" s="72">
        <v>36</v>
      </c>
      <c r="AZ129" s="72" t="s">
        <v>139</v>
      </c>
      <c r="BA129" s="7" t="s">
        <v>2305</v>
      </c>
      <c r="BB129" s="7"/>
      <c r="BC129" s="7"/>
      <c r="BD129" s="72"/>
      <c r="BE129" s="72"/>
      <c r="BF129" s="72"/>
      <c r="BG129" s="150"/>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v>2</v>
      </c>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238">
        <f t="shared" si="19"/>
        <v>3</v>
      </c>
      <c r="ES129" s="72">
        <f t="shared" si="20"/>
        <v>1</v>
      </c>
      <c r="ET129" s="72" t="s">
        <v>288</v>
      </c>
      <c r="EU129" s="7" t="s">
        <v>1873</v>
      </c>
      <c r="EV129" s="7" t="s">
        <v>115</v>
      </c>
      <c r="EW129" s="7" t="s">
        <v>2354</v>
      </c>
      <c r="EX129" s="150" t="s">
        <v>2408</v>
      </c>
      <c r="EY129" s="239">
        <v>46207</v>
      </c>
      <c r="EZ129" s="239"/>
      <c r="FA129" s="150"/>
      <c r="FB129" s="239"/>
      <c r="FC129" s="7" t="s">
        <v>2932</v>
      </c>
      <c r="FD129" s="7"/>
      <c r="FE129" s="7">
        <f t="shared" si="22"/>
        <v>4714</v>
      </c>
      <c r="FF129" s="72">
        <f t="shared" si="23"/>
        <v>9200</v>
      </c>
    </row>
    <row r="130" spans="1:163" ht="17.25" hidden="1" customHeight="1" x14ac:dyDescent="0.25">
      <c r="A130" s="72">
        <v>462681261</v>
      </c>
      <c r="B130" s="232" t="s">
        <v>2648</v>
      </c>
      <c r="C130" s="72" t="s">
        <v>2243</v>
      </c>
      <c r="D130" s="72" t="s">
        <v>2898</v>
      </c>
      <c r="E130" s="72">
        <v>8000</v>
      </c>
      <c r="F130" s="72"/>
      <c r="G130" s="233"/>
      <c r="H130" s="233"/>
      <c r="I130" s="72">
        <v>7736</v>
      </c>
      <c r="J130" s="72">
        <v>7259</v>
      </c>
      <c r="K130" s="189">
        <f t="shared" ref="K130:K193" si="24">IF((J130+R130)&lt;=I130+R130,(J130+R130),((I130-(I130*(M130+1)-(I130+J130)))+R130))</f>
        <v>7453</v>
      </c>
      <c r="L130" s="189">
        <f t="shared" ref="L130:L193" si="25">FF130-E130</f>
        <v>6995</v>
      </c>
      <c r="M130" s="260">
        <v>1</v>
      </c>
      <c r="N130" s="72" t="s">
        <v>2242</v>
      </c>
      <c r="O130" s="72" t="s">
        <v>128</v>
      </c>
      <c r="P130" s="72" t="s">
        <v>322</v>
      </c>
      <c r="Q130" s="186">
        <v>84268</v>
      </c>
      <c r="R130" s="66">
        <v>194</v>
      </c>
      <c r="S130" s="66">
        <f t="shared" ref="S130:S193" si="26">IF(H130="CBC COLL",T130,)</f>
        <v>0</v>
      </c>
      <c r="T130" s="66">
        <v>6079</v>
      </c>
      <c r="U130" s="4" t="s">
        <v>1017</v>
      </c>
      <c r="V130" s="5">
        <f t="shared" ref="V130:V193" si="27">Q130/SUMIFS($Q:$Q,$M:$M,M130,$P:$P,P130)</f>
        <v>7.191662525765509E-2</v>
      </c>
      <c r="W130" s="5">
        <f t="shared" ref="W130:W193" si="28">Q130/SUMIFS($Q:$Q,$M:$M,M130)</f>
        <v>4.4383710464479626E-3</v>
      </c>
      <c r="X130" s="5" t="str">
        <f t="shared" ref="X130:X192" si="29">N130</f>
        <v xml:space="preserve">STABLE </v>
      </c>
      <c r="Y130" s="72" t="str">
        <f t="shared" ref="Y130:Y193" si="30">IF(OR(N130="STABLE", N130="RB" ),"PAID",AA130)</f>
        <v>PTP</v>
      </c>
      <c r="Z130" s="72" t="s">
        <v>128</v>
      </c>
      <c r="AA130" s="72" t="s">
        <v>166</v>
      </c>
      <c r="AB130" s="232"/>
      <c r="AC130" s="72">
        <v>20</v>
      </c>
      <c r="AD130" s="72" t="s">
        <v>2888</v>
      </c>
      <c r="AE130" s="234"/>
      <c r="AF130" s="235" t="s">
        <v>129</v>
      </c>
      <c r="AG130" s="7"/>
      <c r="AH130" s="72" t="s">
        <v>2709</v>
      </c>
      <c r="AI130" s="7"/>
      <c r="AJ130" s="7"/>
      <c r="AK130" s="7"/>
      <c r="AL130" s="7">
        <v>13532</v>
      </c>
      <c r="AM130" s="186">
        <v>84268</v>
      </c>
      <c r="AN130" s="189">
        <v>26</v>
      </c>
      <c r="AO130" s="233">
        <v>25</v>
      </c>
      <c r="AP130" s="233" t="str">
        <f t="shared" ref="AP130:AP193" si="31">IF(AO130=0,"RB",IF(AO130&lt;AN130,"STABLE",IF(AO130&gt;AN130,"FLOW","SAME")))</f>
        <v>STABLE</v>
      </c>
      <c r="AQ130" s="233"/>
      <c r="AR130" s="233"/>
      <c r="AS130" s="233"/>
      <c r="AT130" s="233"/>
      <c r="AU130" s="72" t="s">
        <v>131</v>
      </c>
      <c r="AV130" s="236" t="s">
        <v>2821</v>
      </c>
      <c r="AW130" s="232" t="s">
        <v>1275</v>
      </c>
      <c r="AX130" s="237">
        <v>45406</v>
      </c>
      <c r="AY130" s="72">
        <v>36</v>
      </c>
      <c r="AZ130" s="72" t="s">
        <v>2880</v>
      </c>
      <c r="BA130" s="7" t="s">
        <v>2305</v>
      </c>
      <c r="BB130" s="7"/>
      <c r="BC130" s="7"/>
      <c r="BD130" s="72"/>
      <c r="BE130" s="72"/>
      <c r="BF130" s="72"/>
      <c r="BG130" s="150"/>
      <c r="BH130" s="72"/>
      <c r="BI130" s="72"/>
      <c r="BJ130" s="72"/>
      <c r="BK130" s="72"/>
      <c r="BL130" s="72"/>
      <c r="BM130" s="72"/>
      <c r="BN130" s="72"/>
      <c r="BO130" s="72"/>
      <c r="BP130" s="72"/>
      <c r="BQ130" s="72"/>
      <c r="BR130" s="72"/>
      <c r="BS130" s="72"/>
      <c r="BT130" s="72"/>
      <c r="BU130" s="72"/>
      <c r="BV130" s="72"/>
      <c r="BW130" s="72"/>
      <c r="BX130" s="72"/>
      <c r="BY130" s="72"/>
      <c r="BZ130" s="72"/>
      <c r="CA130" s="72"/>
      <c r="CB130" s="72"/>
      <c r="CC130" s="72"/>
      <c r="CD130" s="72"/>
      <c r="CE130" s="72"/>
      <c r="CF130" s="72"/>
      <c r="CG130" s="72">
        <v>1</v>
      </c>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238">
        <f t="shared" ref="ER130:ER193" si="32">BC130+BF130+BI130+BL130+BO130+BR130+BU130+BX130+CA130+CD130+CG130+CJ130+CM130+CP130+CS130+CV130+CY130+DB130+DE130+DH130+DK130+DN130+DQ130+DT130+DW130+DZ130+EC130+EF130+EI130+EL130+EO130</f>
        <v>1</v>
      </c>
      <c r="ES130" s="72">
        <f t="shared" ref="ES130:ES193" si="33">IF(ER130&gt;0,1,"")</f>
        <v>1</v>
      </c>
      <c r="ET130" s="72" t="s">
        <v>326</v>
      </c>
      <c r="EU130" s="7"/>
      <c r="EV130" s="262"/>
      <c r="EW130" s="7"/>
      <c r="EX130" s="150"/>
      <c r="EY130" s="239"/>
      <c r="EZ130" s="239"/>
      <c r="FA130" s="150"/>
      <c r="FB130" s="239"/>
      <c r="FC130" s="7"/>
      <c r="FD130" s="7"/>
      <c r="FE130" s="7">
        <f t="shared" si="22"/>
        <v>7453</v>
      </c>
      <c r="FF130" s="72">
        <f t="shared" si="23"/>
        <v>14995</v>
      </c>
    </row>
    <row r="131" spans="1:163" ht="17.25" hidden="1" customHeight="1" x14ac:dyDescent="0.25">
      <c r="A131" s="72">
        <v>465493945</v>
      </c>
      <c r="B131" s="232" t="s">
        <v>720</v>
      </c>
      <c r="C131" s="72"/>
      <c r="D131" s="72"/>
      <c r="E131" s="72"/>
      <c r="F131" s="72"/>
      <c r="G131" s="233"/>
      <c r="H131" s="233"/>
      <c r="I131" s="72">
        <v>3958</v>
      </c>
      <c r="J131" s="72">
        <v>22811.77</v>
      </c>
      <c r="K131" s="189">
        <f t="shared" si="24"/>
        <v>3991.7700000000004</v>
      </c>
      <c r="L131" s="189">
        <f t="shared" si="25"/>
        <v>26769.77</v>
      </c>
      <c r="M131" s="260">
        <v>6</v>
      </c>
      <c r="N131" s="72" t="s">
        <v>124</v>
      </c>
      <c r="O131" s="72" t="s">
        <v>125</v>
      </c>
      <c r="P131" s="72" t="s">
        <v>173</v>
      </c>
      <c r="Q131" s="186">
        <v>84252</v>
      </c>
      <c r="R131" s="66">
        <v>970</v>
      </c>
      <c r="S131" s="66">
        <f t="shared" si="26"/>
        <v>0</v>
      </c>
      <c r="T131" s="66">
        <v>3150</v>
      </c>
      <c r="U131" s="4" t="s">
        <v>124</v>
      </c>
      <c r="V131" s="5">
        <f t="shared" si="27"/>
        <v>0.37585160151807429</v>
      </c>
      <c r="W131" s="5">
        <f t="shared" si="28"/>
        <v>3.6826747579907421E-2</v>
      </c>
      <c r="X131" s="5" t="str">
        <f t="shared" si="29"/>
        <v>FLOW</v>
      </c>
      <c r="Y131" s="72" t="str">
        <f t="shared" si="30"/>
        <v>RTP</v>
      </c>
      <c r="Z131" s="72" t="s">
        <v>127</v>
      </c>
      <c r="AA131" s="72" t="s">
        <v>127</v>
      </c>
      <c r="AB131" s="232" t="s">
        <v>2346</v>
      </c>
      <c r="AC131" s="72"/>
      <c r="AD131" s="72" t="s">
        <v>2889</v>
      </c>
      <c r="AE131" s="234"/>
      <c r="AF131" s="235" t="s">
        <v>2882</v>
      </c>
      <c r="AG131" s="7"/>
      <c r="AH131" s="72" t="s">
        <v>1082</v>
      </c>
      <c r="AI131" s="7"/>
      <c r="AJ131" s="7"/>
      <c r="AK131" s="7"/>
      <c r="AL131" s="7">
        <v>22811.77</v>
      </c>
      <c r="AM131" s="186">
        <v>84252</v>
      </c>
      <c r="AN131" s="189">
        <v>177</v>
      </c>
      <c r="AO131" s="233">
        <v>206</v>
      </c>
      <c r="AP131" s="233" t="str">
        <f t="shared" si="31"/>
        <v>FLOW</v>
      </c>
      <c r="AQ131" s="233"/>
      <c r="AR131" s="233"/>
      <c r="AS131" s="233"/>
      <c r="AT131" s="233"/>
      <c r="AU131" s="72" t="s">
        <v>426</v>
      </c>
      <c r="AV131" s="236" t="s">
        <v>1458</v>
      </c>
      <c r="AW131" s="232" t="s">
        <v>202</v>
      </c>
      <c r="AX131" s="237">
        <v>45701</v>
      </c>
      <c r="AY131" s="72">
        <v>36</v>
      </c>
      <c r="AZ131" s="72" t="s">
        <v>139</v>
      </c>
      <c r="BA131" s="7" t="s">
        <v>2305</v>
      </c>
      <c r="BB131" s="7"/>
      <c r="BC131" s="7"/>
      <c r="BD131" s="72"/>
      <c r="BE131" s="72"/>
      <c r="BF131" s="72"/>
      <c r="BG131" s="150"/>
      <c r="BH131" s="72"/>
      <c r="BI131" s="72"/>
      <c r="BJ131" s="72"/>
      <c r="BK131" s="72"/>
      <c r="BL131" s="72"/>
      <c r="BM131" s="72"/>
      <c r="BN131" s="72"/>
      <c r="BO131" s="72"/>
      <c r="BP131" s="72"/>
      <c r="BQ131" s="72"/>
      <c r="BR131" s="72"/>
      <c r="BS131" s="72"/>
      <c r="BT131" s="72"/>
      <c r="BU131" s="72"/>
      <c r="BV131" s="72"/>
      <c r="BW131" s="72"/>
      <c r="BX131" s="72"/>
      <c r="BY131" s="72"/>
      <c r="BZ131" s="72"/>
      <c r="CA131" s="72">
        <v>1</v>
      </c>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238">
        <f t="shared" si="32"/>
        <v>1</v>
      </c>
      <c r="ES131" s="72">
        <f t="shared" si="33"/>
        <v>1</v>
      </c>
      <c r="ET131" s="72" t="s">
        <v>178</v>
      </c>
      <c r="EU131" s="7" t="s">
        <v>1874</v>
      </c>
      <c r="EV131" s="7" t="s">
        <v>115</v>
      </c>
      <c r="EW131" s="7" t="e">
        <v>#N/A</v>
      </c>
      <c r="EX131" s="150" t="e">
        <v>#N/A</v>
      </c>
      <c r="EY131" s="239" t="e">
        <v>#N/A</v>
      </c>
      <c r="EZ131" s="239"/>
      <c r="FA131" s="150"/>
      <c r="FB131" s="239"/>
      <c r="FC131" s="7" t="s">
        <v>2932</v>
      </c>
      <c r="FD131" s="7"/>
      <c r="FE131" s="7">
        <f t="shared" ref="FE131:FE194" si="34">IF((J131+R131)&lt;=I131+R131,(J131+R131),((I131-(I131*(M131+1)-(I131+J131)))+R131))</f>
        <v>3991.7700000000004</v>
      </c>
      <c r="FF131" s="72">
        <f t="shared" ref="FF131:FF194" si="35">I131+J131+FD131</f>
        <v>26769.77</v>
      </c>
    </row>
    <row r="132" spans="1:163" ht="17.25" hidden="1" customHeight="1" x14ac:dyDescent="0.25">
      <c r="A132" s="72">
        <v>464402919</v>
      </c>
      <c r="B132" s="232" t="s">
        <v>858</v>
      </c>
      <c r="C132" s="72" t="s">
        <v>2243</v>
      </c>
      <c r="D132" s="72" t="s">
        <v>2558</v>
      </c>
      <c r="E132" s="72">
        <v>5003</v>
      </c>
      <c r="F132" s="72"/>
      <c r="G132" s="233"/>
      <c r="H132" s="233"/>
      <c r="I132" s="72">
        <v>5104</v>
      </c>
      <c r="J132" s="72">
        <v>10098</v>
      </c>
      <c r="K132" s="189">
        <f t="shared" si="24"/>
        <v>5282</v>
      </c>
      <c r="L132" s="189">
        <f t="shared" si="25"/>
        <v>10199</v>
      </c>
      <c r="M132" s="260">
        <v>2</v>
      </c>
      <c r="N132" s="72" t="s">
        <v>2242</v>
      </c>
      <c r="O132" s="72" t="s">
        <v>128</v>
      </c>
      <c r="P132" s="72" t="s">
        <v>276</v>
      </c>
      <c r="Q132" s="186">
        <v>84165</v>
      </c>
      <c r="R132" s="66">
        <v>288</v>
      </c>
      <c r="S132" s="66">
        <f t="shared" si="26"/>
        <v>0</v>
      </c>
      <c r="T132" s="66">
        <v>3615</v>
      </c>
      <c r="U132" s="4" t="s">
        <v>1029</v>
      </c>
      <c r="V132" s="5">
        <f t="shared" si="27"/>
        <v>0.27064529343284577</v>
      </c>
      <c r="W132" s="5">
        <f t="shared" si="28"/>
        <v>1.5648820746405376E-2</v>
      </c>
      <c r="X132" s="5" t="str">
        <f t="shared" si="29"/>
        <v xml:space="preserve">STABLE </v>
      </c>
      <c r="Y132" s="72" t="str">
        <f t="shared" si="30"/>
        <v>PAID</v>
      </c>
      <c r="Z132" s="72" t="s">
        <v>166</v>
      </c>
      <c r="AA132" s="72" t="s">
        <v>128</v>
      </c>
      <c r="AB132" s="232"/>
      <c r="AC132" s="72"/>
      <c r="AD132" s="72"/>
      <c r="AE132" s="234"/>
      <c r="AF132" s="235" t="s">
        <v>129</v>
      </c>
      <c r="AG132" s="7"/>
      <c r="AH132" s="72" t="s">
        <v>415</v>
      </c>
      <c r="AI132" s="7"/>
      <c r="AJ132" s="7"/>
      <c r="AK132" s="7"/>
      <c r="AL132" s="7">
        <v>10098</v>
      </c>
      <c r="AM132" s="186">
        <v>84165</v>
      </c>
      <c r="AN132" s="189">
        <v>57</v>
      </c>
      <c r="AO132" s="233">
        <v>55</v>
      </c>
      <c r="AP132" s="233" t="str">
        <f t="shared" si="31"/>
        <v>STABLE</v>
      </c>
      <c r="AQ132" s="233"/>
      <c r="AR132" s="233"/>
      <c r="AS132" s="233"/>
      <c r="AT132" s="233"/>
      <c r="AU132" s="72" t="s">
        <v>131</v>
      </c>
      <c r="AV132" s="236" t="s">
        <v>1627</v>
      </c>
      <c r="AW132" s="232" t="s">
        <v>1173</v>
      </c>
      <c r="AX132" s="237">
        <v>45587</v>
      </c>
      <c r="AY132" s="72">
        <v>36</v>
      </c>
      <c r="AZ132" s="72" t="s">
        <v>139</v>
      </c>
      <c r="BA132" s="7" t="s">
        <v>135</v>
      </c>
      <c r="BB132" s="7"/>
      <c r="BC132" s="7"/>
      <c r="BD132" s="72"/>
      <c r="BE132" s="72"/>
      <c r="BF132" s="72"/>
      <c r="BG132" s="150"/>
      <c r="BH132" s="72"/>
      <c r="BI132" s="72"/>
      <c r="BJ132" s="72"/>
      <c r="BK132" s="72"/>
      <c r="BL132" s="72"/>
      <c r="BM132" s="72"/>
      <c r="BN132" s="72"/>
      <c r="BO132" s="72"/>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v>1</v>
      </c>
      <c r="EP132" s="72"/>
      <c r="EQ132" s="72"/>
      <c r="ER132" s="238">
        <f t="shared" si="32"/>
        <v>1</v>
      </c>
      <c r="ES132" s="72">
        <f t="shared" si="33"/>
        <v>1</v>
      </c>
      <c r="ET132" s="72" t="s">
        <v>280</v>
      </c>
      <c r="EU132" s="7" t="s">
        <v>1875</v>
      </c>
      <c r="EV132" s="7" t="s">
        <v>115</v>
      </c>
      <c r="EW132" s="7" t="e">
        <v>#N/A</v>
      </c>
      <c r="EX132" s="150" t="e">
        <v>#N/A</v>
      </c>
      <c r="EY132" s="239" t="e">
        <v>#N/A</v>
      </c>
      <c r="EZ132" s="239"/>
      <c r="FA132" s="150"/>
      <c r="FB132" s="239"/>
      <c r="FC132" s="7"/>
      <c r="FD132" s="7"/>
      <c r="FE132" s="7">
        <f t="shared" si="34"/>
        <v>5282</v>
      </c>
      <c r="FF132" s="72">
        <f t="shared" si="35"/>
        <v>15202</v>
      </c>
    </row>
    <row r="133" spans="1:163" ht="17.25" hidden="1" customHeight="1" x14ac:dyDescent="0.25">
      <c r="A133" s="72">
        <v>466873637</v>
      </c>
      <c r="B133" s="232" t="s">
        <v>633</v>
      </c>
      <c r="C133" s="72" t="s">
        <v>2246</v>
      </c>
      <c r="D133" s="72" t="s">
        <v>2943</v>
      </c>
      <c r="E133" s="72">
        <f>4587+200</f>
        <v>4787</v>
      </c>
      <c r="F133" s="72"/>
      <c r="G133" s="233"/>
      <c r="H133" s="233"/>
      <c r="I133" s="72">
        <v>4587</v>
      </c>
      <c r="J133" s="72">
        <v>9174</v>
      </c>
      <c r="K133" s="189">
        <f t="shared" si="24"/>
        <v>5000</v>
      </c>
      <c r="L133" s="189">
        <f t="shared" si="25"/>
        <v>8974</v>
      </c>
      <c r="M133" s="260">
        <v>2</v>
      </c>
      <c r="N133" s="72" t="s">
        <v>2242</v>
      </c>
      <c r="O133" s="72" t="s">
        <v>128</v>
      </c>
      <c r="P133" s="72" t="s">
        <v>165</v>
      </c>
      <c r="Q133" s="186">
        <v>83530</v>
      </c>
      <c r="R133" s="66">
        <v>413</v>
      </c>
      <c r="S133" s="66">
        <f t="shared" si="26"/>
        <v>0</v>
      </c>
      <c r="T133" s="66">
        <v>4050</v>
      </c>
      <c r="U133" s="4" t="s">
        <v>1012</v>
      </c>
      <c r="V133" s="5">
        <f t="shared" si="27"/>
        <v>0.4574121272314311</v>
      </c>
      <c r="W133" s="5">
        <f t="shared" si="28"/>
        <v>1.55307550281856E-2</v>
      </c>
      <c r="X133" s="5" t="s">
        <v>2242</v>
      </c>
      <c r="Y133" s="72" t="str">
        <f t="shared" si="30"/>
        <v>PTP</v>
      </c>
      <c r="Z133" s="72" t="s">
        <v>166</v>
      </c>
      <c r="AA133" s="72" t="s">
        <v>166</v>
      </c>
      <c r="AB133" s="232"/>
      <c r="AC133" s="72">
        <v>24</v>
      </c>
      <c r="AD133" s="72" t="s">
        <v>2888</v>
      </c>
      <c r="AE133" s="234"/>
      <c r="AF133" s="235" t="s">
        <v>129</v>
      </c>
      <c r="AG133" s="7"/>
      <c r="AH133" s="72" t="s">
        <v>213</v>
      </c>
      <c r="AI133" s="7"/>
      <c r="AJ133" s="7"/>
      <c r="AK133" s="7"/>
      <c r="AL133" s="7">
        <v>9174</v>
      </c>
      <c r="AM133" s="186">
        <v>83530</v>
      </c>
      <c r="AN133" s="189">
        <v>57</v>
      </c>
      <c r="AO133" s="233">
        <v>55</v>
      </c>
      <c r="AP133" s="233" t="str">
        <f t="shared" si="31"/>
        <v>STABLE</v>
      </c>
      <c r="AQ133" s="233"/>
      <c r="AR133" s="233"/>
      <c r="AS133" s="233"/>
      <c r="AT133" s="233"/>
      <c r="AU133" s="72" t="s">
        <v>131</v>
      </c>
      <c r="AV133" s="236" t="s">
        <v>1348</v>
      </c>
      <c r="AW133" s="232" t="s">
        <v>1349</v>
      </c>
      <c r="AX133" s="237">
        <v>45916</v>
      </c>
      <c r="AY133" s="72">
        <v>30</v>
      </c>
      <c r="AZ133" s="72" t="s">
        <v>139</v>
      </c>
      <c r="BA133" s="7" t="s">
        <v>2305</v>
      </c>
      <c r="BB133" s="7"/>
      <c r="BC133" s="7"/>
      <c r="BD133" s="72"/>
      <c r="BE133" s="72"/>
      <c r="BF133" s="72"/>
      <c r="BG133" s="150"/>
      <c r="BH133" s="72"/>
      <c r="BI133" s="72"/>
      <c r="BJ133" s="72"/>
      <c r="BK133" s="72"/>
      <c r="BL133" s="72">
        <v>1</v>
      </c>
      <c r="BM133" s="72"/>
      <c r="BN133" s="72"/>
      <c r="BO133" s="72"/>
      <c r="BP133" s="72"/>
      <c r="BQ133" s="72"/>
      <c r="BR133" s="72"/>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v>1</v>
      </c>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238">
        <f t="shared" si="32"/>
        <v>2</v>
      </c>
      <c r="ES133" s="72">
        <f t="shared" si="33"/>
        <v>1</v>
      </c>
      <c r="ET133" s="72" t="s">
        <v>170</v>
      </c>
      <c r="EU133" s="7" t="s">
        <v>1876</v>
      </c>
      <c r="EV133" s="7" t="s">
        <v>115</v>
      </c>
      <c r="EW133" s="7" t="s">
        <v>2362</v>
      </c>
      <c r="EX133" s="150" t="s">
        <v>2414</v>
      </c>
      <c r="EY133" s="239">
        <v>46207</v>
      </c>
      <c r="EZ133" s="239"/>
      <c r="FA133" s="150"/>
      <c r="FB133" s="239"/>
      <c r="FC133" s="7"/>
      <c r="FD133" s="7"/>
      <c r="FE133" s="7">
        <f t="shared" si="34"/>
        <v>5000</v>
      </c>
      <c r="FF133" s="72">
        <f t="shared" si="35"/>
        <v>13761</v>
      </c>
    </row>
    <row r="134" spans="1:163" ht="17.25" hidden="1" customHeight="1" x14ac:dyDescent="0.25">
      <c r="A134" s="72">
        <v>466488961</v>
      </c>
      <c r="B134" s="232" t="s">
        <v>870</v>
      </c>
      <c r="C134" s="72" t="s">
        <v>2243</v>
      </c>
      <c r="D134" s="72" t="s">
        <v>2959</v>
      </c>
      <c r="E134" s="72">
        <v>5000</v>
      </c>
      <c r="F134" s="72"/>
      <c r="G134" s="233"/>
      <c r="H134" s="233"/>
      <c r="I134" s="72">
        <v>5082</v>
      </c>
      <c r="J134" s="72">
        <v>4099</v>
      </c>
      <c r="K134" s="189">
        <f t="shared" si="24"/>
        <v>4262</v>
      </c>
      <c r="L134" s="189">
        <f t="shared" si="25"/>
        <v>4181</v>
      </c>
      <c r="M134" s="260">
        <v>1</v>
      </c>
      <c r="N134" s="72" t="s">
        <v>2242</v>
      </c>
      <c r="O134" s="72" t="s">
        <v>128</v>
      </c>
      <c r="P134" s="72" t="s">
        <v>276</v>
      </c>
      <c r="Q134" s="186">
        <v>83435</v>
      </c>
      <c r="R134" s="66">
        <v>163</v>
      </c>
      <c r="S134" s="66">
        <f t="shared" si="26"/>
        <v>0</v>
      </c>
      <c r="T134" s="66">
        <v>3600</v>
      </c>
      <c r="U134" s="4" t="s">
        <v>496</v>
      </c>
      <c r="V134" s="5">
        <f t="shared" si="27"/>
        <v>6.6804337433844702E-2</v>
      </c>
      <c r="W134" s="5">
        <f t="shared" si="28"/>
        <v>4.3944971787675726E-3</v>
      </c>
      <c r="X134" s="5" t="s">
        <v>124</v>
      </c>
      <c r="Y134" s="72" t="str">
        <f t="shared" si="30"/>
        <v>RTP</v>
      </c>
      <c r="Z134" s="72" t="s">
        <v>258</v>
      </c>
      <c r="AA134" s="72" t="s">
        <v>127</v>
      </c>
      <c r="AB134" s="232"/>
      <c r="AC134" s="72">
        <v>31</v>
      </c>
      <c r="AD134" s="72" t="s">
        <v>2888</v>
      </c>
      <c r="AE134" s="234"/>
      <c r="AF134" s="235" t="s">
        <v>129</v>
      </c>
      <c r="AG134" s="7"/>
      <c r="AH134" s="72" t="s">
        <v>1132</v>
      </c>
      <c r="AI134" s="7"/>
      <c r="AJ134" s="7"/>
      <c r="AK134" s="7"/>
      <c r="AL134" s="7">
        <v>4099</v>
      </c>
      <c r="AM134" s="186">
        <v>83435</v>
      </c>
      <c r="AN134" s="189">
        <v>26</v>
      </c>
      <c r="AO134" s="233">
        <v>55</v>
      </c>
      <c r="AP134" s="233" t="str">
        <f t="shared" si="31"/>
        <v>FLOW</v>
      </c>
      <c r="AQ134" s="233"/>
      <c r="AR134" s="233"/>
      <c r="AS134" s="233"/>
      <c r="AT134" s="233"/>
      <c r="AU134" s="72" t="s">
        <v>131</v>
      </c>
      <c r="AV134" s="236" t="s">
        <v>1642</v>
      </c>
      <c r="AW134" s="232" t="s">
        <v>1286</v>
      </c>
      <c r="AX134" s="237">
        <v>45848</v>
      </c>
      <c r="AY134" s="72">
        <v>30</v>
      </c>
      <c r="AZ134" s="72" t="s">
        <v>139</v>
      </c>
      <c r="BA134" s="7" t="s">
        <v>135</v>
      </c>
      <c r="BB134" s="7"/>
      <c r="BC134" s="7"/>
      <c r="BD134" s="72"/>
      <c r="BE134" s="72"/>
      <c r="BF134" s="72"/>
      <c r="BG134" s="150"/>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238">
        <f t="shared" si="32"/>
        <v>0</v>
      </c>
      <c r="ES134" s="72" t="str">
        <f t="shared" si="33"/>
        <v/>
      </c>
      <c r="ET134" s="72" t="s">
        <v>280</v>
      </c>
      <c r="EU134" s="7" t="s">
        <v>2316</v>
      </c>
      <c r="EV134" s="262" t="s">
        <v>115</v>
      </c>
      <c r="EW134" s="7" t="e">
        <v>#N/A</v>
      </c>
      <c r="EX134" s="150" t="e">
        <v>#N/A</v>
      </c>
      <c r="EY134" s="239" t="e">
        <v>#N/A</v>
      </c>
      <c r="EZ134" s="239"/>
      <c r="FA134" s="150"/>
      <c r="FB134" s="239"/>
      <c r="FC134" s="7"/>
      <c r="FD134" s="7"/>
      <c r="FE134" s="7">
        <f t="shared" si="34"/>
        <v>4262</v>
      </c>
      <c r="FF134" s="72">
        <f t="shared" si="35"/>
        <v>9181</v>
      </c>
    </row>
    <row r="135" spans="1:163" ht="17.25" hidden="1" customHeight="1" x14ac:dyDescent="0.25">
      <c r="A135" s="72">
        <v>467134166</v>
      </c>
      <c r="B135" s="232" t="s">
        <v>634</v>
      </c>
      <c r="C135" s="72" t="s">
        <v>2246</v>
      </c>
      <c r="D135" s="72" t="s">
        <v>2919</v>
      </c>
      <c r="E135" s="72">
        <v>6800</v>
      </c>
      <c r="F135" s="72"/>
      <c r="G135" s="233"/>
      <c r="H135" s="233"/>
      <c r="I135" s="72">
        <v>3461</v>
      </c>
      <c r="J135" s="72">
        <v>17152</v>
      </c>
      <c r="K135" s="189">
        <f t="shared" si="24"/>
        <v>4294</v>
      </c>
      <c r="L135" s="189">
        <f t="shared" si="25"/>
        <v>13813</v>
      </c>
      <c r="M135" s="260">
        <v>5</v>
      </c>
      <c r="N135" s="72" t="s">
        <v>2242</v>
      </c>
      <c r="O135" s="72" t="s">
        <v>128</v>
      </c>
      <c r="P135" s="72" t="s">
        <v>165</v>
      </c>
      <c r="Q135" s="186">
        <v>82519</v>
      </c>
      <c r="R135" s="66">
        <v>986</v>
      </c>
      <c r="S135" s="66">
        <f t="shared" si="26"/>
        <v>0</v>
      </c>
      <c r="T135" s="66">
        <v>3600</v>
      </c>
      <c r="U135" s="4" t="s">
        <v>124</v>
      </c>
      <c r="V135" s="5">
        <f t="shared" si="27"/>
        <v>1</v>
      </c>
      <c r="W135" s="5">
        <f t="shared" si="28"/>
        <v>3.6886556987341279E-2</v>
      </c>
      <c r="X135" s="5" t="str">
        <f t="shared" si="29"/>
        <v xml:space="preserve">STABLE </v>
      </c>
      <c r="Y135" s="72" t="str">
        <f t="shared" si="30"/>
        <v>RTP</v>
      </c>
      <c r="Z135" s="72" t="s">
        <v>127</v>
      </c>
      <c r="AA135" s="72" t="s">
        <v>127</v>
      </c>
      <c r="AB135" s="232" t="s">
        <v>2346</v>
      </c>
      <c r="AC135" s="72"/>
      <c r="AD135" s="72" t="s">
        <v>2888</v>
      </c>
      <c r="AE135" s="234"/>
      <c r="AF135" s="235" t="s">
        <v>2882</v>
      </c>
      <c r="AG135" s="7"/>
      <c r="AH135" s="72" t="s">
        <v>213</v>
      </c>
      <c r="AI135" s="7"/>
      <c r="AJ135" s="7"/>
      <c r="AK135" s="7"/>
      <c r="AL135" s="7">
        <v>17152</v>
      </c>
      <c r="AM135" s="186">
        <v>82519</v>
      </c>
      <c r="AN135" s="189">
        <v>141</v>
      </c>
      <c r="AO135" s="233">
        <v>111</v>
      </c>
      <c r="AP135" s="233" t="str">
        <f t="shared" si="31"/>
        <v>STABLE</v>
      </c>
      <c r="AQ135" s="233"/>
      <c r="AR135" s="233"/>
      <c r="AS135" s="233"/>
      <c r="AT135" s="233"/>
      <c r="AU135" s="72" t="s">
        <v>426</v>
      </c>
      <c r="AV135" s="236" t="s">
        <v>1350</v>
      </c>
      <c r="AW135" s="232" t="s">
        <v>1351</v>
      </c>
      <c r="AX135" s="237">
        <v>45953</v>
      </c>
      <c r="AY135" s="72">
        <v>36</v>
      </c>
      <c r="AZ135" s="72" t="s">
        <v>139</v>
      </c>
      <c r="BA135" s="7" t="s">
        <v>2305</v>
      </c>
      <c r="BB135" s="7"/>
      <c r="BC135" s="7"/>
      <c r="BD135" s="72"/>
      <c r="BE135" s="72"/>
      <c r="BF135" s="72"/>
      <c r="BG135" s="150"/>
      <c r="BH135" s="72"/>
      <c r="BI135" s="72"/>
      <c r="BJ135" s="72"/>
      <c r="BK135" s="72"/>
      <c r="BL135" s="72">
        <v>1</v>
      </c>
      <c r="BM135" s="72"/>
      <c r="BN135" s="72"/>
      <c r="BO135" s="72"/>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v>2</v>
      </c>
      <c r="CQ135" s="72"/>
      <c r="CR135" s="72"/>
      <c r="CS135" s="72"/>
      <c r="CT135" s="72"/>
      <c r="CU135" s="72"/>
      <c r="CV135" s="72"/>
      <c r="CW135" s="72"/>
      <c r="CX135" s="72"/>
      <c r="CY135" s="72"/>
      <c r="CZ135" s="72"/>
      <c r="DA135" s="72"/>
      <c r="DB135" s="72"/>
      <c r="DC135" s="72"/>
      <c r="DD135" s="72"/>
      <c r="DE135" s="72">
        <v>2</v>
      </c>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238">
        <f t="shared" si="32"/>
        <v>5</v>
      </c>
      <c r="ES135" s="72">
        <f t="shared" si="33"/>
        <v>1</v>
      </c>
      <c r="ET135" s="72" t="s">
        <v>170</v>
      </c>
      <c r="EU135" s="7" t="s">
        <v>1877</v>
      </c>
      <c r="EV135" s="7" t="s">
        <v>115</v>
      </c>
      <c r="EW135" s="7" t="s">
        <v>2354</v>
      </c>
      <c r="EX135" s="150" t="s">
        <v>2415</v>
      </c>
      <c r="EY135" s="239">
        <v>46207</v>
      </c>
      <c r="EZ135" s="239"/>
      <c r="FA135" s="150"/>
      <c r="FB135" s="239"/>
      <c r="FC135" s="7"/>
      <c r="FD135" s="7"/>
      <c r="FE135" s="7">
        <f t="shared" si="34"/>
        <v>4294</v>
      </c>
      <c r="FF135" s="72">
        <f t="shared" si="35"/>
        <v>20613</v>
      </c>
    </row>
    <row r="136" spans="1:163" ht="17.25" hidden="1" customHeight="1" x14ac:dyDescent="0.25">
      <c r="A136" s="72">
        <v>466948686</v>
      </c>
      <c r="B136" s="232" t="s">
        <v>2605</v>
      </c>
      <c r="C136" s="72" t="s">
        <v>2243</v>
      </c>
      <c r="D136" s="72" t="s">
        <v>2938</v>
      </c>
      <c r="E136" s="72">
        <v>3473</v>
      </c>
      <c r="F136" s="72"/>
      <c r="G136" s="233"/>
      <c r="H136" s="233"/>
      <c r="I136" s="72">
        <v>3470</v>
      </c>
      <c r="J136" s="72">
        <v>6654.8</v>
      </c>
      <c r="K136" s="189">
        <f t="shared" si="24"/>
        <v>3421.7999999999993</v>
      </c>
      <c r="L136" s="189">
        <f t="shared" si="25"/>
        <v>6651.7999999999993</v>
      </c>
      <c r="M136" s="260">
        <v>2</v>
      </c>
      <c r="N136" s="72" t="s">
        <v>2242</v>
      </c>
      <c r="O136" s="72" t="s">
        <v>128</v>
      </c>
      <c r="P136" s="72" t="s">
        <v>206</v>
      </c>
      <c r="Q136" s="186">
        <v>82362</v>
      </c>
      <c r="R136" s="66">
        <v>237</v>
      </c>
      <c r="S136" s="66">
        <f t="shared" si="26"/>
        <v>0</v>
      </c>
      <c r="T136" s="66">
        <v>3150</v>
      </c>
      <c r="U136" s="4" t="s">
        <v>1017</v>
      </c>
      <c r="V136" s="5">
        <f t="shared" si="27"/>
        <v>0.13273349222072664</v>
      </c>
      <c r="W136" s="5">
        <f t="shared" si="28"/>
        <v>1.5313588478767176E-2</v>
      </c>
      <c r="X136" s="5" t="str">
        <f t="shared" si="29"/>
        <v xml:space="preserve">STABLE </v>
      </c>
      <c r="Y136" s="72" t="str">
        <f t="shared" si="30"/>
        <v>NC</v>
      </c>
      <c r="Z136" s="72" t="s">
        <v>129</v>
      </c>
      <c r="AA136" s="72" t="s">
        <v>141</v>
      </c>
      <c r="AB136" s="232" t="s">
        <v>2922</v>
      </c>
      <c r="AC136" s="72"/>
      <c r="AD136" s="72" t="s">
        <v>2892</v>
      </c>
      <c r="AE136" s="234"/>
      <c r="AF136" s="235" t="s">
        <v>129</v>
      </c>
      <c r="AG136" s="7"/>
      <c r="AH136" s="72" t="s">
        <v>2699</v>
      </c>
      <c r="AI136" s="7"/>
      <c r="AJ136" s="7"/>
      <c r="AK136" s="7"/>
      <c r="AL136" s="7">
        <v>10041.799999999999</v>
      </c>
      <c r="AM136" s="186">
        <v>82362</v>
      </c>
      <c r="AN136" s="189">
        <v>57</v>
      </c>
      <c r="AO136" s="233">
        <v>55</v>
      </c>
      <c r="AP136" s="233" t="str">
        <f t="shared" si="31"/>
        <v>STABLE</v>
      </c>
      <c r="AQ136" s="233"/>
      <c r="AR136" s="233"/>
      <c r="AS136" s="233"/>
      <c r="AT136" s="233"/>
      <c r="AU136" s="72" t="s">
        <v>426</v>
      </c>
      <c r="AV136" s="236" t="s">
        <v>2773</v>
      </c>
      <c r="AW136" s="232" t="s">
        <v>298</v>
      </c>
      <c r="AX136" s="237">
        <v>45926</v>
      </c>
      <c r="AY136" s="72">
        <v>36</v>
      </c>
      <c r="AZ136" s="72" t="s">
        <v>2880</v>
      </c>
      <c r="BA136" s="7" t="s">
        <v>135</v>
      </c>
      <c r="BB136" s="7"/>
      <c r="BC136" s="7"/>
      <c r="BD136" s="72"/>
      <c r="BE136" s="72"/>
      <c r="BF136" s="72"/>
      <c r="BG136" s="150"/>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v>1</v>
      </c>
      <c r="CN136" s="72"/>
      <c r="CO136" s="72"/>
      <c r="CP136" s="72">
        <v>1</v>
      </c>
      <c r="CQ136" s="72"/>
      <c r="CR136" s="72"/>
      <c r="CS136" s="72"/>
      <c r="CT136" s="72"/>
      <c r="CU136" s="72"/>
      <c r="CV136" s="72"/>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238">
        <f t="shared" si="32"/>
        <v>2</v>
      </c>
      <c r="ES136" s="72">
        <f t="shared" si="33"/>
        <v>1</v>
      </c>
      <c r="ET136" s="72" t="s">
        <v>210</v>
      </c>
      <c r="EU136" s="7"/>
      <c r="EV136" s="262"/>
      <c r="EW136" s="7"/>
      <c r="EX136" s="150"/>
      <c r="EY136" s="239"/>
      <c r="EZ136" s="239"/>
      <c r="FA136" s="150"/>
      <c r="FB136" s="239"/>
      <c r="FC136" s="7"/>
      <c r="FD136" s="7"/>
      <c r="FE136" s="7">
        <f t="shared" si="34"/>
        <v>3421.7999999999993</v>
      </c>
      <c r="FF136" s="72">
        <f t="shared" si="35"/>
        <v>10124.799999999999</v>
      </c>
    </row>
    <row r="137" spans="1:163" ht="17.25" hidden="1" customHeight="1" x14ac:dyDescent="0.25">
      <c r="A137" s="72">
        <v>466209921</v>
      </c>
      <c r="B137" s="232" t="s">
        <v>2566</v>
      </c>
      <c r="C137" s="72" t="s">
        <v>2243</v>
      </c>
      <c r="D137" s="72" t="s">
        <v>2918</v>
      </c>
      <c r="E137" s="72">
        <f>4115+70</f>
        <v>4185</v>
      </c>
      <c r="F137" s="72"/>
      <c r="G137" s="233"/>
      <c r="H137" s="233"/>
      <c r="I137" s="72">
        <v>4115</v>
      </c>
      <c r="J137" s="72">
        <v>4115</v>
      </c>
      <c r="K137" s="189">
        <f t="shared" si="24"/>
        <v>4183</v>
      </c>
      <c r="L137" s="189">
        <f t="shared" si="25"/>
        <v>4045</v>
      </c>
      <c r="M137" s="260">
        <v>1</v>
      </c>
      <c r="N137" s="72" t="s">
        <v>2242</v>
      </c>
      <c r="O137" s="72" t="s">
        <v>128</v>
      </c>
      <c r="P137" s="72" t="s">
        <v>218</v>
      </c>
      <c r="Q137" s="186">
        <v>81930</v>
      </c>
      <c r="R137" s="66">
        <v>68</v>
      </c>
      <c r="S137" s="66">
        <f t="shared" si="26"/>
        <v>0</v>
      </c>
      <c r="T137" s="66">
        <v>3948</v>
      </c>
      <c r="U137" s="4" t="s">
        <v>124</v>
      </c>
      <c r="V137" s="5">
        <f t="shared" si="27"/>
        <v>0.17751173910935256</v>
      </c>
      <c r="W137" s="5">
        <f t="shared" si="28"/>
        <v>4.3152292665719089E-3</v>
      </c>
      <c r="X137" s="5" t="s">
        <v>2242</v>
      </c>
      <c r="Y137" s="72" t="str">
        <f t="shared" si="30"/>
        <v>PTP</v>
      </c>
      <c r="Z137" s="72" t="s">
        <v>128</v>
      </c>
      <c r="AA137" s="72" t="s">
        <v>166</v>
      </c>
      <c r="AB137" s="232"/>
      <c r="AC137" s="72">
        <v>16</v>
      </c>
      <c r="AD137" s="72" t="s">
        <v>2888</v>
      </c>
      <c r="AE137" s="234"/>
      <c r="AF137" s="235" t="s">
        <v>129</v>
      </c>
      <c r="AG137" s="7"/>
      <c r="AH137" s="72" t="s">
        <v>1050</v>
      </c>
      <c r="AI137" s="7"/>
      <c r="AJ137" s="7"/>
      <c r="AK137" s="7"/>
      <c r="AL137" s="7">
        <v>8131</v>
      </c>
      <c r="AM137" s="186">
        <v>81930</v>
      </c>
      <c r="AN137" s="189">
        <v>26</v>
      </c>
      <c r="AO137" s="233">
        <v>25</v>
      </c>
      <c r="AP137" s="233" t="str">
        <f t="shared" si="31"/>
        <v>STABLE</v>
      </c>
      <c r="AQ137" s="233"/>
      <c r="AR137" s="233"/>
      <c r="AS137" s="233"/>
      <c r="AT137" s="233"/>
      <c r="AU137" s="72" t="s">
        <v>131</v>
      </c>
      <c r="AV137" s="236" t="s">
        <v>2726</v>
      </c>
      <c r="AW137" s="232" t="s">
        <v>1349</v>
      </c>
      <c r="AX137" s="237">
        <v>45804</v>
      </c>
      <c r="AY137" s="72">
        <v>36</v>
      </c>
      <c r="AZ137" s="72" t="s">
        <v>2880</v>
      </c>
      <c r="BA137" s="7" t="s">
        <v>2305</v>
      </c>
      <c r="BB137" s="7"/>
      <c r="BC137" s="7"/>
      <c r="BD137" s="72"/>
      <c r="BE137" s="72"/>
      <c r="BF137" s="72"/>
      <c r="BG137" s="150"/>
      <c r="BH137" s="72"/>
      <c r="BI137" s="72"/>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v>1</v>
      </c>
      <c r="CN137" s="72"/>
      <c r="CO137" s="72"/>
      <c r="CP137" s="72"/>
      <c r="CQ137" s="72"/>
      <c r="CR137" s="72"/>
      <c r="CS137" s="72"/>
      <c r="CT137" s="72"/>
      <c r="CU137" s="72"/>
      <c r="CV137" s="72"/>
      <c r="CW137" s="72"/>
      <c r="CX137" s="72"/>
      <c r="CY137" s="72"/>
      <c r="CZ137" s="72"/>
      <c r="DA137" s="72"/>
      <c r="DB137" s="72"/>
      <c r="DC137" s="72"/>
      <c r="DD137" s="72"/>
      <c r="DE137" s="72"/>
      <c r="DF137" s="72"/>
      <c r="DG137" s="72"/>
      <c r="DH137" s="72">
        <v>1</v>
      </c>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238">
        <f t="shared" si="32"/>
        <v>2</v>
      </c>
      <c r="ES137" s="72">
        <f t="shared" si="33"/>
        <v>1</v>
      </c>
      <c r="ET137" s="72" t="s">
        <v>222</v>
      </c>
      <c r="EU137" s="7"/>
      <c r="EV137" s="262"/>
      <c r="EW137" s="7"/>
      <c r="EX137" s="150"/>
      <c r="EY137" s="239"/>
      <c r="EZ137" s="239"/>
      <c r="FA137" s="150"/>
      <c r="FB137" s="239"/>
      <c r="FC137" s="7"/>
      <c r="FD137" s="7"/>
      <c r="FE137" s="7">
        <f t="shared" si="34"/>
        <v>4183</v>
      </c>
      <c r="FF137" s="72">
        <f t="shared" si="35"/>
        <v>8230</v>
      </c>
    </row>
    <row r="138" spans="1:163" ht="17.25" hidden="1" customHeight="1" x14ac:dyDescent="0.25">
      <c r="A138" s="72">
        <v>465651022</v>
      </c>
      <c r="B138" s="232" t="s">
        <v>597</v>
      </c>
      <c r="C138" s="72" t="s">
        <v>2243</v>
      </c>
      <c r="D138" s="72" t="s">
        <v>2959</v>
      </c>
      <c r="E138" s="72">
        <v>5000</v>
      </c>
      <c r="F138" s="72"/>
      <c r="G138" s="233"/>
      <c r="H138" s="233"/>
      <c r="I138" s="72">
        <v>4575</v>
      </c>
      <c r="J138" s="72">
        <v>4520</v>
      </c>
      <c r="K138" s="189">
        <f t="shared" si="24"/>
        <v>4650</v>
      </c>
      <c r="L138" s="189">
        <f t="shared" si="25"/>
        <v>4095</v>
      </c>
      <c r="M138" s="260">
        <v>1</v>
      </c>
      <c r="N138" s="72" t="s">
        <v>2242</v>
      </c>
      <c r="O138" s="72" t="s">
        <v>128</v>
      </c>
      <c r="P138" s="72" t="s">
        <v>192</v>
      </c>
      <c r="Q138" s="186">
        <v>81859</v>
      </c>
      <c r="R138" s="66">
        <v>130</v>
      </c>
      <c r="S138" s="66">
        <f t="shared" si="26"/>
        <v>0</v>
      </c>
      <c r="T138" s="66">
        <v>4050</v>
      </c>
      <c r="U138" s="4" t="s">
        <v>1020</v>
      </c>
      <c r="V138" s="5">
        <f t="shared" si="27"/>
        <v>9.8712201242414213E-2</v>
      </c>
      <c r="W138" s="5">
        <f t="shared" si="28"/>
        <v>4.3114897172258013E-3</v>
      </c>
      <c r="X138" s="5" t="s">
        <v>2242</v>
      </c>
      <c r="Y138" s="72" t="str">
        <f t="shared" si="30"/>
        <v>PTP</v>
      </c>
      <c r="Z138" s="72" t="s">
        <v>128</v>
      </c>
      <c r="AA138" s="72" t="s">
        <v>166</v>
      </c>
      <c r="AB138" s="232"/>
      <c r="AC138" s="72">
        <v>31</v>
      </c>
      <c r="AD138" s="72" t="s">
        <v>2888</v>
      </c>
      <c r="AE138" s="234"/>
      <c r="AF138" s="235" t="s">
        <v>129</v>
      </c>
      <c r="AG138" s="7"/>
      <c r="AH138" s="72" t="s">
        <v>193</v>
      </c>
      <c r="AI138" s="7"/>
      <c r="AJ138" s="7"/>
      <c r="AK138" s="7"/>
      <c r="AL138" s="7">
        <v>4520</v>
      </c>
      <c r="AM138" s="186">
        <v>81859</v>
      </c>
      <c r="AN138" s="189">
        <v>26</v>
      </c>
      <c r="AO138" s="233">
        <v>55</v>
      </c>
      <c r="AP138" s="233" t="str">
        <f t="shared" si="31"/>
        <v>FLOW</v>
      </c>
      <c r="AQ138" s="233"/>
      <c r="AR138" s="233"/>
      <c r="AS138" s="233"/>
      <c r="AT138" s="233"/>
      <c r="AU138" s="72" t="s">
        <v>131</v>
      </c>
      <c r="AV138" s="236" t="s">
        <v>1296</v>
      </c>
      <c r="AW138" s="232" t="s">
        <v>1297</v>
      </c>
      <c r="AX138" s="237">
        <v>45722</v>
      </c>
      <c r="AY138" s="72">
        <v>36</v>
      </c>
      <c r="AZ138" s="72" t="s">
        <v>139</v>
      </c>
      <c r="BA138" s="7" t="s">
        <v>135</v>
      </c>
      <c r="BB138" s="7"/>
      <c r="BC138" s="7"/>
      <c r="BD138" s="72"/>
      <c r="BE138" s="72"/>
      <c r="BF138" s="72"/>
      <c r="BG138" s="150"/>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v>1</v>
      </c>
      <c r="EG138" s="72"/>
      <c r="EH138" s="72"/>
      <c r="EI138" s="72"/>
      <c r="EJ138" s="72"/>
      <c r="EK138" s="72"/>
      <c r="EL138" s="72">
        <v>1</v>
      </c>
      <c r="EM138" s="72"/>
      <c r="EN138" s="72"/>
      <c r="EO138" s="72"/>
      <c r="EP138" s="72"/>
      <c r="EQ138" s="72"/>
      <c r="ER138" s="238">
        <f t="shared" si="32"/>
        <v>3</v>
      </c>
      <c r="ES138" s="72">
        <f t="shared" si="33"/>
        <v>1</v>
      </c>
      <c r="ET138" s="72" t="s">
        <v>196</v>
      </c>
      <c r="EU138" s="7" t="s">
        <v>2317</v>
      </c>
      <c r="EV138" s="262" t="s">
        <v>115</v>
      </c>
      <c r="EW138" s="7" t="s">
        <v>2352</v>
      </c>
      <c r="EX138" s="150" t="s">
        <v>2416</v>
      </c>
      <c r="EY138" s="239">
        <v>46207</v>
      </c>
      <c r="EZ138" s="239"/>
      <c r="FA138" s="150"/>
      <c r="FB138" s="239"/>
      <c r="FC138" s="7"/>
      <c r="FD138" s="7"/>
      <c r="FE138" s="7">
        <f t="shared" si="34"/>
        <v>4650</v>
      </c>
      <c r="FF138" s="72">
        <f t="shared" si="35"/>
        <v>9095</v>
      </c>
    </row>
    <row r="139" spans="1:163" ht="17.25" hidden="1" customHeight="1" x14ac:dyDescent="0.25">
      <c r="A139" s="72">
        <v>467739627</v>
      </c>
      <c r="B139" s="232" t="s">
        <v>186</v>
      </c>
      <c r="C139" s="72"/>
      <c r="D139" s="72"/>
      <c r="E139" s="72"/>
      <c r="F139" s="72"/>
      <c r="G139" s="233"/>
      <c r="H139" s="233"/>
      <c r="I139" s="72">
        <v>3242</v>
      </c>
      <c r="J139" s="72">
        <v>9726</v>
      </c>
      <c r="K139" s="189">
        <f t="shared" si="24"/>
        <v>3432</v>
      </c>
      <c r="L139" s="189">
        <f t="shared" si="25"/>
        <v>12968</v>
      </c>
      <c r="M139" s="260">
        <v>3</v>
      </c>
      <c r="N139" s="72" t="s">
        <v>124</v>
      </c>
      <c r="O139" s="72" t="s">
        <v>125</v>
      </c>
      <c r="P139" s="72" t="s">
        <v>126</v>
      </c>
      <c r="Q139" s="186">
        <v>81582</v>
      </c>
      <c r="R139" s="66">
        <v>190</v>
      </c>
      <c r="S139" s="66">
        <f t="shared" si="26"/>
        <v>0</v>
      </c>
      <c r="T139" s="66">
        <v>1350</v>
      </c>
      <c r="U139" s="4" t="s">
        <v>124</v>
      </c>
      <c r="V139" s="5">
        <f t="shared" si="27"/>
        <v>0.1065267557298871</v>
      </c>
      <c r="W139" s="5">
        <f t="shared" si="28"/>
        <v>2.6128509935199204E-2</v>
      </c>
      <c r="X139" s="5" t="str">
        <f t="shared" si="29"/>
        <v>FLOW</v>
      </c>
      <c r="Y139" s="72" t="str">
        <f t="shared" si="30"/>
        <v>RTP</v>
      </c>
      <c r="Z139" s="72" t="s">
        <v>127</v>
      </c>
      <c r="AA139" s="72" t="s">
        <v>127</v>
      </c>
      <c r="AB139" s="232" t="s">
        <v>2346</v>
      </c>
      <c r="AC139" s="72"/>
      <c r="AD139" s="72"/>
      <c r="AE139" s="234"/>
      <c r="AF139" s="235" t="s">
        <v>2882</v>
      </c>
      <c r="AG139" s="7"/>
      <c r="AH139" s="72" t="s">
        <v>187</v>
      </c>
      <c r="AI139" s="7"/>
      <c r="AJ139" s="7"/>
      <c r="AK139" s="7"/>
      <c r="AL139" s="7">
        <v>9726</v>
      </c>
      <c r="AM139" s="186">
        <v>81582</v>
      </c>
      <c r="AN139" s="189">
        <v>82</v>
      </c>
      <c r="AO139" s="233" t="e">
        <v>#N/A</v>
      </c>
      <c r="AP139" s="233" t="e">
        <f t="shared" si="31"/>
        <v>#N/A</v>
      </c>
      <c r="AQ139" s="233"/>
      <c r="AR139" s="233"/>
      <c r="AS139" s="233"/>
      <c r="AT139" s="233"/>
      <c r="AU139" s="72" t="s">
        <v>131</v>
      </c>
      <c r="AV139" s="236" t="s">
        <v>188</v>
      </c>
      <c r="AW139" s="232" t="s">
        <v>189</v>
      </c>
      <c r="AX139" s="237">
        <v>46062</v>
      </c>
      <c r="AY139" s="72">
        <v>36</v>
      </c>
      <c r="AZ139" s="72" t="s">
        <v>139</v>
      </c>
      <c r="BA139" s="7" t="s">
        <v>135</v>
      </c>
      <c r="BB139" s="7"/>
      <c r="BC139" s="7">
        <v>1</v>
      </c>
      <c r="BD139" s="72"/>
      <c r="BE139" s="72"/>
      <c r="BF139" s="72"/>
      <c r="BG139" s="150"/>
      <c r="BH139" s="72"/>
      <c r="BI139" s="72"/>
      <c r="BJ139" s="72"/>
      <c r="BK139" s="72"/>
      <c r="BL139" s="72"/>
      <c r="BM139" s="72"/>
      <c r="BN139" s="72"/>
      <c r="BO139" s="72"/>
      <c r="BP139" s="72"/>
      <c r="BQ139" s="72"/>
      <c r="BR139" s="72"/>
      <c r="BS139" s="72"/>
      <c r="BT139" s="72"/>
      <c r="BU139" s="72"/>
      <c r="BV139" s="72"/>
      <c r="BW139" s="72"/>
      <c r="BX139" s="72"/>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238">
        <f t="shared" si="32"/>
        <v>1</v>
      </c>
      <c r="ES139" s="72">
        <f t="shared" si="33"/>
        <v>1</v>
      </c>
      <c r="ET139" s="72" t="s">
        <v>136</v>
      </c>
      <c r="EU139" s="7" t="s">
        <v>190</v>
      </c>
      <c r="EV139" s="7" t="s">
        <v>115</v>
      </c>
      <c r="EW139" s="7" t="s">
        <v>2352</v>
      </c>
      <c r="EX139" s="150" t="s">
        <v>2364</v>
      </c>
      <c r="EY139" s="239">
        <v>46204</v>
      </c>
      <c r="EZ139" s="239"/>
      <c r="FA139" s="150"/>
      <c r="FB139" s="239"/>
      <c r="FC139" s="7"/>
      <c r="FD139" s="7"/>
      <c r="FE139" s="7">
        <f t="shared" si="34"/>
        <v>3432</v>
      </c>
      <c r="FF139" s="72">
        <f t="shared" si="35"/>
        <v>12968</v>
      </c>
      <c r="FG139" s="6">
        <v>467739627</v>
      </c>
    </row>
    <row r="140" spans="1:163" ht="17.25" hidden="1" customHeight="1" x14ac:dyDescent="0.25">
      <c r="A140" s="72">
        <v>466116116</v>
      </c>
      <c r="B140" s="232" t="s">
        <v>2610</v>
      </c>
      <c r="C140" s="72" t="s">
        <v>2243</v>
      </c>
      <c r="D140" s="72" t="s">
        <v>2907</v>
      </c>
      <c r="E140" s="72">
        <v>8300</v>
      </c>
      <c r="F140" s="72"/>
      <c r="G140" s="233"/>
      <c r="H140" s="233" t="s">
        <v>2949</v>
      </c>
      <c r="I140" s="72">
        <v>3988</v>
      </c>
      <c r="J140" s="72">
        <v>7282</v>
      </c>
      <c r="K140" s="189">
        <f t="shared" si="24"/>
        <v>3591</v>
      </c>
      <c r="L140" s="189">
        <f t="shared" si="25"/>
        <v>2970</v>
      </c>
      <c r="M140" s="260">
        <v>2</v>
      </c>
      <c r="N140" s="72" t="s">
        <v>480</v>
      </c>
      <c r="O140" s="72" t="s">
        <v>128</v>
      </c>
      <c r="P140" s="72" t="s">
        <v>199</v>
      </c>
      <c r="Q140" s="186">
        <v>81529</v>
      </c>
      <c r="R140" s="66">
        <v>297</v>
      </c>
      <c r="S140" s="66">
        <f t="shared" si="26"/>
        <v>0</v>
      </c>
      <c r="T140" s="66">
        <v>4488</v>
      </c>
      <c r="U140" s="4" t="s">
        <v>1021</v>
      </c>
      <c r="V140" s="5">
        <f t="shared" si="27"/>
        <v>0.21411938338113806</v>
      </c>
      <c r="W140" s="5">
        <f t="shared" si="28"/>
        <v>1.5158708568094622E-2</v>
      </c>
      <c r="X140" s="5" t="str">
        <f t="shared" si="29"/>
        <v>RB</v>
      </c>
      <c r="Y140" s="72" t="str">
        <f t="shared" si="30"/>
        <v>PAID</v>
      </c>
      <c r="Z140" s="72" t="s">
        <v>129</v>
      </c>
      <c r="AA140" s="72" t="s">
        <v>166</v>
      </c>
      <c r="AB140" s="232"/>
      <c r="AC140" s="72">
        <v>17</v>
      </c>
      <c r="AD140" s="72" t="s">
        <v>2888</v>
      </c>
      <c r="AE140" s="234"/>
      <c r="AF140" s="235" t="s">
        <v>129</v>
      </c>
      <c r="AG140" s="7"/>
      <c r="AH140" s="72" t="s">
        <v>355</v>
      </c>
      <c r="AI140" s="7"/>
      <c r="AJ140" s="7"/>
      <c r="AK140" s="7"/>
      <c r="AL140" s="7">
        <v>12067</v>
      </c>
      <c r="AM140" s="186">
        <v>81529</v>
      </c>
      <c r="AN140" s="189">
        <v>57</v>
      </c>
      <c r="AO140" s="233">
        <v>25</v>
      </c>
      <c r="AP140" s="233" t="str">
        <f t="shared" si="31"/>
        <v>STABLE</v>
      </c>
      <c r="AQ140" s="233"/>
      <c r="AR140" s="233"/>
      <c r="AS140" s="233"/>
      <c r="AT140" s="233"/>
      <c r="AU140" s="72" t="s">
        <v>131</v>
      </c>
      <c r="AV140" s="236" t="s">
        <v>2779</v>
      </c>
      <c r="AW140" s="232" t="s">
        <v>1424</v>
      </c>
      <c r="AX140" s="237">
        <v>45790</v>
      </c>
      <c r="AY140" s="72">
        <v>36</v>
      </c>
      <c r="AZ140" s="72" t="s">
        <v>2880</v>
      </c>
      <c r="BA140" s="7" t="s">
        <v>135</v>
      </c>
      <c r="BB140" s="7"/>
      <c r="BC140" s="7"/>
      <c r="BD140" s="72"/>
      <c r="BE140" s="72"/>
      <c r="BF140" s="72"/>
      <c r="BG140" s="150"/>
      <c r="BH140" s="72"/>
      <c r="BI140" s="72"/>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v>1</v>
      </c>
      <c r="CK140" s="72"/>
      <c r="CL140" s="72"/>
      <c r="CM140" s="72"/>
      <c r="CN140" s="72"/>
      <c r="CO140" s="72"/>
      <c r="CP140" s="72"/>
      <c r="CQ140" s="72"/>
      <c r="CR140" s="72"/>
      <c r="CS140" s="72">
        <v>2</v>
      </c>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238">
        <f t="shared" si="32"/>
        <v>3</v>
      </c>
      <c r="ES140" s="72">
        <f t="shared" si="33"/>
        <v>1</v>
      </c>
      <c r="ET140" s="72" t="s">
        <v>203</v>
      </c>
      <c r="EU140" s="7"/>
      <c r="EV140" s="262"/>
      <c r="EW140" s="7"/>
      <c r="EX140" s="150"/>
      <c r="EY140" s="239"/>
      <c r="EZ140" s="239"/>
      <c r="FA140" s="150"/>
      <c r="FB140" s="239"/>
      <c r="FC140" s="7"/>
      <c r="FD140" s="7"/>
      <c r="FE140" s="7">
        <f t="shared" si="34"/>
        <v>3591</v>
      </c>
      <c r="FF140" s="72">
        <f t="shared" si="35"/>
        <v>11270</v>
      </c>
    </row>
    <row r="141" spans="1:163" ht="17.25" hidden="1" customHeight="1" x14ac:dyDescent="0.25">
      <c r="A141" s="72">
        <v>463952496</v>
      </c>
      <c r="B141" s="232" t="s">
        <v>540</v>
      </c>
      <c r="C141" s="72" t="s">
        <v>2246</v>
      </c>
      <c r="D141" s="72" t="s">
        <v>2908</v>
      </c>
      <c r="E141" s="72">
        <v>5700</v>
      </c>
      <c r="F141" s="72"/>
      <c r="G141" s="233"/>
      <c r="H141" s="233"/>
      <c r="I141" s="72">
        <v>5489</v>
      </c>
      <c r="J141" s="72">
        <v>10978</v>
      </c>
      <c r="K141" s="189">
        <f t="shared" si="24"/>
        <v>5638</v>
      </c>
      <c r="L141" s="189">
        <f t="shared" si="25"/>
        <v>10767</v>
      </c>
      <c r="M141" s="260">
        <v>2</v>
      </c>
      <c r="N141" s="72" t="s">
        <v>2242</v>
      </c>
      <c r="O141" s="72" t="s">
        <v>128</v>
      </c>
      <c r="P141" s="72" t="s">
        <v>206</v>
      </c>
      <c r="Q141" s="186">
        <v>81389</v>
      </c>
      <c r="R141" s="66">
        <v>149</v>
      </c>
      <c r="S141" s="66">
        <f t="shared" si="26"/>
        <v>0</v>
      </c>
      <c r="T141" s="66">
        <v>3990</v>
      </c>
      <c r="U141" s="4" t="s">
        <v>124</v>
      </c>
      <c r="V141" s="5">
        <f t="shared" si="27"/>
        <v>0.13116541849824823</v>
      </c>
      <c r="W141" s="5">
        <f t="shared" si="28"/>
        <v>1.5132678331006797E-2</v>
      </c>
      <c r="X141" s="5" t="str">
        <f t="shared" si="29"/>
        <v xml:space="preserve">STABLE </v>
      </c>
      <c r="Y141" s="72" t="str">
        <f t="shared" si="30"/>
        <v>PAID</v>
      </c>
      <c r="Z141" s="72" t="s">
        <v>181</v>
      </c>
      <c r="AA141" s="72" t="s">
        <v>128</v>
      </c>
      <c r="AB141" s="232"/>
      <c r="AC141" s="72"/>
      <c r="AD141" s="72" t="s">
        <v>2889</v>
      </c>
      <c r="AE141" s="234"/>
      <c r="AF141" s="235" t="s">
        <v>129</v>
      </c>
      <c r="AG141" s="7"/>
      <c r="AH141" s="72" t="s">
        <v>1043</v>
      </c>
      <c r="AI141" s="7"/>
      <c r="AJ141" s="7"/>
      <c r="AK141" s="7"/>
      <c r="AL141" s="7">
        <v>10978</v>
      </c>
      <c r="AM141" s="186">
        <v>81389</v>
      </c>
      <c r="AN141" s="189">
        <v>57</v>
      </c>
      <c r="AO141" s="233">
        <v>55</v>
      </c>
      <c r="AP141" s="233" t="str">
        <f t="shared" si="31"/>
        <v>STABLE</v>
      </c>
      <c r="AQ141" s="233"/>
      <c r="AR141" s="233"/>
      <c r="AS141" s="233"/>
      <c r="AT141" s="233"/>
      <c r="AU141" s="72" t="s">
        <v>131</v>
      </c>
      <c r="AV141" s="236" t="s">
        <v>1208</v>
      </c>
      <c r="AW141" s="232" t="s">
        <v>1209</v>
      </c>
      <c r="AX141" s="237">
        <v>45540</v>
      </c>
      <c r="AY141" s="72">
        <v>36</v>
      </c>
      <c r="AZ141" s="72" t="s">
        <v>139</v>
      </c>
      <c r="BA141" s="7" t="s">
        <v>135</v>
      </c>
      <c r="BB141" s="7"/>
      <c r="BC141" s="7"/>
      <c r="BD141" s="72"/>
      <c r="BE141" s="72"/>
      <c r="BF141" s="72"/>
      <c r="BG141" s="150"/>
      <c r="BH141" s="72"/>
      <c r="BI141" s="72"/>
      <c r="BJ141" s="72"/>
      <c r="BK141" s="72"/>
      <c r="BL141" s="72"/>
      <c r="BM141" s="72"/>
      <c r="BN141" s="72"/>
      <c r="BO141" s="72"/>
      <c r="BP141" s="72"/>
      <c r="BQ141" s="72"/>
      <c r="BR141" s="72"/>
      <c r="BS141" s="72"/>
      <c r="BT141" s="72"/>
      <c r="BU141" s="72"/>
      <c r="BV141" s="72"/>
      <c r="BW141" s="72"/>
      <c r="BX141" s="72">
        <v>1</v>
      </c>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v>2</v>
      </c>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238">
        <f t="shared" si="32"/>
        <v>3</v>
      </c>
      <c r="ES141" s="72">
        <f t="shared" si="33"/>
        <v>1</v>
      </c>
      <c r="ET141" s="72" t="s">
        <v>210</v>
      </c>
      <c r="EU141" s="7" t="s">
        <v>1878</v>
      </c>
      <c r="EV141" s="7" t="s">
        <v>115</v>
      </c>
      <c r="EW141" s="7" t="s">
        <v>2965</v>
      </c>
      <c r="EX141" s="150" t="s">
        <v>2966</v>
      </c>
      <c r="EY141" s="239">
        <v>46211</v>
      </c>
      <c r="EZ141" s="239"/>
      <c r="FA141" s="150"/>
      <c r="FB141" s="239"/>
      <c r="FC141" s="7"/>
      <c r="FD141" s="7"/>
      <c r="FE141" s="7">
        <f t="shared" si="34"/>
        <v>5638</v>
      </c>
      <c r="FF141" s="72">
        <f t="shared" si="35"/>
        <v>16467</v>
      </c>
    </row>
    <row r="142" spans="1:163" ht="17.25" hidden="1" customHeight="1" x14ac:dyDescent="0.25">
      <c r="A142" s="72">
        <v>466014661</v>
      </c>
      <c r="B142" s="232" t="s">
        <v>694</v>
      </c>
      <c r="C142" s="72" t="s">
        <v>2243</v>
      </c>
      <c r="D142" s="72" t="s">
        <v>2947</v>
      </c>
      <c r="E142" s="72">
        <f>4040+92</f>
        <v>4132</v>
      </c>
      <c r="F142" s="72"/>
      <c r="G142" s="233"/>
      <c r="H142" s="233"/>
      <c r="I142" s="72">
        <v>4040</v>
      </c>
      <c r="J142" s="72">
        <v>4040</v>
      </c>
      <c r="K142" s="189">
        <f t="shared" si="24"/>
        <v>4132</v>
      </c>
      <c r="L142" s="189">
        <f t="shared" si="25"/>
        <v>3948</v>
      </c>
      <c r="M142" s="260">
        <v>1</v>
      </c>
      <c r="N142" s="72" t="s">
        <v>2242</v>
      </c>
      <c r="O142" s="72" t="s">
        <v>128</v>
      </c>
      <c r="P142" s="72" t="s">
        <v>206</v>
      </c>
      <c r="Q142" s="186">
        <v>81310</v>
      </c>
      <c r="R142" s="66">
        <v>92</v>
      </c>
      <c r="S142" s="66">
        <f t="shared" si="26"/>
        <v>0</v>
      </c>
      <c r="T142" s="66">
        <v>3989</v>
      </c>
      <c r="U142" s="4" t="s">
        <v>1005</v>
      </c>
      <c r="V142" s="5">
        <f t="shared" si="27"/>
        <v>5.7760922660802683E-2</v>
      </c>
      <c r="W142" s="5">
        <f t="shared" si="28"/>
        <v>4.282574046929841E-3</v>
      </c>
      <c r="X142" s="5" t="s">
        <v>2242</v>
      </c>
      <c r="Y142" s="72" t="str">
        <f t="shared" si="30"/>
        <v>PTP</v>
      </c>
      <c r="Z142" s="72" t="s">
        <v>166</v>
      </c>
      <c r="AA142" s="72" t="s">
        <v>166</v>
      </c>
      <c r="AB142" s="232"/>
      <c r="AC142" s="72">
        <v>30</v>
      </c>
      <c r="AD142" s="72" t="s">
        <v>2888</v>
      </c>
      <c r="AE142" s="234"/>
      <c r="AF142" s="235" t="s">
        <v>129</v>
      </c>
      <c r="AG142" s="7"/>
      <c r="AH142" s="72" t="s">
        <v>207</v>
      </c>
      <c r="AI142" s="7"/>
      <c r="AJ142" s="7"/>
      <c r="AK142" s="7"/>
      <c r="AL142" s="7">
        <v>4040</v>
      </c>
      <c r="AM142" s="186">
        <v>81310</v>
      </c>
      <c r="AN142" s="189">
        <v>26</v>
      </c>
      <c r="AO142" s="233">
        <v>25</v>
      </c>
      <c r="AP142" s="233" t="str">
        <f t="shared" si="31"/>
        <v>STABLE</v>
      </c>
      <c r="AQ142" s="233"/>
      <c r="AR142" s="233"/>
      <c r="AS142" s="233"/>
      <c r="AT142" s="233"/>
      <c r="AU142" s="72" t="s">
        <v>131</v>
      </c>
      <c r="AV142" s="236" t="s">
        <v>1425</v>
      </c>
      <c r="AW142" s="232" t="s">
        <v>1186</v>
      </c>
      <c r="AX142" s="237">
        <v>45776</v>
      </c>
      <c r="AY142" s="72">
        <v>36</v>
      </c>
      <c r="AZ142" s="72" t="s">
        <v>139</v>
      </c>
      <c r="BA142" s="7" t="s">
        <v>135</v>
      </c>
      <c r="BB142" s="7"/>
      <c r="BC142" s="7"/>
      <c r="BD142" s="72"/>
      <c r="BE142" s="72"/>
      <c r="BF142" s="72"/>
      <c r="BG142" s="150"/>
      <c r="BH142" s="72"/>
      <c r="BI142" s="72">
        <v>1</v>
      </c>
      <c r="BJ142" s="72"/>
      <c r="BK142" s="72"/>
      <c r="BL142" s="72"/>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238">
        <f t="shared" si="32"/>
        <v>1</v>
      </c>
      <c r="ES142" s="72">
        <f t="shared" si="33"/>
        <v>1</v>
      </c>
      <c r="ET142" s="72" t="s">
        <v>210</v>
      </c>
      <c r="EU142" s="7" t="s">
        <v>1879</v>
      </c>
      <c r="EV142" s="7" t="s">
        <v>115</v>
      </c>
      <c r="EW142" s="7" t="s">
        <v>2362</v>
      </c>
      <c r="EX142" s="150" t="s">
        <v>2381</v>
      </c>
      <c r="EY142" s="239">
        <v>46206</v>
      </c>
      <c r="EZ142" s="239"/>
      <c r="FA142" s="150"/>
      <c r="FB142" s="239"/>
      <c r="FC142" s="7"/>
      <c r="FD142" s="7"/>
      <c r="FE142" s="7">
        <f t="shared" si="34"/>
        <v>4132</v>
      </c>
      <c r="FF142" s="72">
        <f t="shared" si="35"/>
        <v>8080</v>
      </c>
    </row>
    <row r="143" spans="1:163" ht="17.25" hidden="1" customHeight="1" x14ac:dyDescent="0.25">
      <c r="A143" s="72">
        <v>466372391</v>
      </c>
      <c r="B143" s="232" t="s">
        <v>695</v>
      </c>
      <c r="C143" s="72" t="s">
        <v>2243</v>
      </c>
      <c r="D143" s="72" t="s">
        <v>2908</v>
      </c>
      <c r="E143" s="72">
        <v>7803</v>
      </c>
      <c r="F143" s="72"/>
      <c r="G143" s="233"/>
      <c r="H143" s="233"/>
      <c r="I143" s="72">
        <v>3723</v>
      </c>
      <c r="J143" s="72">
        <v>7128</v>
      </c>
      <c r="K143" s="189">
        <f t="shared" si="24"/>
        <v>3611</v>
      </c>
      <c r="L143" s="189">
        <f t="shared" si="25"/>
        <v>3048</v>
      </c>
      <c r="M143" s="260">
        <v>2</v>
      </c>
      <c r="N143" s="72" t="s">
        <v>480</v>
      </c>
      <c r="O143" s="72" t="s">
        <v>128</v>
      </c>
      <c r="P143" s="72" t="s">
        <v>206</v>
      </c>
      <c r="Q143" s="186">
        <v>80985</v>
      </c>
      <c r="R143" s="66">
        <v>206</v>
      </c>
      <c r="S143" s="66">
        <f t="shared" si="26"/>
        <v>0</v>
      </c>
      <c r="T143" s="66">
        <v>4048</v>
      </c>
      <c r="U143" s="4" t="s">
        <v>124</v>
      </c>
      <c r="V143" s="5">
        <f t="shared" si="27"/>
        <v>0.13051433752817496</v>
      </c>
      <c r="W143" s="5">
        <f t="shared" si="28"/>
        <v>1.5057562503981931E-2</v>
      </c>
      <c r="X143" s="5" t="str">
        <f t="shared" si="29"/>
        <v>RB</v>
      </c>
      <c r="Y143" s="72" t="str">
        <f t="shared" si="30"/>
        <v>PAID</v>
      </c>
      <c r="Z143" s="72" t="s">
        <v>166</v>
      </c>
      <c r="AA143" s="72" t="s">
        <v>128</v>
      </c>
      <c r="AB143" s="232" t="s">
        <v>2347</v>
      </c>
      <c r="AC143" s="72"/>
      <c r="AD143" s="72" t="s">
        <v>2889</v>
      </c>
      <c r="AE143" s="234"/>
      <c r="AF143" s="235" t="s">
        <v>129</v>
      </c>
      <c r="AG143" s="7"/>
      <c r="AH143" s="72" t="s">
        <v>207</v>
      </c>
      <c r="AI143" s="7"/>
      <c r="AJ143" s="7"/>
      <c r="AK143" s="7"/>
      <c r="AL143" s="7">
        <v>7128</v>
      </c>
      <c r="AM143" s="186">
        <v>80985</v>
      </c>
      <c r="AN143" s="189">
        <v>57</v>
      </c>
      <c r="AO143" s="233">
        <v>25</v>
      </c>
      <c r="AP143" s="233" t="str">
        <f t="shared" si="31"/>
        <v>STABLE</v>
      </c>
      <c r="AQ143" s="233"/>
      <c r="AR143" s="233"/>
      <c r="AS143" s="233"/>
      <c r="AT143" s="233"/>
      <c r="AU143" s="72" t="s">
        <v>131</v>
      </c>
      <c r="AV143" s="236" t="s">
        <v>1426</v>
      </c>
      <c r="AW143" s="232" t="s">
        <v>1427</v>
      </c>
      <c r="AX143" s="237">
        <v>45829</v>
      </c>
      <c r="AY143" s="72">
        <v>36</v>
      </c>
      <c r="AZ143" s="72" t="s">
        <v>139</v>
      </c>
      <c r="BA143" s="7" t="s">
        <v>135</v>
      </c>
      <c r="BB143" s="7"/>
      <c r="BC143" s="7"/>
      <c r="BD143" s="72"/>
      <c r="BE143" s="72"/>
      <c r="BF143" s="72"/>
      <c r="BG143" s="150"/>
      <c r="BH143" s="72"/>
      <c r="BI143" s="72">
        <v>1</v>
      </c>
      <c r="BJ143" s="72"/>
      <c r="BK143" s="72"/>
      <c r="BL143" s="72"/>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v>1</v>
      </c>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238">
        <f t="shared" si="32"/>
        <v>2</v>
      </c>
      <c r="ES143" s="72">
        <f t="shared" si="33"/>
        <v>1</v>
      </c>
      <c r="ET143" s="72" t="s">
        <v>210</v>
      </c>
      <c r="EU143" s="7" t="s">
        <v>1880</v>
      </c>
      <c r="EV143" s="7" t="s">
        <v>115</v>
      </c>
      <c r="EW143" s="7" t="s">
        <v>2354</v>
      </c>
      <c r="EX143" s="150" t="s">
        <v>2417</v>
      </c>
      <c r="EY143" s="239">
        <v>46206</v>
      </c>
      <c r="EZ143" s="239"/>
      <c r="FA143" s="150"/>
      <c r="FB143" s="239"/>
      <c r="FC143" s="7"/>
      <c r="FD143" s="7"/>
      <c r="FE143" s="7">
        <f t="shared" si="34"/>
        <v>3611</v>
      </c>
      <c r="FF143" s="72">
        <f t="shared" si="35"/>
        <v>10851</v>
      </c>
    </row>
    <row r="144" spans="1:163" ht="17.25" hidden="1" customHeight="1" x14ac:dyDescent="0.25">
      <c r="A144" s="72">
        <v>458444699</v>
      </c>
      <c r="B144" s="232" t="s">
        <v>2249</v>
      </c>
      <c r="C144" s="72" t="s">
        <v>2243</v>
      </c>
      <c r="D144" s="72" t="s">
        <v>2898</v>
      </c>
      <c r="E144" s="72">
        <v>7000</v>
      </c>
      <c r="F144" s="72"/>
      <c r="G144" s="233"/>
      <c r="H144" s="233"/>
      <c r="I144" s="72">
        <v>6768</v>
      </c>
      <c r="J144" s="72">
        <v>6635</v>
      </c>
      <c r="K144" s="189">
        <f t="shared" si="24"/>
        <v>6751</v>
      </c>
      <c r="L144" s="189">
        <f t="shared" si="25"/>
        <v>6403</v>
      </c>
      <c r="M144" s="260">
        <v>1</v>
      </c>
      <c r="N144" s="72" t="s">
        <v>2242</v>
      </c>
      <c r="O144" s="72" t="s">
        <v>128</v>
      </c>
      <c r="P144" s="72" t="s">
        <v>254</v>
      </c>
      <c r="Q144" s="186">
        <v>80970.67</v>
      </c>
      <c r="R144" s="66">
        <v>116</v>
      </c>
      <c r="S144" s="66">
        <f t="shared" si="26"/>
        <v>0</v>
      </c>
      <c r="T144" s="66">
        <v>5195</v>
      </c>
      <c r="U144" s="4" t="s">
        <v>1020</v>
      </c>
      <c r="V144" s="5">
        <f t="shared" si="27"/>
        <v>6.7970153349705464E-2</v>
      </c>
      <c r="W144" s="5">
        <f t="shared" si="28"/>
        <v>4.2647016345409008E-3</v>
      </c>
      <c r="X144" s="5" t="str">
        <f t="shared" si="29"/>
        <v xml:space="preserve">STABLE </v>
      </c>
      <c r="Y144" s="72" t="str">
        <f t="shared" si="30"/>
        <v>PAID</v>
      </c>
      <c r="Z144" s="72" t="s">
        <v>258</v>
      </c>
      <c r="AA144" s="72" t="s">
        <v>128</v>
      </c>
      <c r="AB144" s="232"/>
      <c r="AC144" s="72"/>
      <c r="AD144" s="72"/>
      <c r="AE144" s="234"/>
      <c r="AF144" s="235" t="s">
        <v>129</v>
      </c>
      <c r="AG144" s="7"/>
      <c r="AH144" s="72" t="s">
        <v>255</v>
      </c>
      <c r="AI144" s="7"/>
      <c r="AJ144" s="7"/>
      <c r="AK144" s="7"/>
      <c r="AL144" s="7">
        <v>11946</v>
      </c>
      <c r="AM144" s="186">
        <v>80970.67</v>
      </c>
      <c r="AN144" s="189">
        <v>26</v>
      </c>
      <c r="AO144" s="233">
        <v>25</v>
      </c>
      <c r="AP144" s="233" t="str">
        <f t="shared" si="31"/>
        <v>STABLE</v>
      </c>
      <c r="AQ144" s="233"/>
      <c r="AR144" s="233"/>
      <c r="AS144" s="233"/>
      <c r="AT144" s="233"/>
      <c r="AU144" s="72" t="s">
        <v>129</v>
      </c>
      <c r="AV144" s="236" t="s">
        <v>2277</v>
      </c>
      <c r="AW144" s="232" t="s">
        <v>1199</v>
      </c>
      <c r="AX144" s="237">
        <v>45084</v>
      </c>
      <c r="AY144" s="72">
        <v>48</v>
      </c>
      <c r="AZ144" s="72" t="s">
        <v>2304</v>
      </c>
      <c r="BA144" s="7" t="s">
        <v>2305</v>
      </c>
      <c r="BB144" s="7"/>
      <c r="BC144" s="7"/>
      <c r="BD144" s="72"/>
      <c r="BE144" s="72"/>
      <c r="BF144" s="72"/>
      <c r="BG144" s="150"/>
      <c r="BH144" s="72"/>
      <c r="BI144" s="72"/>
      <c r="BJ144" s="72"/>
      <c r="BK144" s="72"/>
      <c r="BL144" s="72"/>
      <c r="BM144" s="72"/>
      <c r="BN144" s="72"/>
      <c r="BO144" s="72"/>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v>1</v>
      </c>
      <c r="EP144" s="72"/>
      <c r="EQ144" s="72"/>
      <c r="ER144" s="238">
        <f t="shared" si="32"/>
        <v>1</v>
      </c>
      <c r="ES144" s="72">
        <f t="shared" si="33"/>
        <v>1</v>
      </c>
      <c r="ET144" s="72" t="s">
        <v>256</v>
      </c>
      <c r="EU144" s="7" t="e">
        <v>#N/A</v>
      </c>
      <c r="EV144" s="262" t="s">
        <v>115</v>
      </c>
      <c r="EW144" s="7" t="e">
        <v>#N/A</v>
      </c>
      <c r="EX144" s="150" t="e">
        <v>#N/A</v>
      </c>
      <c r="EY144" s="239" t="e">
        <v>#N/A</v>
      </c>
      <c r="EZ144" s="239"/>
      <c r="FA144" s="150"/>
      <c r="FB144" s="239"/>
      <c r="FC144" s="7"/>
      <c r="FD144" s="7"/>
      <c r="FE144" s="7">
        <f t="shared" si="34"/>
        <v>6751</v>
      </c>
      <c r="FF144" s="72">
        <f t="shared" si="35"/>
        <v>13403</v>
      </c>
    </row>
    <row r="145" spans="1:162" ht="17.25" hidden="1" customHeight="1" x14ac:dyDescent="0.25">
      <c r="A145" s="72">
        <v>467801618</v>
      </c>
      <c r="B145" s="232" t="s">
        <v>890</v>
      </c>
      <c r="C145" s="72" t="s">
        <v>2243</v>
      </c>
      <c r="D145" s="72" t="s">
        <v>2883</v>
      </c>
      <c r="E145" s="72">
        <v>4947</v>
      </c>
      <c r="F145" s="72"/>
      <c r="G145" s="233"/>
      <c r="H145" s="233" t="s">
        <v>2930</v>
      </c>
      <c r="I145" s="72">
        <v>4494</v>
      </c>
      <c r="J145" s="72">
        <v>4494</v>
      </c>
      <c r="K145" s="189">
        <f t="shared" si="24"/>
        <v>4494</v>
      </c>
      <c r="L145" s="189">
        <f t="shared" si="25"/>
        <v>4041</v>
      </c>
      <c r="M145" s="260">
        <v>1</v>
      </c>
      <c r="N145" s="72" t="s">
        <v>480</v>
      </c>
      <c r="O145" s="72" t="s">
        <v>128</v>
      </c>
      <c r="P145" s="72" t="s">
        <v>126</v>
      </c>
      <c r="Q145" s="186">
        <v>80890</v>
      </c>
      <c r="R145" s="66">
        <v>0</v>
      </c>
      <c r="S145" s="66">
        <f t="shared" si="26"/>
        <v>0</v>
      </c>
      <c r="T145" s="66">
        <v>450</v>
      </c>
      <c r="U145" s="4" t="s">
        <v>129</v>
      </c>
      <c r="V145" s="5">
        <f t="shared" si="27"/>
        <v>5.0835401487021897E-2</v>
      </c>
      <c r="W145" s="5">
        <f t="shared" si="28"/>
        <v>4.2604527691077953E-3</v>
      </c>
      <c r="X145" s="5" t="str">
        <f t="shared" si="29"/>
        <v>RB</v>
      </c>
      <c r="Y145" s="72" t="str">
        <f t="shared" si="30"/>
        <v>PAID</v>
      </c>
      <c r="Z145" s="72" t="s">
        <v>129</v>
      </c>
      <c r="AA145" s="72" t="s">
        <v>128</v>
      </c>
      <c r="AB145" s="232"/>
      <c r="AC145" s="72"/>
      <c r="AD145" s="72"/>
      <c r="AE145" s="234"/>
      <c r="AF145" s="235" t="s">
        <v>129</v>
      </c>
      <c r="AG145" s="7"/>
      <c r="AH145" s="72" t="s">
        <v>130</v>
      </c>
      <c r="AI145" s="7"/>
      <c r="AJ145" s="7"/>
      <c r="AK145" s="7"/>
      <c r="AL145" s="7">
        <v>4494</v>
      </c>
      <c r="AM145" s="186">
        <v>80890</v>
      </c>
      <c r="AN145" s="189">
        <v>21</v>
      </c>
      <c r="AO145" s="233">
        <v>0</v>
      </c>
      <c r="AP145" s="233" t="str">
        <f t="shared" si="31"/>
        <v>RB</v>
      </c>
      <c r="AQ145" s="233"/>
      <c r="AR145" s="233"/>
      <c r="AS145" s="233"/>
      <c r="AT145" s="233"/>
      <c r="AU145" s="72" t="s">
        <v>131</v>
      </c>
      <c r="AV145" s="236" t="s">
        <v>1665</v>
      </c>
      <c r="AW145" s="232" t="s">
        <v>1666</v>
      </c>
      <c r="AX145" s="237">
        <v>46074</v>
      </c>
      <c r="AY145" s="72">
        <v>24</v>
      </c>
      <c r="AZ145" s="72" t="s">
        <v>139</v>
      </c>
      <c r="BA145" s="7" t="s">
        <v>135</v>
      </c>
      <c r="BB145" s="7"/>
      <c r="BC145" s="7"/>
      <c r="BD145" s="72"/>
      <c r="BE145" s="72"/>
      <c r="BF145" s="72"/>
      <c r="BG145" s="150"/>
      <c r="BH145" s="72"/>
      <c r="BI145" s="72"/>
      <c r="BJ145" s="72"/>
      <c r="BK145" s="72"/>
      <c r="BL145" s="72"/>
      <c r="BM145" s="72"/>
      <c r="BN145" s="72"/>
      <c r="BO145" s="72"/>
      <c r="BP145" s="72"/>
      <c r="BQ145" s="72"/>
      <c r="BR145" s="72"/>
      <c r="BS145" s="72"/>
      <c r="BT145" s="72"/>
      <c r="BU145" s="72">
        <v>1</v>
      </c>
      <c r="BV145" s="72"/>
      <c r="BW145" s="72"/>
      <c r="BX145" s="72">
        <v>1</v>
      </c>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238">
        <f t="shared" si="32"/>
        <v>2</v>
      </c>
      <c r="ES145" s="72">
        <f t="shared" si="33"/>
        <v>1</v>
      </c>
      <c r="ET145" s="72" t="s">
        <v>136</v>
      </c>
      <c r="EU145" s="7" t="s">
        <v>1881</v>
      </c>
      <c r="EV145" s="7" t="s">
        <v>115</v>
      </c>
      <c r="EW145" s="7" t="s">
        <v>2362</v>
      </c>
      <c r="EX145" s="150" t="s">
        <v>2369</v>
      </c>
      <c r="EY145" s="239">
        <v>46210</v>
      </c>
      <c r="EZ145" s="239"/>
      <c r="FA145" s="150"/>
      <c r="FB145" s="239"/>
      <c r="FC145" s="7"/>
      <c r="FD145" s="7"/>
      <c r="FE145" s="7">
        <f t="shared" si="34"/>
        <v>4494</v>
      </c>
      <c r="FF145" s="72">
        <f t="shared" si="35"/>
        <v>8988</v>
      </c>
    </row>
    <row r="146" spans="1:162" ht="17.25" hidden="1" customHeight="1" x14ac:dyDescent="0.25">
      <c r="A146" s="72">
        <v>466061980</v>
      </c>
      <c r="B146" s="232" t="s">
        <v>666</v>
      </c>
      <c r="C146" s="72"/>
      <c r="D146" s="72"/>
      <c r="E146" s="72"/>
      <c r="F146" s="72"/>
      <c r="G146" s="233"/>
      <c r="H146" s="233"/>
      <c r="I146" s="72">
        <v>4062</v>
      </c>
      <c r="J146" s="72">
        <v>3900</v>
      </c>
      <c r="K146" s="189">
        <f t="shared" si="24"/>
        <v>3969</v>
      </c>
      <c r="L146" s="189">
        <f t="shared" si="25"/>
        <v>7962</v>
      </c>
      <c r="M146" s="260">
        <v>1</v>
      </c>
      <c r="N146" s="72" t="s">
        <v>124</v>
      </c>
      <c r="O146" s="72" t="s">
        <v>125</v>
      </c>
      <c r="P146" s="72" t="s">
        <v>218</v>
      </c>
      <c r="Q146" s="186">
        <v>80695</v>
      </c>
      <c r="R146" s="66">
        <v>69</v>
      </c>
      <c r="S146" s="66">
        <f t="shared" si="26"/>
        <v>0</v>
      </c>
      <c r="T146" s="66">
        <v>0</v>
      </c>
      <c r="U146" s="4" t="s">
        <v>174</v>
      </c>
      <c r="V146" s="5">
        <f t="shared" si="27"/>
        <v>0.17483595493017459</v>
      </c>
      <c r="W146" s="5">
        <f t="shared" si="28"/>
        <v>4.2501821758332741E-3</v>
      </c>
      <c r="X146" s="5" t="s">
        <v>124</v>
      </c>
      <c r="Y146" s="72" t="str">
        <f t="shared" si="30"/>
        <v>NC</v>
      </c>
      <c r="Z146" s="72" t="s">
        <v>166</v>
      </c>
      <c r="AA146" s="72" t="s">
        <v>141</v>
      </c>
      <c r="AB146" s="232" t="s">
        <v>2347</v>
      </c>
      <c r="AC146" s="72">
        <v>26</v>
      </c>
      <c r="AD146" s="72" t="s">
        <v>2889</v>
      </c>
      <c r="AE146" s="234"/>
      <c r="AF146" s="235" t="s">
        <v>129</v>
      </c>
      <c r="AG146" s="7"/>
      <c r="AH146" s="72" t="s">
        <v>1070</v>
      </c>
      <c r="AI146" s="7"/>
      <c r="AJ146" s="7"/>
      <c r="AK146" s="7"/>
      <c r="AL146" s="7">
        <v>3900</v>
      </c>
      <c r="AM146" s="186">
        <v>80695</v>
      </c>
      <c r="AN146" s="189">
        <v>26</v>
      </c>
      <c r="AO146" s="233">
        <v>55</v>
      </c>
      <c r="AP146" s="233" t="str">
        <f t="shared" si="31"/>
        <v>FLOW</v>
      </c>
      <c r="AQ146" s="233"/>
      <c r="AR146" s="233"/>
      <c r="AS146" s="233"/>
      <c r="AT146" s="233"/>
      <c r="AU146" s="72" t="s">
        <v>131</v>
      </c>
      <c r="AV146" s="236" t="s">
        <v>1389</v>
      </c>
      <c r="AW146" s="232" t="s">
        <v>1344</v>
      </c>
      <c r="AX146" s="237">
        <v>45782</v>
      </c>
      <c r="AY146" s="72">
        <v>36</v>
      </c>
      <c r="AZ146" s="72" t="s">
        <v>139</v>
      </c>
      <c r="BA146" s="7" t="s">
        <v>2305</v>
      </c>
      <c r="BB146" s="7"/>
      <c r="BC146" s="7"/>
      <c r="BD146" s="72"/>
      <c r="BE146" s="72"/>
      <c r="BF146" s="72"/>
      <c r="BG146" s="150"/>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238">
        <f t="shared" si="32"/>
        <v>1</v>
      </c>
      <c r="ES146" s="72">
        <f t="shared" si="33"/>
        <v>1</v>
      </c>
      <c r="ET146" s="72" t="s">
        <v>222</v>
      </c>
      <c r="EU146" s="7" t="s">
        <v>1882</v>
      </c>
      <c r="EV146" s="7" t="s">
        <v>115</v>
      </c>
      <c r="EW146" s="7" t="s">
        <v>2362</v>
      </c>
      <c r="EX146" s="150" t="s">
        <v>2418</v>
      </c>
      <c r="EY146" s="239">
        <v>46209</v>
      </c>
      <c r="EZ146" s="239"/>
      <c r="FA146" s="150"/>
      <c r="FB146" s="239"/>
      <c r="FC146" s="7"/>
      <c r="FD146" s="7"/>
      <c r="FE146" s="7">
        <f t="shared" si="34"/>
        <v>3969</v>
      </c>
      <c r="FF146" s="72">
        <f t="shared" si="35"/>
        <v>7962</v>
      </c>
    </row>
    <row r="147" spans="1:162" ht="17.25" hidden="1" customHeight="1" x14ac:dyDescent="0.25">
      <c r="A147" s="72">
        <v>465605639</v>
      </c>
      <c r="B147" s="232" t="s">
        <v>865</v>
      </c>
      <c r="C147" s="72" t="s">
        <v>2243</v>
      </c>
      <c r="D147" s="72" t="s">
        <v>2907</v>
      </c>
      <c r="E147" s="72">
        <v>3700</v>
      </c>
      <c r="F147" s="72"/>
      <c r="G147" s="233"/>
      <c r="H147" s="233"/>
      <c r="I147" s="72">
        <v>3667</v>
      </c>
      <c r="J147" s="72">
        <v>3667</v>
      </c>
      <c r="K147" s="189">
        <f t="shared" si="24"/>
        <v>3699</v>
      </c>
      <c r="L147" s="189">
        <f t="shared" si="25"/>
        <v>3634</v>
      </c>
      <c r="M147" s="260">
        <v>1</v>
      </c>
      <c r="N147" s="72" t="s">
        <v>2242</v>
      </c>
      <c r="O147" s="72" t="s">
        <v>128</v>
      </c>
      <c r="P147" s="72" t="s">
        <v>126</v>
      </c>
      <c r="Q147" s="186">
        <v>80499</v>
      </c>
      <c r="R147" s="66">
        <v>32</v>
      </c>
      <c r="S147" s="66">
        <f t="shared" si="26"/>
        <v>0</v>
      </c>
      <c r="T147" s="66">
        <v>3138</v>
      </c>
      <c r="U147" s="4" t="s">
        <v>129</v>
      </c>
      <c r="V147" s="5">
        <f t="shared" si="27"/>
        <v>5.0589677145552923E-2</v>
      </c>
      <c r="W147" s="5">
        <f t="shared" si="28"/>
        <v>4.2398589128496526E-3</v>
      </c>
      <c r="X147" s="5" t="str">
        <f t="shared" si="29"/>
        <v xml:space="preserve">STABLE </v>
      </c>
      <c r="Y147" s="72" t="str">
        <f t="shared" si="30"/>
        <v>PAID</v>
      </c>
      <c r="Z147" s="72" t="s">
        <v>129</v>
      </c>
      <c r="AA147" s="72" t="s">
        <v>128</v>
      </c>
      <c r="AB147" s="232"/>
      <c r="AC147" s="72"/>
      <c r="AD147" s="72"/>
      <c r="AE147" s="234"/>
      <c r="AF147" s="235" t="s">
        <v>129</v>
      </c>
      <c r="AG147" s="7"/>
      <c r="AH147" s="72" t="s">
        <v>291</v>
      </c>
      <c r="AI147" s="7"/>
      <c r="AJ147" s="7"/>
      <c r="AK147" s="7"/>
      <c r="AL147" s="7">
        <v>3667</v>
      </c>
      <c r="AM147" s="186">
        <v>80499</v>
      </c>
      <c r="AN147" s="189">
        <v>26</v>
      </c>
      <c r="AO147" s="233">
        <v>25</v>
      </c>
      <c r="AP147" s="233" t="str">
        <f t="shared" si="31"/>
        <v>STABLE</v>
      </c>
      <c r="AQ147" s="233"/>
      <c r="AR147" s="233"/>
      <c r="AS147" s="233"/>
      <c r="AT147" s="233"/>
      <c r="AU147" s="72" t="s">
        <v>426</v>
      </c>
      <c r="AV147" s="236" t="s">
        <v>1637</v>
      </c>
      <c r="AW147" s="232" t="s">
        <v>1351</v>
      </c>
      <c r="AX147" s="237">
        <v>45717</v>
      </c>
      <c r="AY147" s="72">
        <v>42</v>
      </c>
      <c r="AZ147" s="72" t="s">
        <v>139</v>
      </c>
      <c r="BA147" s="7" t="s">
        <v>135</v>
      </c>
      <c r="BB147" s="7"/>
      <c r="BC147" s="7"/>
      <c r="BD147" s="72"/>
      <c r="BE147" s="72"/>
      <c r="BF147" s="72"/>
      <c r="BG147" s="150"/>
      <c r="BH147" s="72"/>
      <c r="BI147" s="72"/>
      <c r="BJ147" s="72"/>
      <c r="BK147" s="72"/>
      <c r="BL147" s="72"/>
      <c r="BM147" s="72"/>
      <c r="BN147" s="72"/>
      <c r="BO147" s="72"/>
      <c r="BP147" s="72"/>
      <c r="BQ147" s="72"/>
      <c r="BR147" s="72"/>
      <c r="BS147" s="72"/>
      <c r="BT147" s="72"/>
      <c r="BU147" s="72">
        <v>1</v>
      </c>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238">
        <f t="shared" si="32"/>
        <v>2</v>
      </c>
      <c r="ES147" s="72">
        <f t="shared" si="33"/>
        <v>1</v>
      </c>
      <c r="ET147" s="72" t="s">
        <v>136</v>
      </c>
      <c r="EU147" s="7" t="s">
        <v>1883</v>
      </c>
      <c r="EV147" s="7" t="s">
        <v>115</v>
      </c>
      <c r="EW147" s="7" t="s">
        <v>2352</v>
      </c>
      <c r="EX147" s="150" t="s">
        <v>2364</v>
      </c>
      <c r="EY147" s="239">
        <v>46210</v>
      </c>
      <c r="EZ147" s="239"/>
      <c r="FA147" s="150"/>
      <c r="FB147" s="239"/>
      <c r="FC147" s="7"/>
      <c r="FD147" s="7"/>
      <c r="FE147" s="7">
        <f t="shared" si="34"/>
        <v>3699</v>
      </c>
      <c r="FF147" s="72">
        <f t="shared" si="35"/>
        <v>7334</v>
      </c>
    </row>
    <row r="148" spans="1:162" ht="17.25" hidden="1" customHeight="1" x14ac:dyDescent="0.25">
      <c r="A148" s="72">
        <v>467190696</v>
      </c>
      <c r="B148" s="232" t="s">
        <v>558</v>
      </c>
      <c r="C148" s="72" t="s">
        <v>2243</v>
      </c>
      <c r="D148" s="72" t="s">
        <v>2883</v>
      </c>
      <c r="E148" s="72">
        <v>7000</v>
      </c>
      <c r="F148" s="72"/>
      <c r="G148" s="233"/>
      <c r="H148" s="233"/>
      <c r="I148" s="72">
        <v>3342</v>
      </c>
      <c r="J148" s="72">
        <v>3342</v>
      </c>
      <c r="K148" s="189">
        <f t="shared" si="24"/>
        <v>3378</v>
      </c>
      <c r="L148" s="189">
        <f t="shared" si="25"/>
        <v>-316</v>
      </c>
      <c r="M148" s="260">
        <v>1</v>
      </c>
      <c r="N148" s="72" t="s">
        <v>480</v>
      </c>
      <c r="O148" s="72" t="s">
        <v>128</v>
      </c>
      <c r="P148" s="72" t="s">
        <v>322</v>
      </c>
      <c r="Q148" s="186">
        <v>79462</v>
      </c>
      <c r="R148" s="66">
        <v>36</v>
      </c>
      <c r="S148" s="66">
        <f t="shared" si="26"/>
        <v>0</v>
      </c>
      <c r="T148" s="66">
        <v>2009</v>
      </c>
      <c r="U148" s="4" t="s">
        <v>129</v>
      </c>
      <c r="V148" s="5">
        <f t="shared" si="27"/>
        <v>6.7815052881565821E-2</v>
      </c>
      <c r="W148" s="5">
        <f t="shared" si="28"/>
        <v>4.1852404245128405E-3</v>
      </c>
      <c r="X148" s="5" t="str">
        <f t="shared" si="29"/>
        <v>RB</v>
      </c>
      <c r="Y148" s="72" t="str">
        <f t="shared" si="30"/>
        <v>PAID</v>
      </c>
      <c r="Z148" s="72" t="s">
        <v>129</v>
      </c>
      <c r="AA148" s="72" t="s">
        <v>128</v>
      </c>
      <c r="AB148" s="232" t="s">
        <v>2347</v>
      </c>
      <c r="AC148" s="72"/>
      <c r="AD148" s="72" t="s">
        <v>2889</v>
      </c>
      <c r="AE148" s="234"/>
      <c r="AF148" s="235" t="s">
        <v>129</v>
      </c>
      <c r="AG148" s="7"/>
      <c r="AH148" s="72" t="s">
        <v>384</v>
      </c>
      <c r="AI148" s="7"/>
      <c r="AJ148" s="7"/>
      <c r="AK148" s="7"/>
      <c r="AL148" s="7">
        <v>3342</v>
      </c>
      <c r="AM148" s="186">
        <v>79462</v>
      </c>
      <c r="AN148" s="189">
        <v>21</v>
      </c>
      <c r="AO148" s="233">
        <v>0</v>
      </c>
      <c r="AP148" s="233" t="str">
        <f t="shared" si="31"/>
        <v>RB</v>
      </c>
      <c r="AQ148" s="233"/>
      <c r="AR148" s="233"/>
      <c r="AS148" s="233"/>
      <c r="AT148" s="233"/>
      <c r="AU148" s="72" t="s">
        <v>131</v>
      </c>
      <c r="AV148" s="236" t="s">
        <v>1237</v>
      </c>
      <c r="AW148" s="232" t="s">
        <v>1238</v>
      </c>
      <c r="AX148" s="237">
        <v>45959</v>
      </c>
      <c r="AY148" s="72">
        <v>36</v>
      </c>
      <c r="AZ148" s="72" t="s">
        <v>139</v>
      </c>
      <c r="BA148" s="7" t="s">
        <v>2305</v>
      </c>
      <c r="BB148" s="7"/>
      <c r="BC148" s="7"/>
      <c r="BD148" s="72"/>
      <c r="BE148" s="72"/>
      <c r="BF148" s="72"/>
      <c r="BG148" s="150"/>
      <c r="BH148" s="72"/>
      <c r="BI148" s="72"/>
      <c r="BJ148" s="72"/>
      <c r="BK148" s="72"/>
      <c r="BL148" s="72"/>
      <c r="BM148" s="72"/>
      <c r="BN148" s="72"/>
      <c r="BO148" s="72"/>
      <c r="BP148" s="72"/>
      <c r="BQ148" s="72"/>
      <c r="BR148" s="72">
        <v>1</v>
      </c>
      <c r="BS148" s="72"/>
      <c r="BT148" s="72"/>
      <c r="BU148" s="72"/>
      <c r="BV148" s="72"/>
      <c r="BW148" s="72"/>
      <c r="BX148" s="72"/>
      <c r="BY148" s="72"/>
      <c r="BZ148" s="72"/>
      <c r="CA148" s="72"/>
      <c r="CB148" s="72"/>
      <c r="CC148" s="72"/>
      <c r="CD148" s="72"/>
      <c r="CE148" s="72"/>
      <c r="CF148" s="72"/>
      <c r="CG148" s="72"/>
      <c r="CH148" s="72"/>
      <c r="CI148" s="72"/>
      <c r="CJ148" s="72"/>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238">
        <f t="shared" si="32"/>
        <v>1</v>
      </c>
      <c r="ES148" s="72">
        <f t="shared" si="33"/>
        <v>1</v>
      </c>
      <c r="ET148" s="72" t="s">
        <v>326</v>
      </c>
      <c r="EU148" s="7" t="s">
        <v>1884</v>
      </c>
      <c r="EV148" s="7" t="s">
        <v>115</v>
      </c>
      <c r="EW148" s="7" t="s">
        <v>2362</v>
      </c>
      <c r="EX148" s="150" t="s">
        <v>2419</v>
      </c>
      <c r="EY148" s="239">
        <v>46209</v>
      </c>
      <c r="EZ148" s="239"/>
      <c r="FA148" s="150"/>
      <c r="FB148" s="239"/>
      <c r="FC148" s="7"/>
      <c r="FD148" s="7"/>
      <c r="FE148" s="7">
        <f t="shared" si="34"/>
        <v>3378</v>
      </c>
      <c r="FF148" s="72">
        <f t="shared" si="35"/>
        <v>6684</v>
      </c>
    </row>
    <row r="149" spans="1:162" ht="17.25" hidden="1" customHeight="1" x14ac:dyDescent="0.25">
      <c r="A149" s="72">
        <v>464501212</v>
      </c>
      <c r="B149" s="232" t="s">
        <v>891</v>
      </c>
      <c r="C149" s="72"/>
      <c r="D149" s="72"/>
      <c r="E149" s="72"/>
      <c r="F149" s="72"/>
      <c r="G149" s="233"/>
      <c r="H149" s="233" t="s">
        <v>2559</v>
      </c>
      <c r="I149" s="72">
        <v>4783</v>
      </c>
      <c r="J149" s="72">
        <v>9563</v>
      </c>
      <c r="K149" s="189">
        <f t="shared" si="24"/>
        <v>4850</v>
      </c>
      <c r="L149" s="189">
        <f t="shared" si="25"/>
        <v>14346</v>
      </c>
      <c r="M149" s="260">
        <v>2</v>
      </c>
      <c r="N149" s="72" t="s">
        <v>2242</v>
      </c>
      <c r="O149" s="72" t="s">
        <v>125</v>
      </c>
      <c r="P149" s="72" t="s">
        <v>126</v>
      </c>
      <c r="Q149" s="186">
        <v>79185</v>
      </c>
      <c r="R149" s="66">
        <v>70</v>
      </c>
      <c r="S149" s="66">
        <f t="shared" si="26"/>
        <v>0</v>
      </c>
      <c r="T149" s="66">
        <v>1575.24</v>
      </c>
      <c r="U149" s="4" t="s">
        <v>129</v>
      </c>
      <c r="V149" s="5">
        <f t="shared" si="27"/>
        <v>0.12018944351612217</v>
      </c>
      <c r="W149" s="5">
        <f t="shared" si="28"/>
        <v>1.4722888027138474E-2</v>
      </c>
      <c r="X149" s="5" t="str">
        <f t="shared" si="29"/>
        <v xml:space="preserve">STABLE </v>
      </c>
      <c r="Y149" s="72" t="str">
        <f t="shared" si="30"/>
        <v>PAID</v>
      </c>
      <c r="Z149" s="72" t="s">
        <v>129</v>
      </c>
      <c r="AA149" s="72" t="s">
        <v>128</v>
      </c>
      <c r="AB149" s="232"/>
      <c r="AC149" s="72"/>
      <c r="AD149" s="72"/>
      <c r="AE149" s="234"/>
      <c r="AF149" s="235" t="s">
        <v>129</v>
      </c>
      <c r="AG149" s="7"/>
      <c r="AH149" s="72" t="s">
        <v>130</v>
      </c>
      <c r="AI149" s="7"/>
      <c r="AJ149" s="7"/>
      <c r="AK149" s="7"/>
      <c r="AL149" s="7">
        <v>9563</v>
      </c>
      <c r="AM149" s="186">
        <v>79185</v>
      </c>
      <c r="AN149" s="189">
        <v>57</v>
      </c>
      <c r="AO149" s="233">
        <v>55</v>
      </c>
      <c r="AP149" s="233" t="str">
        <f t="shared" si="31"/>
        <v>STABLE</v>
      </c>
      <c r="AQ149" s="233"/>
      <c r="AR149" s="233"/>
      <c r="AS149" s="233"/>
      <c r="AT149" s="233"/>
      <c r="AU149" s="72" t="s">
        <v>131</v>
      </c>
      <c r="AV149" s="236" t="s">
        <v>1667</v>
      </c>
      <c r="AW149" s="232" t="s">
        <v>177</v>
      </c>
      <c r="AX149" s="237">
        <v>45595</v>
      </c>
      <c r="AY149" s="72">
        <v>36</v>
      </c>
      <c r="AZ149" s="72" t="s">
        <v>139</v>
      </c>
      <c r="BA149" s="7" t="s">
        <v>135</v>
      </c>
      <c r="BB149" s="7"/>
      <c r="BC149" s="7"/>
      <c r="BD149" s="72"/>
      <c r="BE149" s="72"/>
      <c r="BF149" s="72"/>
      <c r="BG149" s="150"/>
      <c r="BH149" s="72"/>
      <c r="BI149" s="72"/>
      <c r="BJ149" s="72"/>
      <c r="BK149" s="72"/>
      <c r="BL149" s="72"/>
      <c r="BM149" s="72"/>
      <c r="BN149" s="72"/>
      <c r="BO149" s="72"/>
      <c r="BP149" s="72"/>
      <c r="BQ149" s="72"/>
      <c r="BR149" s="72"/>
      <c r="BS149" s="72"/>
      <c r="BT149" s="72"/>
      <c r="BU149" s="72">
        <v>1</v>
      </c>
      <c r="BV149" s="72"/>
      <c r="BW149" s="72"/>
      <c r="BX149" s="72">
        <v>1</v>
      </c>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238">
        <f t="shared" si="32"/>
        <v>2</v>
      </c>
      <c r="ES149" s="72">
        <f t="shared" si="33"/>
        <v>1</v>
      </c>
      <c r="ET149" s="72" t="s">
        <v>136</v>
      </c>
      <c r="EU149" s="7" t="s">
        <v>1885</v>
      </c>
      <c r="EV149" s="7" t="s">
        <v>115</v>
      </c>
      <c r="EW149" s="7" t="s">
        <v>2386</v>
      </c>
      <c r="EX149" s="150" t="s">
        <v>2420</v>
      </c>
      <c r="EY149" s="239">
        <v>46210</v>
      </c>
      <c r="EZ149" s="239"/>
      <c r="FA149" s="150"/>
      <c r="FB149" s="239"/>
      <c r="FC149" s="7" t="s">
        <v>2932</v>
      </c>
      <c r="FD149" s="7"/>
      <c r="FE149" s="7">
        <f t="shared" si="34"/>
        <v>4850</v>
      </c>
      <c r="FF149" s="72">
        <f t="shared" si="35"/>
        <v>14346</v>
      </c>
    </row>
    <row r="150" spans="1:162" ht="17.25" customHeight="1" x14ac:dyDescent="0.25">
      <c r="A150" s="72">
        <v>459845098</v>
      </c>
      <c r="B150" s="232" t="s">
        <v>727</v>
      </c>
      <c r="C150" s="72" t="s">
        <v>2243</v>
      </c>
      <c r="D150" s="72" t="s">
        <v>2940</v>
      </c>
      <c r="E150" s="72">
        <v>5300</v>
      </c>
      <c r="F150" s="72"/>
      <c r="G150" s="233"/>
      <c r="H150" s="233"/>
      <c r="I150" s="72">
        <v>5173</v>
      </c>
      <c r="J150" s="72">
        <v>4884</v>
      </c>
      <c r="K150" s="189">
        <f t="shared" si="24"/>
        <v>4986</v>
      </c>
      <c r="L150" s="189">
        <f t="shared" si="25"/>
        <v>4757</v>
      </c>
      <c r="M150" s="260">
        <v>1</v>
      </c>
      <c r="N150" s="72" t="s">
        <v>2242</v>
      </c>
      <c r="O150" s="72" t="s">
        <v>128</v>
      </c>
      <c r="P150" s="72" t="s">
        <v>264</v>
      </c>
      <c r="Q150" s="186">
        <v>78215</v>
      </c>
      <c r="R150" s="66">
        <v>102</v>
      </c>
      <c r="S150" s="66">
        <f t="shared" si="26"/>
        <v>0</v>
      </c>
      <c r="T150" s="66">
        <v>0</v>
      </c>
      <c r="U150" s="4" t="s">
        <v>1026</v>
      </c>
      <c r="V150" s="5">
        <f t="shared" si="27"/>
        <v>6.7404815829558429E-2</v>
      </c>
      <c r="W150" s="5">
        <f t="shared" si="28"/>
        <v>4.119561297265005E-3</v>
      </c>
      <c r="X150" s="5" t="s">
        <v>2242</v>
      </c>
      <c r="Y150" s="72" t="str">
        <f t="shared" si="30"/>
        <v>PTP</v>
      </c>
      <c r="Z150" s="72" t="s">
        <v>166</v>
      </c>
      <c r="AA150" s="72" t="s">
        <v>166</v>
      </c>
      <c r="AB150" s="232"/>
      <c r="AC150" s="72">
        <v>24</v>
      </c>
      <c r="AD150" s="72" t="s">
        <v>2888</v>
      </c>
      <c r="AE150" s="234"/>
      <c r="AF150" s="235" t="s">
        <v>129</v>
      </c>
      <c r="AG150" s="7"/>
      <c r="AH150" s="72" t="s">
        <v>1085</v>
      </c>
      <c r="AI150" s="7"/>
      <c r="AJ150" s="7"/>
      <c r="AK150" s="7"/>
      <c r="AL150" s="7">
        <v>4884</v>
      </c>
      <c r="AM150" s="186">
        <v>78215</v>
      </c>
      <c r="AN150" s="189">
        <v>26</v>
      </c>
      <c r="AO150" s="233">
        <v>25</v>
      </c>
      <c r="AP150" s="233" t="str">
        <f t="shared" si="31"/>
        <v>STABLE</v>
      </c>
      <c r="AQ150" s="233"/>
      <c r="AR150" s="233"/>
      <c r="AS150" s="233"/>
      <c r="AT150" s="233"/>
      <c r="AU150" s="72" t="s">
        <v>131</v>
      </c>
      <c r="AV150" s="236" t="s">
        <v>1466</v>
      </c>
      <c r="AW150" s="232" t="s">
        <v>169</v>
      </c>
      <c r="AX150" s="237">
        <v>45191</v>
      </c>
      <c r="AY150" s="72">
        <v>48</v>
      </c>
      <c r="AZ150" s="72" t="s">
        <v>139</v>
      </c>
      <c r="BA150" s="7" t="s">
        <v>2305</v>
      </c>
      <c r="BB150" s="7"/>
      <c r="BC150" s="7"/>
      <c r="BD150" s="72"/>
      <c r="BE150" s="72"/>
      <c r="BF150" s="72"/>
      <c r="BG150" s="150"/>
      <c r="BH150" s="72"/>
      <c r="BI150" s="72"/>
      <c r="BJ150" s="72"/>
      <c r="BK150" s="72"/>
      <c r="BL150" s="72">
        <v>1</v>
      </c>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238">
        <f t="shared" si="32"/>
        <v>1</v>
      </c>
      <c r="ES150" s="72">
        <f t="shared" si="33"/>
        <v>1</v>
      </c>
      <c r="ET150" s="72" t="s">
        <v>268</v>
      </c>
      <c r="EU150" s="7" t="s">
        <v>1886</v>
      </c>
      <c r="EV150" s="7" t="s">
        <v>115</v>
      </c>
      <c r="EW150" s="7" t="s">
        <v>2354</v>
      </c>
      <c r="EX150" s="150" t="s">
        <v>2421</v>
      </c>
      <c r="EY150" s="239">
        <v>46207</v>
      </c>
      <c r="EZ150" s="239"/>
      <c r="FA150" s="150"/>
      <c r="FB150" s="239"/>
      <c r="FC150" s="7"/>
      <c r="FD150" s="7"/>
      <c r="FE150" s="7">
        <f t="shared" si="34"/>
        <v>4986</v>
      </c>
      <c r="FF150" s="72">
        <f t="shared" si="35"/>
        <v>10057</v>
      </c>
    </row>
    <row r="151" spans="1:162" ht="17.25" hidden="1" customHeight="1" x14ac:dyDescent="0.25">
      <c r="A151" s="72">
        <v>464138274</v>
      </c>
      <c r="B151" s="232" t="s">
        <v>2656</v>
      </c>
      <c r="C151" s="72" t="s">
        <v>2243</v>
      </c>
      <c r="D151" s="72" t="s">
        <v>2885</v>
      </c>
      <c r="E151" s="72">
        <v>10820</v>
      </c>
      <c r="F151" s="72"/>
      <c r="G151" s="233"/>
      <c r="H151" s="233"/>
      <c r="I151" s="72">
        <v>5210</v>
      </c>
      <c r="J151" s="72">
        <v>4638.91</v>
      </c>
      <c r="K151" s="189">
        <f t="shared" si="24"/>
        <v>4638.91</v>
      </c>
      <c r="L151" s="189">
        <f t="shared" si="25"/>
        <v>-971.09000000000015</v>
      </c>
      <c r="M151" s="260">
        <v>1</v>
      </c>
      <c r="N151" s="72" t="s">
        <v>480</v>
      </c>
      <c r="O151" s="72" t="s">
        <v>128</v>
      </c>
      <c r="P151" s="72" t="s">
        <v>348</v>
      </c>
      <c r="Q151" s="186">
        <v>77938</v>
      </c>
      <c r="R151" s="66">
        <v>0</v>
      </c>
      <c r="S151" s="66">
        <f t="shared" si="26"/>
        <v>0</v>
      </c>
      <c r="T151" s="66">
        <v>450</v>
      </c>
      <c r="U151" s="4" t="s">
        <v>129</v>
      </c>
      <c r="V151" s="5">
        <f t="shared" si="27"/>
        <v>9.3220991461185398E-2</v>
      </c>
      <c r="W151" s="5">
        <f t="shared" si="28"/>
        <v>4.1049717878442749E-3</v>
      </c>
      <c r="X151" s="5" t="str">
        <f t="shared" si="29"/>
        <v>RB</v>
      </c>
      <c r="Y151" s="72" t="str">
        <f t="shared" si="30"/>
        <v>PAID</v>
      </c>
      <c r="Z151" s="72" t="s">
        <v>129</v>
      </c>
      <c r="AA151" s="72" t="s">
        <v>128</v>
      </c>
      <c r="AB151" s="232"/>
      <c r="AC151" s="72"/>
      <c r="AD151" s="72" t="s">
        <v>2888</v>
      </c>
      <c r="AE151" s="234"/>
      <c r="AF151" s="235" t="s">
        <v>129</v>
      </c>
      <c r="AG151" s="7"/>
      <c r="AH151" s="72" t="s">
        <v>373</v>
      </c>
      <c r="AI151" s="7"/>
      <c r="AJ151" s="7"/>
      <c r="AK151" s="7"/>
      <c r="AL151" s="7">
        <v>5088.91</v>
      </c>
      <c r="AM151" s="186">
        <v>77938</v>
      </c>
      <c r="AN151" s="189">
        <v>26</v>
      </c>
      <c r="AO151" s="233">
        <v>0</v>
      </c>
      <c r="AP151" s="233" t="str">
        <f t="shared" si="31"/>
        <v>RB</v>
      </c>
      <c r="AQ151" s="233"/>
      <c r="AR151" s="233"/>
      <c r="AS151" s="233"/>
      <c r="AT151" s="233"/>
      <c r="AU151" s="72" t="s">
        <v>131</v>
      </c>
      <c r="AV151" s="236" t="s">
        <v>2831</v>
      </c>
      <c r="AW151" s="232" t="s">
        <v>2832</v>
      </c>
      <c r="AX151" s="237">
        <v>45563</v>
      </c>
      <c r="AY151" s="72">
        <v>36</v>
      </c>
      <c r="AZ151" s="72" t="s">
        <v>2880</v>
      </c>
      <c r="BA151" s="7" t="s">
        <v>135</v>
      </c>
      <c r="BB151" s="7"/>
      <c r="BC151" s="7"/>
      <c r="BD151" s="72"/>
      <c r="BE151" s="72"/>
      <c r="BF151" s="72"/>
      <c r="BG151" s="150"/>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v>2</v>
      </c>
      <c r="CH151" s="72"/>
      <c r="CI151" s="72"/>
      <c r="CJ151" s="72"/>
      <c r="CK151" s="72"/>
      <c r="CL151" s="72"/>
      <c r="CM151" s="72">
        <v>1</v>
      </c>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238">
        <f t="shared" si="32"/>
        <v>3</v>
      </c>
      <c r="ES151" s="72">
        <f t="shared" si="33"/>
        <v>1</v>
      </c>
      <c r="ET151" s="72" t="s">
        <v>352</v>
      </c>
      <c r="EU151" s="7"/>
      <c r="EV151" s="262"/>
      <c r="EW151" s="7"/>
      <c r="EX151" s="150"/>
      <c r="EY151" s="239"/>
      <c r="EZ151" s="239"/>
      <c r="FA151" s="150"/>
      <c r="FB151" s="239"/>
      <c r="FC151" s="7"/>
      <c r="FD151" s="7"/>
      <c r="FE151" s="7">
        <f t="shared" si="34"/>
        <v>4638.91</v>
      </c>
      <c r="FF151" s="72">
        <f t="shared" si="35"/>
        <v>9848.91</v>
      </c>
    </row>
    <row r="152" spans="1:162" ht="17.25" hidden="1" customHeight="1" x14ac:dyDescent="0.25">
      <c r="A152" s="72">
        <v>464847649</v>
      </c>
      <c r="B152" s="232" t="s">
        <v>2614</v>
      </c>
      <c r="C152" s="72" t="s">
        <v>2246</v>
      </c>
      <c r="D152" s="72" t="s">
        <v>2898</v>
      </c>
      <c r="E152" s="72">
        <v>5000</v>
      </c>
      <c r="F152" s="72"/>
      <c r="G152" s="233"/>
      <c r="H152" s="233"/>
      <c r="I152" s="72">
        <v>4748</v>
      </c>
      <c r="J152" s="72">
        <v>4212</v>
      </c>
      <c r="K152" s="189">
        <f t="shared" si="24"/>
        <v>4306</v>
      </c>
      <c r="L152" s="189">
        <f t="shared" si="25"/>
        <v>3960</v>
      </c>
      <c r="M152" s="260">
        <v>1</v>
      </c>
      <c r="N152" s="72" t="s">
        <v>2242</v>
      </c>
      <c r="O152" s="72" t="s">
        <v>128</v>
      </c>
      <c r="P152" s="72" t="s">
        <v>206</v>
      </c>
      <c r="Q152" s="186">
        <v>77836</v>
      </c>
      <c r="R152" s="66">
        <v>94</v>
      </c>
      <c r="S152" s="66">
        <f t="shared" si="26"/>
        <v>0</v>
      </c>
      <c r="T152" s="66">
        <v>0</v>
      </c>
      <c r="U152" s="4" t="s">
        <v>1024</v>
      </c>
      <c r="V152" s="5">
        <f t="shared" si="27"/>
        <v>5.5293065751152844E-2</v>
      </c>
      <c r="W152" s="5">
        <f t="shared" si="28"/>
        <v>4.0995994775160638E-3</v>
      </c>
      <c r="X152" s="5" t="str">
        <f t="shared" si="29"/>
        <v xml:space="preserve">STABLE </v>
      </c>
      <c r="Y152" s="72" t="str">
        <f t="shared" si="30"/>
        <v>PAID</v>
      </c>
      <c r="Z152" s="72" t="s">
        <v>128</v>
      </c>
      <c r="AA152" s="72" t="s">
        <v>128</v>
      </c>
      <c r="AB152" s="232"/>
      <c r="AC152" s="72"/>
      <c r="AD152" s="72" t="s">
        <v>2889</v>
      </c>
      <c r="AE152" s="234"/>
      <c r="AF152" s="235" t="s">
        <v>129</v>
      </c>
      <c r="AG152" s="7"/>
      <c r="AH152" s="72" t="s">
        <v>207</v>
      </c>
      <c r="AI152" s="7"/>
      <c r="AJ152" s="7"/>
      <c r="AK152" s="7"/>
      <c r="AL152" s="7">
        <v>4306</v>
      </c>
      <c r="AM152" s="186">
        <v>77836</v>
      </c>
      <c r="AN152" s="189">
        <v>26</v>
      </c>
      <c r="AO152" s="233">
        <v>25</v>
      </c>
      <c r="AP152" s="233" t="str">
        <f t="shared" si="31"/>
        <v>STABLE</v>
      </c>
      <c r="AQ152" s="233"/>
      <c r="AR152" s="233"/>
      <c r="AS152" s="233"/>
      <c r="AT152" s="233"/>
      <c r="AU152" s="72" t="s">
        <v>131</v>
      </c>
      <c r="AV152" s="236" t="s">
        <v>2783</v>
      </c>
      <c r="AW152" s="232" t="s">
        <v>287</v>
      </c>
      <c r="AX152" s="237">
        <v>45629</v>
      </c>
      <c r="AY152" s="72">
        <v>36</v>
      </c>
      <c r="AZ152" s="72" t="s">
        <v>2880</v>
      </c>
      <c r="BA152" s="7" t="s">
        <v>135</v>
      </c>
      <c r="BB152" s="7"/>
      <c r="BC152" s="7"/>
      <c r="BD152" s="72"/>
      <c r="BE152" s="72"/>
      <c r="BF152" s="72"/>
      <c r="BG152" s="150"/>
      <c r="BH152" s="72"/>
      <c r="BI152" s="72"/>
      <c r="BJ152" s="72"/>
      <c r="BK152" s="72"/>
      <c r="BL152" s="72"/>
      <c r="BM152" s="72"/>
      <c r="BN152" s="72"/>
      <c r="BO152" s="72"/>
      <c r="BP152" s="72"/>
      <c r="BQ152" s="72"/>
      <c r="BR152" s="72"/>
      <c r="BS152" s="72"/>
      <c r="BT152" s="72"/>
      <c r="BU152" s="72"/>
      <c r="BV152" s="72"/>
      <c r="BW152" s="72"/>
      <c r="BX152" s="72"/>
      <c r="BY152" s="72"/>
      <c r="BZ152" s="72"/>
      <c r="CA152" s="72"/>
      <c r="CB152" s="72"/>
      <c r="CC152" s="72"/>
      <c r="CD152" s="72"/>
      <c r="CE152" s="72"/>
      <c r="CF152" s="72"/>
      <c r="CG152" s="72">
        <v>1</v>
      </c>
      <c r="CH152" s="72"/>
      <c r="CI152" s="72"/>
      <c r="CJ152" s="72"/>
      <c r="CK152" s="72"/>
      <c r="CL152" s="72"/>
      <c r="CM152" s="72"/>
      <c r="CN152" s="72"/>
      <c r="CO152" s="72"/>
      <c r="CP152" s="72">
        <v>2</v>
      </c>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238">
        <f t="shared" si="32"/>
        <v>3</v>
      </c>
      <c r="ES152" s="72">
        <f t="shared" si="33"/>
        <v>1</v>
      </c>
      <c r="ET152" s="72" t="s">
        <v>210</v>
      </c>
      <c r="EU152" s="7"/>
      <c r="EV152" s="262"/>
      <c r="EW152" s="7"/>
      <c r="EX152" s="150"/>
      <c r="EY152" s="239"/>
      <c r="EZ152" s="239"/>
      <c r="FA152" s="150"/>
      <c r="FB152" s="239"/>
      <c r="FC152" s="7"/>
      <c r="FD152" s="7"/>
      <c r="FE152" s="7">
        <f t="shared" si="34"/>
        <v>4306</v>
      </c>
      <c r="FF152" s="72">
        <f t="shared" si="35"/>
        <v>8960</v>
      </c>
    </row>
    <row r="153" spans="1:162" ht="17.25" hidden="1" customHeight="1" x14ac:dyDescent="0.25">
      <c r="A153" s="72">
        <v>466932723</v>
      </c>
      <c r="B153" s="232" t="s">
        <v>2590</v>
      </c>
      <c r="C153" s="72" t="s">
        <v>2243</v>
      </c>
      <c r="D153" s="72" t="s">
        <v>2938</v>
      </c>
      <c r="E153" s="72">
        <v>2278</v>
      </c>
      <c r="F153" s="72"/>
      <c r="G153" s="233"/>
      <c r="H153" s="233"/>
      <c r="I153" s="72">
        <v>3381</v>
      </c>
      <c r="J153" s="72">
        <v>2228.5100000000002</v>
      </c>
      <c r="K153" s="189">
        <f t="shared" si="24"/>
        <v>2228.5100000000002</v>
      </c>
      <c r="L153" s="189">
        <f t="shared" si="25"/>
        <v>3331.51</v>
      </c>
      <c r="M153" s="260">
        <v>1</v>
      </c>
      <c r="N153" s="72" t="s">
        <v>2242</v>
      </c>
      <c r="O153" s="72" t="s">
        <v>128</v>
      </c>
      <c r="P153" s="72" t="s">
        <v>165</v>
      </c>
      <c r="Q153" s="186">
        <v>77269</v>
      </c>
      <c r="R153" s="66">
        <v>0</v>
      </c>
      <c r="S153" s="66">
        <f t="shared" si="26"/>
        <v>0</v>
      </c>
      <c r="T153" s="66">
        <v>450</v>
      </c>
      <c r="U153" s="4" t="s">
        <v>129</v>
      </c>
      <c r="V153" s="5">
        <f t="shared" si="27"/>
        <v>8.3487873075526672E-2</v>
      </c>
      <c r="W153" s="5">
        <f t="shared" si="28"/>
        <v>4.0697357524563018E-3</v>
      </c>
      <c r="X153" s="5" t="s">
        <v>2242</v>
      </c>
      <c r="Y153" s="72" t="str">
        <f t="shared" si="30"/>
        <v>PTP</v>
      </c>
      <c r="Z153" s="72" t="s">
        <v>129</v>
      </c>
      <c r="AA153" s="72" t="s">
        <v>166</v>
      </c>
      <c r="AB153" s="232"/>
      <c r="AC153" s="72">
        <v>22</v>
      </c>
      <c r="AD153" s="72" t="s">
        <v>2889</v>
      </c>
      <c r="AE153" s="234"/>
      <c r="AF153" s="235" t="s">
        <v>129</v>
      </c>
      <c r="AG153" s="7"/>
      <c r="AH153" s="72" t="s">
        <v>1061</v>
      </c>
      <c r="AI153" s="7"/>
      <c r="AJ153" s="7"/>
      <c r="AK153" s="7"/>
      <c r="AL153" s="7">
        <v>2678.51</v>
      </c>
      <c r="AM153" s="186">
        <v>77269</v>
      </c>
      <c r="AN153" s="189">
        <v>26</v>
      </c>
      <c r="AO153" s="233">
        <v>25</v>
      </c>
      <c r="AP153" s="233" t="str">
        <f t="shared" si="31"/>
        <v>STABLE</v>
      </c>
      <c r="AQ153" s="233"/>
      <c r="AR153" s="233"/>
      <c r="AS153" s="233"/>
      <c r="AT153" s="233"/>
      <c r="AU153" s="72" t="s">
        <v>131</v>
      </c>
      <c r="AV153" s="236" t="s">
        <v>2754</v>
      </c>
      <c r="AW153" s="232" t="s">
        <v>1349</v>
      </c>
      <c r="AX153" s="237">
        <v>45924</v>
      </c>
      <c r="AY153" s="72">
        <v>36</v>
      </c>
      <c r="AZ153" s="72" t="s">
        <v>2880</v>
      </c>
      <c r="BA153" s="7" t="s">
        <v>2305</v>
      </c>
      <c r="BB153" s="7"/>
      <c r="BC153" s="7"/>
      <c r="BD153" s="72"/>
      <c r="BE153" s="72"/>
      <c r="BF153" s="72"/>
      <c r="BG153" s="150"/>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v>1</v>
      </c>
      <c r="CH153" s="72"/>
      <c r="CI153" s="72"/>
      <c r="CJ153" s="72"/>
      <c r="CK153" s="72"/>
      <c r="CL153" s="72"/>
      <c r="CM153" s="72"/>
      <c r="CN153" s="72"/>
      <c r="CO153" s="72"/>
      <c r="CP153" s="72"/>
      <c r="CQ153" s="72"/>
      <c r="CR153" s="72"/>
      <c r="CS153" s="72">
        <v>1</v>
      </c>
      <c r="CT153" s="72"/>
      <c r="CU153" s="72"/>
      <c r="CV153" s="72"/>
      <c r="CW153" s="72"/>
      <c r="CX153" s="72"/>
      <c r="CY153" s="72">
        <v>1</v>
      </c>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238">
        <f t="shared" si="32"/>
        <v>3</v>
      </c>
      <c r="ES153" s="72">
        <f t="shared" si="33"/>
        <v>1</v>
      </c>
      <c r="ET153" s="72" t="s">
        <v>170</v>
      </c>
      <c r="EU153" s="7"/>
      <c r="EV153" s="262"/>
      <c r="EW153" s="7"/>
      <c r="EX153" s="150"/>
      <c r="EY153" s="239"/>
      <c r="EZ153" s="239"/>
      <c r="FA153" s="150"/>
      <c r="FB153" s="239"/>
      <c r="FC153" s="7"/>
      <c r="FD153" s="7"/>
      <c r="FE153" s="7">
        <f t="shared" si="34"/>
        <v>2228.5100000000002</v>
      </c>
      <c r="FF153" s="72">
        <f t="shared" si="35"/>
        <v>5609.51</v>
      </c>
    </row>
    <row r="154" spans="1:162" ht="17.25" hidden="1" customHeight="1" x14ac:dyDescent="0.25">
      <c r="A154" s="72">
        <v>463603128</v>
      </c>
      <c r="B154" s="232" t="s">
        <v>696</v>
      </c>
      <c r="C154" s="72"/>
      <c r="D154" s="72"/>
      <c r="E154" s="72"/>
      <c r="F154" s="72"/>
      <c r="G154" s="233"/>
      <c r="H154" s="233"/>
      <c r="I154" s="72">
        <v>5812</v>
      </c>
      <c r="J154" s="72">
        <v>5429</v>
      </c>
      <c r="K154" s="189">
        <f t="shared" si="24"/>
        <v>5591</v>
      </c>
      <c r="L154" s="189">
        <f t="shared" si="25"/>
        <v>11241</v>
      </c>
      <c r="M154" s="260">
        <v>1</v>
      </c>
      <c r="N154" s="72" t="s">
        <v>124</v>
      </c>
      <c r="O154" s="72" t="s">
        <v>125</v>
      </c>
      <c r="P154" s="72" t="s">
        <v>206</v>
      </c>
      <c r="Q154" s="186">
        <v>77060</v>
      </c>
      <c r="R154" s="66">
        <v>162</v>
      </c>
      <c r="S154" s="66">
        <f t="shared" si="26"/>
        <v>0</v>
      </c>
      <c r="T154" s="66">
        <v>3424</v>
      </c>
      <c r="U154" s="4" t="s">
        <v>1014</v>
      </c>
      <c r="V154" s="5">
        <f t="shared" si="27"/>
        <v>5.4741811588260421E-2</v>
      </c>
      <c r="W154" s="5">
        <f t="shared" si="28"/>
        <v>4.0587277832543787E-3</v>
      </c>
      <c r="X154" s="5" t="s">
        <v>124</v>
      </c>
      <c r="Y154" s="72" t="str">
        <f t="shared" si="30"/>
        <v>NC</v>
      </c>
      <c r="Z154" s="72" t="s">
        <v>181</v>
      </c>
      <c r="AA154" s="72" t="s">
        <v>141</v>
      </c>
      <c r="AB154" s="232"/>
      <c r="AC154" s="72">
        <v>30</v>
      </c>
      <c r="AD154" s="72" t="s">
        <v>2888</v>
      </c>
      <c r="AE154" s="234"/>
      <c r="AF154" s="235" t="s">
        <v>129</v>
      </c>
      <c r="AG154" s="7"/>
      <c r="AH154" s="72" t="s">
        <v>207</v>
      </c>
      <c r="AI154" s="7"/>
      <c r="AJ154" s="7"/>
      <c r="AK154" s="7"/>
      <c r="AL154" s="7">
        <v>5429</v>
      </c>
      <c r="AM154" s="186">
        <v>77060</v>
      </c>
      <c r="AN154" s="189">
        <v>26</v>
      </c>
      <c r="AO154" s="233">
        <v>55</v>
      </c>
      <c r="AP154" s="233" t="str">
        <f t="shared" si="31"/>
        <v>FLOW</v>
      </c>
      <c r="AQ154" s="233"/>
      <c r="AR154" s="233"/>
      <c r="AS154" s="233"/>
      <c r="AT154" s="233"/>
      <c r="AU154" s="72" t="s">
        <v>131</v>
      </c>
      <c r="AV154" s="236" t="s">
        <v>1428</v>
      </c>
      <c r="AW154" s="232" t="s">
        <v>1429</v>
      </c>
      <c r="AX154" s="237">
        <v>45502</v>
      </c>
      <c r="AY154" s="72">
        <v>36</v>
      </c>
      <c r="AZ154" s="72" t="s">
        <v>139</v>
      </c>
      <c r="BA154" s="7" t="s">
        <v>135</v>
      </c>
      <c r="BB154" s="7"/>
      <c r="BC154" s="7"/>
      <c r="BD154" s="72"/>
      <c r="BE154" s="72"/>
      <c r="BF154" s="72"/>
      <c r="BG154" s="150"/>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v>1</v>
      </c>
      <c r="EP154" s="72"/>
      <c r="EQ154" s="72"/>
      <c r="ER154" s="238">
        <f t="shared" si="32"/>
        <v>1</v>
      </c>
      <c r="ES154" s="72">
        <f t="shared" si="33"/>
        <v>1</v>
      </c>
      <c r="ET154" s="72" t="s">
        <v>210</v>
      </c>
      <c r="EU154" s="7" t="s">
        <v>2318</v>
      </c>
      <c r="EV154" s="262" t="s">
        <v>115</v>
      </c>
      <c r="EW154" s="7" t="s">
        <v>2362</v>
      </c>
      <c r="EX154" s="150" t="s">
        <v>2381</v>
      </c>
      <c r="EY154" s="239">
        <v>46206</v>
      </c>
      <c r="EZ154" s="239"/>
      <c r="FA154" s="150"/>
      <c r="FB154" s="239"/>
      <c r="FC154" s="7" t="s">
        <v>2932</v>
      </c>
      <c r="FD154" s="7"/>
      <c r="FE154" s="7">
        <f t="shared" si="34"/>
        <v>5591</v>
      </c>
      <c r="FF154" s="72">
        <f t="shared" si="35"/>
        <v>11241</v>
      </c>
    </row>
    <row r="155" spans="1:162" ht="17.25" hidden="1" customHeight="1" x14ac:dyDescent="0.25">
      <c r="A155" s="72">
        <v>465143032</v>
      </c>
      <c r="B155" s="232" t="s">
        <v>817</v>
      </c>
      <c r="C155" s="72"/>
      <c r="D155" s="72"/>
      <c r="E155" s="72"/>
      <c r="F155" s="72"/>
      <c r="G155" s="233"/>
      <c r="H155" s="233"/>
      <c r="I155" s="72">
        <v>4330</v>
      </c>
      <c r="J155" s="72">
        <v>8491</v>
      </c>
      <c r="K155" s="189">
        <f t="shared" si="24"/>
        <v>4400</v>
      </c>
      <c r="L155" s="189">
        <f t="shared" si="25"/>
        <v>12821</v>
      </c>
      <c r="M155" s="260">
        <v>2</v>
      </c>
      <c r="N155" s="72" t="s">
        <v>124</v>
      </c>
      <c r="O155" s="72" t="s">
        <v>125</v>
      </c>
      <c r="P155" s="72" t="s">
        <v>206</v>
      </c>
      <c r="Q155" s="186">
        <v>76514</v>
      </c>
      <c r="R155" s="66">
        <v>239</v>
      </c>
      <c r="S155" s="66">
        <f t="shared" si="26"/>
        <v>0</v>
      </c>
      <c r="T155" s="66">
        <v>5809</v>
      </c>
      <c r="U155" s="4" t="s">
        <v>124</v>
      </c>
      <c r="V155" s="5">
        <f t="shared" si="27"/>
        <v>0.12330893402026027</v>
      </c>
      <c r="W155" s="5">
        <f t="shared" si="28"/>
        <v>1.4226268289555763E-2</v>
      </c>
      <c r="X155" s="5" t="str">
        <f t="shared" si="29"/>
        <v>FLOW</v>
      </c>
      <c r="Y155" s="72" t="str">
        <f t="shared" si="30"/>
        <v>NC</v>
      </c>
      <c r="Z155" s="72" t="s">
        <v>166</v>
      </c>
      <c r="AA155" s="72" t="s">
        <v>141</v>
      </c>
      <c r="AB155" s="232" t="s">
        <v>2347</v>
      </c>
      <c r="AC155" s="72"/>
      <c r="AD155" s="72" t="s">
        <v>2892</v>
      </c>
      <c r="AE155" s="234"/>
      <c r="AF155" s="235" t="s">
        <v>129</v>
      </c>
      <c r="AG155" s="7"/>
      <c r="AH155" s="72" t="s">
        <v>408</v>
      </c>
      <c r="AI155" s="7"/>
      <c r="AJ155" s="7"/>
      <c r="AK155" s="7"/>
      <c r="AL155" s="7">
        <v>8491</v>
      </c>
      <c r="AM155" s="186">
        <v>76514</v>
      </c>
      <c r="AN155" s="189">
        <v>57</v>
      </c>
      <c r="AO155" s="233">
        <v>86</v>
      </c>
      <c r="AP155" s="233" t="str">
        <f t="shared" si="31"/>
        <v>FLOW</v>
      </c>
      <c r="AQ155" s="233"/>
      <c r="AR155" s="233"/>
      <c r="AS155" s="233"/>
      <c r="AT155" s="233"/>
      <c r="AU155" s="72" t="s">
        <v>131</v>
      </c>
      <c r="AV155" s="236" t="s">
        <v>1573</v>
      </c>
      <c r="AW155" s="232" t="s">
        <v>370</v>
      </c>
      <c r="AX155" s="237">
        <v>45663</v>
      </c>
      <c r="AY155" s="72">
        <v>36</v>
      </c>
      <c r="AZ155" s="72" t="s">
        <v>139</v>
      </c>
      <c r="BA155" s="7" t="s">
        <v>135</v>
      </c>
      <c r="BB155" s="7"/>
      <c r="BC155" s="7"/>
      <c r="BD155" s="72"/>
      <c r="BE155" s="72"/>
      <c r="BF155" s="72"/>
      <c r="BG155" s="150"/>
      <c r="BH155" s="72"/>
      <c r="BI155" s="72"/>
      <c r="BJ155" s="72"/>
      <c r="BK155" s="72"/>
      <c r="BL155" s="72"/>
      <c r="BM155" s="72"/>
      <c r="BN155" s="72"/>
      <c r="BO155" s="72"/>
      <c r="BP155" s="72"/>
      <c r="BQ155" s="72"/>
      <c r="BR155" s="72">
        <v>1</v>
      </c>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238">
        <f t="shared" si="32"/>
        <v>1</v>
      </c>
      <c r="ES155" s="72">
        <f t="shared" si="33"/>
        <v>1</v>
      </c>
      <c r="ET155" s="72" t="s">
        <v>210</v>
      </c>
      <c r="EU155" s="7" t="s">
        <v>1887</v>
      </c>
      <c r="EV155" s="7" t="s">
        <v>115</v>
      </c>
      <c r="EW155" s="7" t="s">
        <v>2362</v>
      </c>
      <c r="EX155" s="150" t="s">
        <v>2381</v>
      </c>
      <c r="EY155" s="239">
        <v>46209</v>
      </c>
      <c r="EZ155" s="239"/>
      <c r="FA155" s="150"/>
      <c r="FB155" s="239"/>
      <c r="FC155" s="7"/>
      <c r="FD155" s="7"/>
      <c r="FE155" s="7">
        <f t="shared" si="34"/>
        <v>4400</v>
      </c>
      <c r="FF155" s="72">
        <f t="shared" si="35"/>
        <v>12821</v>
      </c>
    </row>
    <row r="156" spans="1:162" ht="17.25" hidden="1" customHeight="1" x14ac:dyDescent="0.25">
      <c r="A156" s="72">
        <v>464515369</v>
      </c>
      <c r="B156" s="232" t="s">
        <v>991</v>
      </c>
      <c r="C156" s="72"/>
      <c r="D156" s="72"/>
      <c r="E156" s="72"/>
      <c r="F156" s="72"/>
      <c r="G156" s="233"/>
      <c r="H156" s="233"/>
      <c r="I156" s="72">
        <v>3957</v>
      </c>
      <c r="J156" s="72">
        <v>23734</v>
      </c>
      <c r="K156" s="189">
        <f t="shared" si="24"/>
        <v>4860</v>
      </c>
      <c r="L156" s="189">
        <f t="shared" si="25"/>
        <v>27691</v>
      </c>
      <c r="M156" s="260">
        <v>6</v>
      </c>
      <c r="N156" s="72" t="s">
        <v>124</v>
      </c>
      <c r="O156" s="72" t="s">
        <v>125</v>
      </c>
      <c r="P156" s="72" t="s">
        <v>284</v>
      </c>
      <c r="Q156" s="186">
        <v>76306</v>
      </c>
      <c r="R156" s="66">
        <v>911</v>
      </c>
      <c r="S156" s="66">
        <f t="shared" si="26"/>
        <v>0</v>
      </c>
      <c r="T156" s="66">
        <v>4500</v>
      </c>
      <c r="U156" s="4" t="s">
        <v>124</v>
      </c>
      <c r="V156" s="5">
        <f t="shared" si="27"/>
        <v>0.43927740806410759</v>
      </c>
      <c r="W156" s="5">
        <f t="shared" si="28"/>
        <v>3.3353532270241841E-2</v>
      </c>
      <c r="X156" s="5" t="str">
        <f t="shared" si="29"/>
        <v>FLOW</v>
      </c>
      <c r="Y156" s="72" t="str">
        <f t="shared" si="30"/>
        <v>RTP</v>
      </c>
      <c r="Z156" s="72" t="s">
        <v>141</v>
      </c>
      <c r="AA156" s="72" t="s">
        <v>127</v>
      </c>
      <c r="AB156" s="232" t="s">
        <v>2346</v>
      </c>
      <c r="AC156" s="72"/>
      <c r="AD156" s="72" t="s">
        <v>2889</v>
      </c>
      <c r="AE156" s="234"/>
      <c r="AF156" s="235" t="s">
        <v>2882</v>
      </c>
      <c r="AG156" s="7"/>
      <c r="AH156" s="72" t="s">
        <v>285</v>
      </c>
      <c r="AI156" s="7"/>
      <c r="AJ156" s="7"/>
      <c r="AK156" s="7"/>
      <c r="AL156" s="7">
        <v>23734</v>
      </c>
      <c r="AM156" s="186">
        <v>76306</v>
      </c>
      <c r="AN156" s="189">
        <v>177</v>
      </c>
      <c r="AO156" s="233">
        <v>206</v>
      </c>
      <c r="AP156" s="233" t="str">
        <f t="shared" si="31"/>
        <v>FLOW</v>
      </c>
      <c r="AQ156" s="233"/>
      <c r="AR156" s="233"/>
      <c r="AS156" s="233"/>
      <c r="AT156" s="233"/>
      <c r="AU156" s="72" t="s">
        <v>426</v>
      </c>
      <c r="AV156" s="236" t="s">
        <v>1781</v>
      </c>
      <c r="AW156" s="232" t="s">
        <v>287</v>
      </c>
      <c r="AX156" s="237">
        <v>45596</v>
      </c>
      <c r="AY156" s="72">
        <v>36</v>
      </c>
      <c r="AZ156" s="72" t="s">
        <v>139</v>
      </c>
      <c r="BA156" s="7" t="s">
        <v>2305</v>
      </c>
      <c r="BB156" s="7"/>
      <c r="BC156" s="7"/>
      <c r="BD156" s="72"/>
      <c r="BE156" s="72"/>
      <c r="BF156" s="72"/>
      <c r="BG156" s="150"/>
      <c r="BH156" s="72"/>
      <c r="BI156" s="72"/>
      <c r="BJ156" s="72"/>
      <c r="BK156" s="72"/>
      <c r="BL156" s="72"/>
      <c r="BM156" s="72"/>
      <c r="BN156" s="72"/>
      <c r="BO156" s="72"/>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v>1</v>
      </c>
      <c r="EP156" s="72"/>
      <c r="EQ156" s="72"/>
      <c r="ER156" s="238">
        <f t="shared" si="32"/>
        <v>1</v>
      </c>
      <c r="ES156" s="72">
        <f t="shared" si="33"/>
        <v>1</v>
      </c>
      <c r="ET156" s="72" t="s">
        <v>288</v>
      </c>
      <c r="EU156" s="7" t="s">
        <v>2319</v>
      </c>
      <c r="EV156" s="262" t="s">
        <v>115</v>
      </c>
      <c r="EW156" s="7" t="s">
        <v>2352</v>
      </c>
      <c r="EX156" s="150" t="s">
        <v>2363</v>
      </c>
      <c r="EY156" s="239">
        <v>46206</v>
      </c>
      <c r="EZ156" s="239"/>
      <c r="FA156" s="150"/>
      <c r="FB156" s="239"/>
      <c r="FC156" s="7"/>
      <c r="FD156" s="7"/>
      <c r="FE156" s="7">
        <f t="shared" si="34"/>
        <v>4860</v>
      </c>
      <c r="FF156" s="72">
        <f t="shared" si="35"/>
        <v>27691</v>
      </c>
    </row>
    <row r="157" spans="1:162" ht="17.25" hidden="1" customHeight="1" x14ac:dyDescent="0.25">
      <c r="A157" s="72">
        <v>466113010</v>
      </c>
      <c r="B157" s="232" t="s">
        <v>2606</v>
      </c>
      <c r="C157" s="72"/>
      <c r="D157" s="72"/>
      <c r="E157" s="72"/>
      <c r="F157" s="72"/>
      <c r="G157" s="233"/>
      <c r="H157" s="233" t="s">
        <v>2906</v>
      </c>
      <c r="I157" s="72">
        <v>3914</v>
      </c>
      <c r="J157" s="72">
        <v>3914</v>
      </c>
      <c r="K157" s="189">
        <f t="shared" si="24"/>
        <v>3914</v>
      </c>
      <c r="L157" s="189">
        <f t="shared" si="25"/>
        <v>7828</v>
      </c>
      <c r="M157" s="260">
        <v>1</v>
      </c>
      <c r="N157" s="72" t="s">
        <v>480</v>
      </c>
      <c r="O157" s="72" t="s">
        <v>125</v>
      </c>
      <c r="P157" s="72" t="s">
        <v>236</v>
      </c>
      <c r="Q157" s="186">
        <v>76285</v>
      </c>
      <c r="R157" s="66">
        <v>0</v>
      </c>
      <c r="S157" s="66">
        <f t="shared" si="26"/>
        <v>0</v>
      </c>
      <c r="T157" s="66">
        <v>450</v>
      </c>
      <c r="U157" s="4" t="s">
        <v>129</v>
      </c>
      <c r="V157" s="5">
        <f t="shared" si="27"/>
        <v>8.117323344842016E-2</v>
      </c>
      <c r="W157" s="5">
        <f t="shared" si="28"/>
        <v>4.0179087587017947E-3</v>
      </c>
      <c r="X157" s="5" t="str">
        <f t="shared" si="29"/>
        <v>RB</v>
      </c>
      <c r="Y157" s="72" t="str">
        <f t="shared" si="30"/>
        <v>PAID</v>
      </c>
      <c r="Z157" s="72" t="s">
        <v>129</v>
      </c>
      <c r="AA157" s="72" t="s">
        <v>141</v>
      </c>
      <c r="AB157" s="232" t="s">
        <v>2349</v>
      </c>
      <c r="AC157" s="72"/>
      <c r="AD157" s="72" t="s">
        <v>2892</v>
      </c>
      <c r="AE157" s="234"/>
      <c r="AF157" s="235" t="s">
        <v>129</v>
      </c>
      <c r="AG157" s="7"/>
      <c r="AH157" s="72" t="s">
        <v>2700</v>
      </c>
      <c r="AI157" s="7"/>
      <c r="AJ157" s="7"/>
      <c r="AK157" s="7"/>
      <c r="AL157" s="7">
        <v>4364</v>
      </c>
      <c r="AM157" s="186">
        <v>76285</v>
      </c>
      <c r="AN157" s="189">
        <v>26</v>
      </c>
      <c r="AO157" s="233">
        <v>0</v>
      </c>
      <c r="AP157" s="233" t="str">
        <f t="shared" si="31"/>
        <v>RB</v>
      </c>
      <c r="AQ157" s="233"/>
      <c r="AR157" s="233"/>
      <c r="AS157" s="233"/>
      <c r="AT157" s="233"/>
      <c r="AU157" s="72" t="s">
        <v>131</v>
      </c>
      <c r="AV157" s="236" t="s">
        <v>2774</v>
      </c>
      <c r="AW157" s="232" t="s">
        <v>209</v>
      </c>
      <c r="AX157" s="237">
        <v>45790</v>
      </c>
      <c r="AY157" s="72">
        <v>36</v>
      </c>
      <c r="AZ157" s="72" t="s">
        <v>2880</v>
      </c>
      <c r="BA157" s="7" t="s">
        <v>2305</v>
      </c>
      <c r="BB157" s="7"/>
      <c r="BC157" s="7"/>
      <c r="BD157" s="72"/>
      <c r="BE157" s="72"/>
      <c r="BF157" s="72"/>
      <c r="BG157" s="150"/>
      <c r="BH157" s="72"/>
      <c r="BI157" s="72"/>
      <c r="BJ157" s="72"/>
      <c r="BK157" s="72"/>
      <c r="BL157" s="72"/>
      <c r="BM157" s="72"/>
      <c r="BN157" s="72"/>
      <c r="BO157" s="72"/>
      <c r="BP157" s="72"/>
      <c r="BQ157" s="72"/>
      <c r="BR157" s="72"/>
      <c r="BS157" s="72"/>
      <c r="BT157" s="72"/>
      <c r="BU157" s="72"/>
      <c r="BV157" s="72"/>
      <c r="BW157" s="72"/>
      <c r="BX157" s="72"/>
      <c r="BY157" s="72"/>
      <c r="BZ157" s="72"/>
      <c r="CA157" s="72"/>
      <c r="CB157" s="72"/>
      <c r="CC157" s="72"/>
      <c r="CD157" s="72"/>
      <c r="CE157" s="72"/>
      <c r="CF157" s="72"/>
      <c r="CG157" s="72">
        <v>1</v>
      </c>
      <c r="CH157" s="72"/>
      <c r="CI157" s="72"/>
      <c r="CJ157" s="72"/>
      <c r="CK157" s="72"/>
      <c r="CL157" s="72"/>
      <c r="CM157" s="72">
        <v>1</v>
      </c>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238">
        <f t="shared" si="32"/>
        <v>2</v>
      </c>
      <c r="ES157" s="72">
        <f t="shared" si="33"/>
        <v>1</v>
      </c>
      <c r="ET157" s="72" t="s">
        <v>222</v>
      </c>
      <c r="EU157" s="7"/>
      <c r="EV157" s="262"/>
      <c r="EW157" s="7"/>
      <c r="EX157" s="150"/>
      <c r="EY157" s="239"/>
      <c r="EZ157" s="239"/>
      <c r="FA157" s="150"/>
      <c r="FB157" s="239"/>
      <c r="FC157" s="7"/>
      <c r="FD157" s="7"/>
      <c r="FE157" s="7">
        <f t="shared" si="34"/>
        <v>3914</v>
      </c>
      <c r="FF157" s="72">
        <f t="shared" si="35"/>
        <v>7828</v>
      </c>
    </row>
    <row r="158" spans="1:162" ht="17.25" hidden="1" customHeight="1" x14ac:dyDescent="0.25">
      <c r="A158" s="72">
        <v>465108553</v>
      </c>
      <c r="B158" s="232" t="s">
        <v>2660</v>
      </c>
      <c r="C158" s="72" t="s">
        <v>2243</v>
      </c>
      <c r="D158" s="72" t="s">
        <v>2937</v>
      </c>
      <c r="E158" s="72">
        <f>4552+150</f>
        <v>4702</v>
      </c>
      <c r="F158" s="72"/>
      <c r="G158" s="233"/>
      <c r="H158" s="233"/>
      <c r="I158" s="72">
        <v>4552</v>
      </c>
      <c r="J158" s="72">
        <v>4552</v>
      </c>
      <c r="K158" s="189">
        <f t="shared" si="24"/>
        <v>4615</v>
      </c>
      <c r="L158" s="189">
        <f t="shared" si="25"/>
        <v>4402</v>
      </c>
      <c r="M158" s="260">
        <v>1</v>
      </c>
      <c r="N158" s="72" t="s">
        <v>2242</v>
      </c>
      <c r="O158" s="72" t="s">
        <v>128</v>
      </c>
      <c r="P158" s="72" t="s">
        <v>348</v>
      </c>
      <c r="Q158" s="186">
        <v>75947</v>
      </c>
      <c r="R158" s="66">
        <v>63</v>
      </c>
      <c r="S158" s="66">
        <f t="shared" si="26"/>
        <v>0</v>
      </c>
      <c r="T158" s="66">
        <v>4417</v>
      </c>
      <c r="U158" s="4" t="s">
        <v>129</v>
      </c>
      <c r="V158" s="5">
        <f t="shared" si="27"/>
        <v>9.0839572974706143E-2</v>
      </c>
      <c r="W158" s="5">
        <f t="shared" si="28"/>
        <v>4.0001063970259579E-3</v>
      </c>
      <c r="X158" s="5" t="str">
        <f t="shared" si="29"/>
        <v xml:space="preserve">STABLE </v>
      </c>
      <c r="Y158" s="72" t="str">
        <f t="shared" si="30"/>
        <v>NC</v>
      </c>
      <c r="Z158" s="72" t="s">
        <v>129</v>
      </c>
      <c r="AA158" s="72" t="s">
        <v>141</v>
      </c>
      <c r="AB158" s="232" t="s">
        <v>2349</v>
      </c>
      <c r="AC158" s="72"/>
      <c r="AD158" s="72" t="s">
        <v>2892</v>
      </c>
      <c r="AE158" s="234"/>
      <c r="AF158" s="235" t="s">
        <v>129</v>
      </c>
      <c r="AG158" s="7"/>
      <c r="AH158" s="72" t="s">
        <v>1123</v>
      </c>
      <c r="AI158" s="7"/>
      <c r="AJ158" s="7"/>
      <c r="AK158" s="7"/>
      <c r="AL158" s="7">
        <v>9032</v>
      </c>
      <c r="AM158" s="186">
        <v>75947</v>
      </c>
      <c r="AN158" s="189">
        <v>26</v>
      </c>
      <c r="AO158" s="233">
        <v>25</v>
      </c>
      <c r="AP158" s="233" t="str">
        <f t="shared" si="31"/>
        <v>STABLE</v>
      </c>
      <c r="AQ158" s="233"/>
      <c r="AR158" s="233"/>
      <c r="AS158" s="233"/>
      <c r="AT158" s="233"/>
      <c r="AU158" s="72" t="s">
        <v>131</v>
      </c>
      <c r="AV158" s="236" t="s">
        <v>2837</v>
      </c>
      <c r="AW158" s="232" t="s">
        <v>2838</v>
      </c>
      <c r="AX158" s="237">
        <v>45659</v>
      </c>
      <c r="AY158" s="72">
        <v>36</v>
      </c>
      <c r="AZ158" s="72" t="s">
        <v>2880</v>
      </c>
      <c r="BA158" s="7" t="s">
        <v>135</v>
      </c>
      <c r="BB158" s="7"/>
      <c r="BC158" s="7"/>
      <c r="BD158" s="72"/>
      <c r="BE158" s="72"/>
      <c r="BF158" s="72"/>
      <c r="BG158" s="150"/>
      <c r="BH158" s="72"/>
      <c r="BI158" s="72"/>
      <c r="BJ158" s="72"/>
      <c r="BK158" s="72"/>
      <c r="BL158" s="72"/>
      <c r="BM158" s="72"/>
      <c r="BN158" s="72"/>
      <c r="BO158" s="72"/>
      <c r="BP158" s="72"/>
      <c r="BQ158" s="72"/>
      <c r="BR158" s="72"/>
      <c r="BS158" s="72"/>
      <c r="BT158" s="72"/>
      <c r="BU158" s="72"/>
      <c r="BV158" s="72"/>
      <c r="BW158" s="72"/>
      <c r="BX158" s="72"/>
      <c r="BY158" s="72"/>
      <c r="BZ158" s="72"/>
      <c r="CA158" s="72"/>
      <c r="CB158" s="72"/>
      <c r="CC158" s="72"/>
      <c r="CD158" s="72"/>
      <c r="CE158" s="72"/>
      <c r="CF158" s="72"/>
      <c r="CG158" s="72"/>
      <c r="CH158" s="72"/>
      <c r="CI158" s="72"/>
      <c r="CJ158" s="72"/>
      <c r="CK158" s="72"/>
      <c r="CL158" s="72"/>
      <c r="CM158" s="72">
        <v>2</v>
      </c>
      <c r="CN158" s="72"/>
      <c r="CO158" s="72"/>
      <c r="CP158" s="72"/>
      <c r="CQ158" s="72"/>
      <c r="CR158" s="72"/>
      <c r="CS158" s="72"/>
      <c r="CT158" s="72"/>
      <c r="CU158" s="72"/>
      <c r="CV158" s="72">
        <v>1</v>
      </c>
      <c r="CW158" s="72"/>
      <c r="CX158" s="72"/>
      <c r="CY158" s="72"/>
      <c r="CZ158" s="72"/>
      <c r="DA158" s="72"/>
      <c r="DB158" s="72">
        <v>1</v>
      </c>
      <c r="DC158" s="72"/>
      <c r="DD158" s="72"/>
      <c r="DE158" s="72"/>
      <c r="DF158" s="72"/>
      <c r="DG158" s="72"/>
      <c r="DH158" s="72">
        <v>1</v>
      </c>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238">
        <f t="shared" si="32"/>
        <v>5</v>
      </c>
      <c r="ES158" s="72">
        <f t="shared" si="33"/>
        <v>1</v>
      </c>
      <c r="ET158" s="72" t="s">
        <v>352</v>
      </c>
      <c r="EU158" s="7"/>
      <c r="EV158" s="262"/>
      <c r="EW158" s="7"/>
      <c r="EX158" s="150"/>
      <c r="EY158" s="239"/>
      <c r="EZ158" s="239"/>
      <c r="FA158" s="150"/>
      <c r="FB158" s="239"/>
      <c r="FC158" s="7" t="s">
        <v>2933</v>
      </c>
      <c r="FD158" s="7"/>
      <c r="FE158" s="7">
        <f t="shared" si="34"/>
        <v>4615</v>
      </c>
      <c r="FF158" s="72">
        <f t="shared" si="35"/>
        <v>9104</v>
      </c>
    </row>
    <row r="159" spans="1:162" ht="17.25" hidden="1" customHeight="1" x14ac:dyDescent="0.25">
      <c r="A159" s="72">
        <v>457265224</v>
      </c>
      <c r="B159" s="232" t="s">
        <v>812</v>
      </c>
      <c r="C159" s="72" t="s">
        <v>2243</v>
      </c>
      <c r="D159" s="72" t="s">
        <v>2940</v>
      </c>
      <c r="E159" s="72">
        <f>6792</f>
        <v>6792</v>
      </c>
      <c r="F159" s="72"/>
      <c r="G159" s="233"/>
      <c r="H159" s="233"/>
      <c r="I159" s="72">
        <v>6522</v>
      </c>
      <c r="J159" s="72">
        <v>22506</v>
      </c>
      <c r="K159" s="189">
        <f t="shared" si="24"/>
        <v>4259</v>
      </c>
      <c r="L159" s="189">
        <f t="shared" si="25"/>
        <v>22236</v>
      </c>
      <c r="M159" s="260">
        <v>4</v>
      </c>
      <c r="N159" s="72" t="s">
        <v>2242</v>
      </c>
      <c r="O159" s="72" t="s">
        <v>128</v>
      </c>
      <c r="P159" s="72" t="s">
        <v>140</v>
      </c>
      <c r="Q159" s="186">
        <v>75577.289999999994</v>
      </c>
      <c r="R159" s="66">
        <v>1319</v>
      </c>
      <c r="S159" s="66">
        <f t="shared" si="26"/>
        <v>0</v>
      </c>
      <c r="T159" s="66">
        <v>6548</v>
      </c>
      <c r="U159" s="4" t="s">
        <v>129</v>
      </c>
      <c r="V159" s="5">
        <f t="shared" si="27"/>
        <v>0.25438017096387561</v>
      </c>
      <c r="W159" s="5">
        <f t="shared" si="28"/>
        <v>2.9116487338681819E-2</v>
      </c>
      <c r="X159" s="5" t="s">
        <v>2242</v>
      </c>
      <c r="Y159" s="72" t="str">
        <f t="shared" si="30"/>
        <v>PTP</v>
      </c>
      <c r="Z159" s="72" t="s">
        <v>129</v>
      </c>
      <c r="AA159" s="72" t="s">
        <v>166</v>
      </c>
      <c r="AB159" s="232"/>
      <c r="AC159" s="72">
        <v>25</v>
      </c>
      <c r="AD159" s="72" t="s">
        <v>2888</v>
      </c>
      <c r="AE159" s="234"/>
      <c r="AF159" s="235" t="s">
        <v>2882</v>
      </c>
      <c r="AG159" s="7"/>
      <c r="AH159" s="72" t="s">
        <v>1111</v>
      </c>
      <c r="AI159" s="7"/>
      <c r="AJ159" s="7"/>
      <c r="AK159" s="7"/>
      <c r="AL159" s="7">
        <v>22506</v>
      </c>
      <c r="AM159" s="186">
        <v>75577.289999999994</v>
      </c>
      <c r="AN159" s="189">
        <v>118</v>
      </c>
      <c r="AO159" s="233">
        <v>116</v>
      </c>
      <c r="AP159" s="233" t="str">
        <f t="shared" si="31"/>
        <v>STABLE</v>
      </c>
      <c r="AQ159" s="233"/>
      <c r="AR159" s="233"/>
      <c r="AS159" s="233"/>
      <c r="AT159" s="233"/>
      <c r="AU159" s="72" t="s">
        <v>426</v>
      </c>
      <c r="AV159" s="236" t="s">
        <v>1568</v>
      </c>
      <c r="AW159" s="232" t="s">
        <v>315</v>
      </c>
      <c r="AX159" s="237">
        <v>45002</v>
      </c>
      <c r="AY159" s="72">
        <v>48</v>
      </c>
      <c r="AZ159" s="72" t="s">
        <v>139</v>
      </c>
      <c r="BA159" s="7" t="s">
        <v>135</v>
      </c>
      <c r="BB159" s="7"/>
      <c r="BC159" s="7"/>
      <c r="BD159" s="72"/>
      <c r="BE159" s="72"/>
      <c r="BF159" s="72"/>
      <c r="BG159" s="150"/>
      <c r="BH159" s="72"/>
      <c r="BI159" s="72"/>
      <c r="BJ159" s="72"/>
      <c r="BK159" s="72"/>
      <c r="BL159" s="72"/>
      <c r="BM159" s="72"/>
      <c r="BN159" s="72"/>
      <c r="BO159" s="72"/>
      <c r="BP159" s="72"/>
      <c r="BQ159" s="72"/>
      <c r="BR159" s="72"/>
      <c r="BS159" s="72"/>
      <c r="BT159" s="72"/>
      <c r="BU159" s="72">
        <v>1</v>
      </c>
      <c r="BV159" s="72"/>
      <c r="BW159" s="72"/>
      <c r="BX159" s="72">
        <v>1</v>
      </c>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238">
        <f t="shared" si="32"/>
        <v>2</v>
      </c>
      <c r="ES159" s="72">
        <f t="shared" si="33"/>
        <v>1</v>
      </c>
      <c r="ET159" s="72" t="s">
        <v>145</v>
      </c>
      <c r="EU159" s="7" t="s">
        <v>1888</v>
      </c>
      <c r="EV159" s="7" t="s">
        <v>115</v>
      </c>
      <c r="EW159" s="7" t="s">
        <v>2352</v>
      </c>
      <c r="EX159" s="150" t="s">
        <v>2353</v>
      </c>
      <c r="EY159" s="239">
        <v>46210</v>
      </c>
      <c r="EZ159" s="239"/>
      <c r="FA159" s="150"/>
      <c r="FB159" s="239"/>
      <c r="FC159" s="7"/>
      <c r="FD159" s="7"/>
      <c r="FE159" s="7">
        <f t="shared" si="34"/>
        <v>4259</v>
      </c>
      <c r="FF159" s="72">
        <f t="shared" si="35"/>
        <v>29028</v>
      </c>
    </row>
    <row r="160" spans="1:162" ht="17.25" hidden="1" customHeight="1" x14ac:dyDescent="0.25">
      <c r="A160" s="72">
        <v>464930378</v>
      </c>
      <c r="B160" s="232" t="s">
        <v>734</v>
      </c>
      <c r="C160" s="72"/>
      <c r="D160" s="72"/>
      <c r="E160" s="72"/>
      <c r="F160" s="72"/>
      <c r="G160" s="233"/>
      <c r="H160" s="233"/>
      <c r="I160" s="72">
        <v>4169</v>
      </c>
      <c r="J160" s="72">
        <v>20797</v>
      </c>
      <c r="K160" s="189">
        <f t="shared" si="24"/>
        <v>5207</v>
      </c>
      <c r="L160" s="189">
        <f t="shared" si="25"/>
        <v>24966</v>
      </c>
      <c r="M160" s="260">
        <v>5</v>
      </c>
      <c r="N160" s="72" t="s">
        <v>124</v>
      </c>
      <c r="O160" s="72" t="s">
        <v>125</v>
      </c>
      <c r="P160" s="72" t="s">
        <v>236</v>
      </c>
      <c r="Q160" s="186">
        <v>75508</v>
      </c>
      <c r="R160" s="66">
        <v>1086</v>
      </c>
      <c r="S160" s="66">
        <f t="shared" si="26"/>
        <v>0</v>
      </c>
      <c r="T160" s="66">
        <v>6750</v>
      </c>
      <c r="U160" s="4" t="s">
        <v>124</v>
      </c>
      <c r="V160" s="5">
        <f t="shared" si="27"/>
        <v>0.78884921496402294</v>
      </c>
      <c r="W160" s="5">
        <f t="shared" si="28"/>
        <v>3.3752592069707162E-2</v>
      </c>
      <c r="X160" s="5" t="str">
        <f t="shared" si="29"/>
        <v>FLOW</v>
      </c>
      <c r="Y160" s="72" t="str">
        <f t="shared" si="30"/>
        <v>NC</v>
      </c>
      <c r="Z160" s="72" t="s">
        <v>141</v>
      </c>
      <c r="AA160" s="72" t="s">
        <v>141</v>
      </c>
      <c r="AB160" s="232" t="s">
        <v>2347</v>
      </c>
      <c r="AC160" s="72"/>
      <c r="AD160" s="72"/>
      <c r="AE160" s="234"/>
      <c r="AF160" s="235" t="s">
        <v>2882</v>
      </c>
      <c r="AG160" s="7"/>
      <c r="AH160" s="72" t="s">
        <v>237</v>
      </c>
      <c r="AI160" s="7"/>
      <c r="AJ160" s="7"/>
      <c r="AK160" s="7"/>
      <c r="AL160" s="7">
        <v>20797</v>
      </c>
      <c r="AM160" s="186">
        <v>75508</v>
      </c>
      <c r="AN160" s="189">
        <v>146</v>
      </c>
      <c r="AO160" s="233">
        <v>175</v>
      </c>
      <c r="AP160" s="233" t="str">
        <f t="shared" si="31"/>
        <v>FLOW</v>
      </c>
      <c r="AQ160" s="233"/>
      <c r="AR160" s="233"/>
      <c r="AS160" s="233"/>
      <c r="AT160" s="233"/>
      <c r="AU160" s="72" t="s">
        <v>426</v>
      </c>
      <c r="AV160" s="236" t="s">
        <v>1474</v>
      </c>
      <c r="AW160" s="232" t="s">
        <v>239</v>
      </c>
      <c r="AX160" s="237">
        <v>45638</v>
      </c>
      <c r="AY160" s="72">
        <v>36</v>
      </c>
      <c r="AZ160" s="72" t="s">
        <v>139</v>
      </c>
      <c r="BA160" s="7" t="s">
        <v>135</v>
      </c>
      <c r="BB160" s="7"/>
      <c r="BC160" s="7"/>
      <c r="BD160" s="72"/>
      <c r="BE160" s="72"/>
      <c r="BF160" s="72"/>
      <c r="BG160" s="150"/>
      <c r="BH160" s="72"/>
      <c r="BI160" s="72"/>
      <c r="BJ160" s="72"/>
      <c r="BK160" s="72"/>
      <c r="BL160" s="72"/>
      <c r="BM160" s="72"/>
      <c r="BN160" s="72"/>
      <c r="BO160" s="72"/>
      <c r="BP160" s="72"/>
      <c r="BQ160" s="72"/>
      <c r="BR160" s="72">
        <v>1</v>
      </c>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v>1</v>
      </c>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238">
        <f t="shared" si="32"/>
        <v>2</v>
      </c>
      <c r="ES160" s="72">
        <f t="shared" si="33"/>
        <v>1</v>
      </c>
      <c r="ET160" s="72" t="s">
        <v>240</v>
      </c>
      <c r="EU160" s="7" t="s">
        <v>2320</v>
      </c>
      <c r="EV160" s="262" t="s">
        <v>115</v>
      </c>
      <c r="EW160" s="7" t="s">
        <v>2362</v>
      </c>
      <c r="EX160" s="150" t="s">
        <v>2368</v>
      </c>
      <c r="EY160" s="239">
        <v>46209</v>
      </c>
      <c r="EZ160" s="239"/>
      <c r="FA160" s="150"/>
      <c r="FB160" s="239"/>
      <c r="FC160" s="7"/>
      <c r="FD160" s="7"/>
      <c r="FE160" s="7">
        <f t="shared" si="34"/>
        <v>5207</v>
      </c>
      <c r="FF160" s="72">
        <f t="shared" si="35"/>
        <v>24966</v>
      </c>
    </row>
    <row r="161" spans="1:163" ht="17.25" hidden="1" customHeight="1" x14ac:dyDescent="0.25">
      <c r="A161" s="72">
        <v>461700090</v>
      </c>
      <c r="B161" s="232" t="s">
        <v>992</v>
      </c>
      <c r="C161" s="72" t="s">
        <v>2243</v>
      </c>
      <c r="D161" s="72" t="s">
        <v>2909</v>
      </c>
      <c r="E161" s="72">
        <v>4320</v>
      </c>
      <c r="F161" s="72"/>
      <c r="G161" s="233"/>
      <c r="H161" s="233"/>
      <c r="I161" s="72">
        <v>4217</v>
      </c>
      <c r="J161" s="72">
        <v>4073</v>
      </c>
      <c r="K161" s="189">
        <f t="shared" si="24"/>
        <v>4178</v>
      </c>
      <c r="L161" s="189">
        <f t="shared" si="25"/>
        <v>3970</v>
      </c>
      <c r="M161" s="260">
        <v>1</v>
      </c>
      <c r="N161" s="72" t="s">
        <v>2242</v>
      </c>
      <c r="O161" s="72" t="s">
        <v>128</v>
      </c>
      <c r="P161" s="72" t="s">
        <v>284</v>
      </c>
      <c r="Q161" s="186">
        <v>75158</v>
      </c>
      <c r="R161" s="66">
        <v>105</v>
      </c>
      <c r="S161" s="66">
        <f t="shared" si="26"/>
        <v>0</v>
      </c>
      <c r="T161" s="66">
        <v>6744</v>
      </c>
      <c r="U161" s="4" t="s">
        <v>1022</v>
      </c>
      <c r="V161" s="5">
        <f t="shared" si="27"/>
        <v>5.1262159655320334E-2</v>
      </c>
      <c r="W161" s="5">
        <f t="shared" si="28"/>
        <v>3.9585499965459721E-3</v>
      </c>
      <c r="X161" s="5" t="str">
        <f t="shared" si="29"/>
        <v xml:space="preserve">STABLE </v>
      </c>
      <c r="Y161" s="72" t="str">
        <f t="shared" si="30"/>
        <v>PAID</v>
      </c>
      <c r="Z161" s="72" t="s">
        <v>128</v>
      </c>
      <c r="AA161" s="72" t="s">
        <v>128</v>
      </c>
      <c r="AB161" s="232"/>
      <c r="AC161" s="72"/>
      <c r="AD161" s="72"/>
      <c r="AE161" s="234"/>
      <c r="AF161" s="235" t="s">
        <v>129</v>
      </c>
      <c r="AG161" s="7"/>
      <c r="AH161" s="72" t="s">
        <v>285</v>
      </c>
      <c r="AI161" s="7"/>
      <c r="AJ161" s="7"/>
      <c r="AK161" s="7"/>
      <c r="AL161" s="7">
        <v>4073</v>
      </c>
      <c r="AM161" s="186">
        <v>75158</v>
      </c>
      <c r="AN161" s="189">
        <v>26</v>
      </c>
      <c r="AO161" s="233">
        <v>25</v>
      </c>
      <c r="AP161" s="233" t="str">
        <f t="shared" si="31"/>
        <v>STABLE</v>
      </c>
      <c r="AQ161" s="233"/>
      <c r="AR161" s="233"/>
      <c r="AS161" s="233"/>
      <c r="AT161" s="233"/>
      <c r="AU161" s="72" t="s">
        <v>131</v>
      </c>
      <c r="AV161" s="236" t="s">
        <v>1782</v>
      </c>
      <c r="AW161" s="232" t="s">
        <v>1783</v>
      </c>
      <c r="AX161" s="237">
        <v>45320</v>
      </c>
      <c r="AY161" s="72">
        <v>48</v>
      </c>
      <c r="AZ161" s="72" t="s">
        <v>139</v>
      </c>
      <c r="BA161" s="7" t="s">
        <v>2305</v>
      </c>
      <c r="BB161" s="7"/>
      <c r="BC161" s="7"/>
      <c r="BD161" s="72"/>
      <c r="BE161" s="72"/>
      <c r="BF161" s="72"/>
      <c r="BG161" s="150"/>
      <c r="BH161" s="72"/>
      <c r="BI161" s="72">
        <v>1</v>
      </c>
      <c r="BJ161" s="72"/>
      <c r="BK161" s="72"/>
      <c r="BL161" s="72"/>
      <c r="BM161" s="72"/>
      <c r="BN161" s="72"/>
      <c r="BO161" s="72"/>
      <c r="BP161" s="72"/>
      <c r="BQ161" s="72"/>
      <c r="BR161" s="72"/>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238">
        <f t="shared" si="32"/>
        <v>1</v>
      </c>
      <c r="ES161" s="72">
        <f t="shared" si="33"/>
        <v>1</v>
      </c>
      <c r="ET161" s="72" t="s">
        <v>288</v>
      </c>
      <c r="EU161" s="7" t="s">
        <v>1889</v>
      </c>
      <c r="EV161" s="7" t="s">
        <v>115</v>
      </c>
      <c r="EW161" s="7" t="s">
        <v>2354</v>
      </c>
      <c r="EX161" s="150" t="s">
        <v>2408</v>
      </c>
      <c r="EY161" s="239">
        <v>46206</v>
      </c>
      <c r="EZ161" s="239"/>
      <c r="FA161" s="150"/>
      <c r="FB161" s="239"/>
      <c r="FC161" s="7"/>
      <c r="FD161" s="7"/>
      <c r="FE161" s="7">
        <f t="shared" si="34"/>
        <v>4178</v>
      </c>
      <c r="FF161" s="72">
        <f t="shared" si="35"/>
        <v>8290</v>
      </c>
    </row>
    <row r="162" spans="1:163" ht="17.25" hidden="1" customHeight="1" x14ac:dyDescent="0.25">
      <c r="A162" s="72">
        <v>465368631</v>
      </c>
      <c r="B162" s="232" t="s">
        <v>782</v>
      </c>
      <c r="C162" s="72" t="s">
        <v>2243</v>
      </c>
      <c r="D162" s="72" t="s">
        <v>2954</v>
      </c>
      <c r="E162" s="72">
        <v>4400</v>
      </c>
      <c r="F162" s="72"/>
      <c r="G162" s="233"/>
      <c r="H162" s="233"/>
      <c r="I162" s="72">
        <v>4299</v>
      </c>
      <c r="J162" s="72">
        <v>4178</v>
      </c>
      <c r="K162" s="189">
        <f t="shared" si="24"/>
        <v>4297</v>
      </c>
      <c r="L162" s="189">
        <f t="shared" si="25"/>
        <v>4077</v>
      </c>
      <c r="M162" s="260">
        <v>1</v>
      </c>
      <c r="N162" s="72" t="s">
        <v>2242</v>
      </c>
      <c r="O162" s="72" t="s">
        <v>128</v>
      </c>
      <c r="P162" s="72" t="s">
        <v>173</v>
      </c>
      <c r="Q162" s="186">
        <v>75019</v>
      </c>
      <c r="R162" s="66">
        <v>119</v>
      </c>
      <c r="S162" s="66">
        <f t="shared" si="26"/>
        <v>0</v>
      </c>
      <c r="T162" s="66">
        <v>2250</v>
      </c>
      <c r="U162" s="4" t="s">
        <v>501</v>
      </c>
      <c r="V162" s="5">
        <f t="shared" si="27"/>
        <v>7.7386942148322133E-2</v>
      </c>
      <c r="W162" s="5">
        <f t="shared" si="28"/>
        <v>3.9512289069810573E-3</v>
      </c>
      <c r="X162" s="5" t="s">
        <v>2242</v>
      </c>
      <c r="Y162" s="72" t="str">
        <f t="shared" si="30"/>
        <v>PTP</v>
      </c>
      <c r="Z162" s="72" t="s">
        <v>166</v>
      </c>
      <c r="AA162" s="72" t="s">
        <v>166</v>
      </c>
      <c r="AB162" s="232"/>
      <c r="AC162" s="72">
        <v>28</v>
      </c>
      <c r="AD162" s="72" t="s">
        <v>2888</v>
      </c>
      <c r="AE162" s="234"/>
      <c r="AF162" s="235" t="s">
        <v>129</v>
      </c>
      <c r="AG162" s="7"/>
      <c r="AH162" s="72" t="s">
        <v>1103</v>
      </c>
      <c r="AI162" s="7"/>
      <c r="AJ162" s="7"/>
      <c r="AK162" s="7"/>
      <c r="AL162" s="7">
        <v>4178</v>
      </c>
      <c r="AM162" s="186">
        <v>75019</v>
      </c>
      <c r="AN162" s="189">
        <v>26</v>
      </c>
      <c r="AO162" s="233">
        <v>55</v>
      </c>
      <c r="AP162" s="233" t="str">
        <f t="shared" si="31"/>
        <v>FLOW</v>
      </c>
      <c r="AQ162" s="233"/>
      <c r="AR162" s="233"/>
      <c r="AS162" s="233"/>
      <c r="AT162" s="233"/>
      <c r="AU162" s="72" t="s">
        <v>131</v>
      </c>
      <c r="AV162" s="236" t="s">
        <v>1534</v>
      </c>
      <c r="AW162" s="232" t="s">
        <v>298</v>
      </c>
      <c r="AX162" s="237">
        <v>45687</v>
      </c>
      <c r="AY162" s="72">
        <v>36</v>
      </c>
      <c r="AZ162" s="72" t="s">
        <v>139</v>
      </c>
      <c r="BA162" s="7" t="s">
        <v>2305</v>
      </c>
      <c r="BB162" s="7"/>
      <c r="BC162" s="7"/>
      <c r="BD162" s="72"/>
      <c r="BE162" s="72"/>
      <c r="BF162" s="72"/>
      <c r="BG162" s="150"/>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238">
        <f t="shared" si="32"/>
        <v>1</v>
      </c>
      <c r="ES162" s="72">
        <f t="shared" si="33"/>
        <v>1</v>
      </c>
      <c r="ET162" s="72" t="s">
        <v>178</v>
      </c>
      <c r="EU162" s="7" t="s">
        <v>1890</v>
      </c>
      <c r="EV162" s="7" t="s">
        <v>115</v>
      </c>
      <c r="EW162" s="7" t="e">
        <v>#N/A</v>
      </c>
      <c r="EX162" s="150" t="e">
        <v>#N/A</v>
      </c>
      <c r="EY162" s="239" t="e">
        <v>#N/A</v>
      </c>
      <c r="EZ162" s="239"/>
      <c r="FA162" s="150"/>
      <c r="FB162" s="239"/>
      <c r="FC162" s="7" t="s">
        <v>2932</v>
      </c>
      <c r="FD162" s="7"/>
      <c r="FE162" s="7">
        <f t="shared" si="34"/>
        <v>4297</v>
      </c>
      <c r="FF162" s="72">
        <f t="shared" si="35"/>
        <v>8477</v>
      </c>
    </row>
    <row r="163" spans="1:163" ht="17.25" hidden="1" customHeight="1" x14ac:dyDescent="0.25">
      <c r="A163" s="72">
        <v>457349311</v>
      </c>
      <c r="B163" s="232" t="s">
        <v>559</v>
      </c>
      <c r="C163" s="72" t="s">
        <v>2243</v>
      </c>
      <c r="D163" s="72" t="s">
        <v>2934</v>
      </c>
      <c r="E163" s="72">
        <v>7500</v>
      </c>
      <c r="F163" s="72"/>
      <c r="G163" s="233"/>
      <c r="H163" s="233"/>
      <c r="I163" s="72">
        <v>6290</v>
      </c>
      <c r="J163" s="72">
        <v>17895</v>
      </c>
      <c r="K163" s="189">
        <f t="shared" si="24"/>
        <v>6183</v>
      </c>
      <c r="L163" s="189">
        <f t="shared" si="25"/>
        <v>16685</v>
      </c>
      <c r="M163" s="260">
        <v>3</v>
      </c>
      <c r="N163" s="72" t="s">
        <v>2242</v>
      </c>
      <c r="O163" s="72" t="s">
        <v>128</v>
      </c>
      <c r="P163" s="72" t="s">
        <v>322</v>
      </c>
      <c r="Q163" s="186">
        <v>74998</v>
      </c>
      <c r="R163" s="66">
        <v>868</v>
      </c>
      <c r="S163" s="66">
        <f t="shared" si="26"/>
        <v>0</v>
      </c>
      <c r="T163" s="66">
        <v>6727</v>
      </c>
      <c r="U163" s="4" t="s">
        <v>1006</v>
      </c>
      <c r="V163" s="5">
        <f t="shared" si="27"/>
        <v>0.77646756023555974</v>
      </c>
      <c r="W163" s="5">
        <f t="shared" si="28"/>
        <v>2.4019832660636779E-2</v>
      </c>
      <c r="X163" s="5" t="str">
        <f t="shared" si="29"/>
        <v xml:space="preserve">STABLE </v>
      </c>
      <c r="Y163" s="72" t="str">
        <f t="shared" si="30"/>
        <v>-</v>
      </c>
      <c r="Z163" s="72" t="s">
        <v>166</v>
      </c>
      <c r="AA163" s="72" t="s">
        <v>129</v>
      </c>
      <c r="AB163" s="232"/>
      <c r="AC163" s="72"/>
      <c r="AD163" s="72"/>
      <c r="AE163" s="234"/>
      <c r="AF163" s="235" t="s">
        <v>2882</v>
      </c>
      <c r="AG163" s="7"/>
      <c r="AH163" s="72" t="s">
        <v>384</v>
      </c>
      <c r="AI163" s="7"/>
      <c r="AJ163" s="7"/>
      <c r="AK163" s="7"/>
      <c r="AL163" s="7">
        <v>17895</v>
      </c>
      <c r="AM163" s="186">
        <v>74998</v>
      </c>
      <c r="AN163" s="189">
        <v>87</v>
      </c>
      <c r="AO163" s="233">
        <v>86</v>
      </c>
      <c r="AP163" s="233" t="str">
        <f t="shared" si="31"/>
        <v>STABLE</v>
      </c>
      <c r="AQ163" s="233"/>
      <c r="AR163" s="233"/>
      <c r="AS163" s="233"/>
      <c r="AT163" s="233"/>
      <c r="AU163" s="72" t="s">
        <v>426</v>
      </c>
      <c r="AV163" s="236" t="s">
        <v>1239</v>
      </c>
      <c r="AW163" s="232" t="s">
        <v>1240</v>
      </c>
      <c r="AX163" s="237">
        <v>45008</v>
      </c>
      <c r="AY163" s="72">
        <v>48</v>
      </c>
      <c r="AZ163" s="72" t="s">
        <v>139</v>
      </c>
      <c r="BA163" s="7" t="s">
        <v>2305</v>
      </c>
      <c r="BB163" s="7"/>
      <c r="BC163" s="7"/>
      <c r="BD163" s="72"/>
      <c r="BE163" s="72"/>
      <c r="BF163" s="72"/>
      <c r="BG163" s="150"/>
      <c r="BH163" s="72"/>
      <c r="BI163" s="72"/>
      <c r="BJ163" s="72"/>
      <c r="BK163" s="72"/>
      <c r="BL163" s="72"/>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v>1</v>
      </c>
      <c r="EP163" s="72"/>
      <c r="EQ163" s="72"/>
      <c r="ER163" s="238">
        <f t="shared" si="32"/>
        <v>1</v>
      </c>
      <c r="ES163" s="72">
        <f t="shared" si="33"/>
        <v>1</v>
      </c>
      <c r="ET163" s="72" t="s">
        <v>326</v>
      </c>
      <c r="EU163" s="7" t="s">
        <v>1891</v>
      </c>
      <c r="EV163" s="7" t="s">
        <v>115</v>
      </c>
      <c r="EW163" s="7" t="s">
        <v>2358</v>
      </c>
      <c r="EX163" s="150" t="s">
        <v>2422</v>
      </c>
      <c r="EY163" s="239">
        <v>46224</v>
      </c>
      <c r="EZ163" s="239"/>
      <c r="FA163" s="150"/>
      <c r="FB163" s="239"/>
      <c r="FC163" s="7"/>
      <c r="FD163" s="7"/>
      <c r="FE163" s="7">
        <f t="shared" si="34"/>
        <v>6183</v>
      </c>
      <c r="FF163" s="72">
        <f t="shared" si="35"/>
        <v>24185</v>
      </c>
    </row>
    <row r="164" spans="1:163" ht="17.25" customHeight="1" x14ac:dyDescent="0.25">
      <c r="A164" s="72">
        <v>466063242</v>
      </c>
      <c r="B164" s="232" t="s">
        <v>2650</v>
      </c>
      <c r="C164" s="72" t="s">
        <v>2243</v>
      </c>
      <c r="D164" s="72" t="s">
        <v>2899</v>
      </c>
      <c r="E164" s="72">
        <v>3916</v>
      </c>
      <c r="F164" s="72"/>
      <c r="G164" s="233"/>
      <c r="H164" s="233"/>
      <c r="I164" s="72">
        <v>3849</v>
      </c>
      <c r="J164" s="72">
        <v>3798</v>
      </c>
      <c r="K164" s="189">
        <f t="shared" si="24"/>
        <v>3865</v>
      </c>
      <c r="L164" s="189">
        <f t="shared" si="25"/>
        <v>3731</v>
      </c>
      <c r="M164" s="260">
        <v>1</v>
      </c>
      <c r="N164" s="72" t="s">
        <v>2242</v>
      </c>
      <c r="O164" s="72" t="s">
        <v>128</v>
      </c>
      <c r="P164" s="72" t="s">
        <v>264</v>
      </c>
      <c r="Q164" s="186">
        <v>74908</v>
      </c>
      <c r="R164" s="66">
        <v>67</v>
      </c>
      <c r="S164" s="66">
        <f t="shared" si="26"/>
        <v>0</v>
      </c>
      <c r="T164" s="66">
        <v>900</v>
      </c>
      <c r="U164" s="4" t="s">
        <v>1014</v>
      </c>
      <c r="V164" s="5">
        <f t="shared" si="27"/>
        <v>6.4554880063422138E-2</v>
      </c>
      <c r="W164" s="5">
        <f t="shared" si="28"/>
        <v>3.9453825692709454E-3</v>
      </c>
      <c r="X164" s="5" t="str">
        <f t="shared" si="29"/>
        <v xml:space="preserve">STABLE </v>
      </c>
      <c r="Y164" s="72" t="str">
        <f t="shared" si="30"/>
        <v>PAID</v>
      </c>
      <c r="Z164" s="72" t="s">
        <v>166</v>
      </c>
      <c r="AA164" s="72" t="s">
        <v>128</v>
      </c>
      <c r="AB164" s="232"/>
      <c r="AC164" s="72"/>
      <c r="AD164" s="72"/>
      <c r="AE164" s="234"/>
      <c r="AF164" s="235" t="s">
        <v>129</v>
      </c>
      <c r="AG164" s="7"/>
      <c r="AH164" s="72" t="s">
        <v>2711</v>
      </c>
      <c r="AI164" s="7"/>
      <c r="AJ164" s="7"/>
      <c r="AK164" s="7"/>
      <c r="AL164" s="7">
        <v>4765</v>
      </c>
      <c r="AM164" s="186">
        <v>74908</v>
      </c>
      <c r="AN164" s="189">
        <v>26</v>
      </c>
      <c r="AO164" s="233">
        <v>25</v>
      </c>
      <c r="AP164" s="233" t="str">
        <f t="shared" si="31"/>
        <v>STABLE</v>
      </c>
      <c r="AQ164" s="233"/>
      <c r="AR164" s="233"/>
      <c r="AS164" s="233"/>
      <c r="AT164" s="233"/>
      <c r="AU164" s="72" t="s">
        <v>131</v>
      </c>
      <c r="AV164" s="236" t="s">
        <v>2823</v>
      </c>
      <c r="AW164" s="232" t="s">
        <v>2291</v>
      </c>
      <c r="AX164" s="237">
        <v>45782</v>
      </c>
      <c r="AY164" s="72">
        <v>36</v>
      </c>
      <c r="AZ164" s="72" t="s">
        <v>2880</v>
      </c>
      <c r="BA164" s="7" t="s">
        <v>2305</v>
      </c>
      <c r="BB164" s="7"/>
      <c r="BC164" s="7"/>
      <c r="BD164" s="72"/>
      <c r="BE164" s="72"/>
      <c r="BF164" s="72"/>
      <c r="BG164" s="150"/>
      <c r="BH164" s="72"/>
      <c r="BI164" s="72"/>
      <c r="BJ164" s="72"/>
      <c r="BK164" s="72"/>
      <c r="BL164" s="72"/>
      <c r="BM164" s="72"/>
      <c r="BN164" s="72"/>
      <c r="BO164" s="72"/>
      <c r="BP164" s="72"/>
      <c r="BQ164" s="72"/>
      <c r="BR164" s="72"/>
      <c r="BS164" s="72"/>
      <c r="BT164" s="72"/>
      <c r="BU164" s="72"/>
      <c r="BV164" s="72"/>
      <c r="BW164" s="72"/>
      <c r="BX164" s="72"/>
      <c r="BY164" s="72"/>
      <c r="BZ164" s="72"/>
      <c r="CA164" s="72"/>
      <c r="CB164" s="72"/>
      <c r="CC164" s="72"/>
      <c r="CD164" s="72"/>
      <c r="CE164" s="72"/>
      <c r="CF164" s="72"/>
      <c r="CG164" s="72"/>
      <c r="CH164" s="72"/>
      <c r="CI164" s="72"/>
      <c r="CJ164" s="72"/>
      <c r="CK164" s="72"/>
      <c r="CL164" s="72"/>
      <c r="CM164" s="72">
        <v>1</v>
      </c>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238">
        <f t="shared" si="32"/>
        <v>1</v>
      </c>
      <c r="ES164" s="72">
        <f t="shared" si="33"/>
        <v>1</v>
      </c>
      <c r="ET164" s="72" t="s">
        <v>268</v>
      </c>
      <c r="EU164" s="7"/>
      <c r="EV164" s="262"/>
      <c r="EW164" s="7"/>
      <c r="EX164" s="150"/>
      <c r="EY164" s="239"/>
      <c r="EZ164" s="239"/>
      <c r="FA164" s="150"/>
      <c r="FB164" s="239"/>
      <c r="FC164" s="7"/>
      <c r="FD164" s="7"/>
      <c r="FE164" s="7">
        <f t="shared" si="34"/>
        <v>3865</v>
      </c>
      <c r="FF164" s="72">
        <f t="shared" si="35"/>
        <v>7647</v>
      </c>
    </row>
    <row r="165" spans="1:163" ht="17.25" hidden="1" customHeight="1" x14ac:dyDescent="0.25">
      <c r="A165" s="72">
        <v>467137941</v>
      </c>
      <c r="B165" s="232" t="s">
        <v>2681</v>
      </c>
      <c r="C165" s="72" t="s">
        <v>2243</v>
      </c>
      <c r="D165" s="72" t="s">
        <v>2907</v>
      </c>
      <c r="E165" s="72">
        <f>3183+450</f>
        <v>3633</v>
      </c>
      <c r="F165" s="72"/>
      <c r="G165" s="233"/>
      <c r="H165" s="233"/>
      <c r="I165" s="72">
        <v>3183</v>
      </c>
      <c r="J165" s="72">
        <v>3183</v>
      </c>
      <c r="K165" s="189">
        <f t="shared" si="24"/>
        <v>3183</v>
      </c>
      <c r="L165" s="189">
        <f t="shared" si="25"/>
        <v>2733</v>
      </c>
      <c r="M165" s="260">
        <v>1</v>
      </c>
      <c r="N165" s="72" t="s">
        <v>2242</v>
      </c>
      <c r="O165" s="72" t="s">
        <v>128</v>
      </c>
      <c r="P165" s="72" t="s">
        <v>206</v>
      </c>
      <c r="Q165" s="186">
        <v>73930</v>
      </c>
      <c r="R165" s="66">
        <v>0</v>
      </c>
      <c r="S165" s="66">
        <v>450</v>
      </c>
      <c r="T165" s="66">
        <v>450</v>
      </c>
      <c r="U165" s="4" t="s">
        <v>129</v>
      </c>
      <c r="V165" s="5">
        <f t="shared" si="27"/>
        <v>5.2518325080717528E-2</v>
      </c>
      <c r="W165" s="5">
        <f t="shared" si="28"/>
        <v>3.8938715937710386E-3</v>
      </c>
      <c r="X165" s="5" t="str">
        <f t="shared" si="29"/>
        <v xml:space="preserve">STABLE </v>
      </c>
      <c r="Y165" s="72" t="str">
        <f t="shared" si="30"/>
        <v>PAID</v>
      </c>
      <c r="Z165" s="72" t="s">
        <v>129</v>
      </c>
      <c r="AA165" s="72" t="s">
        <v>128</v>
      </c>
      <c r="AB165" s="232"/>
      <c r="AC165" s="72"/>
      <c r="AD165" s="72" t="s">
        <v>2888</v>
      </c>
      <c r="AE165" s="234"/>
      <c r="AF165" s="235" t="s">
        <v>129</v>
      </c>
      <c r="AG165" s="7"/>
      <c r="AH165" s="72" t="s">
        <v>2718</v>
      </c>
      <c r="AI165" s="7"/>
      <c r="AJ165" s="7"/>
      <c r="AK165" s="7"/>
      <c r="AL165" s="7">
        <v>3633</v>
      </c>
      <c r="AM165" s="186">
        <v>73930</v>
      </c>
      <c r="AN165" s="189">
        <v>26</v>
      </c>
      <c r="AO165" s="233">
        <v>25</v>
      </c>
      <c r="AP165" s="233" t="str">
        <f t="shared" si="31"/>
        <v>STABLE</v>
      </c>
      <c r="AQ165" s="233"/>
      <c r="AR165" s="233"/>
      <c r="AS165" s="233"/>
      <c r="AT165" s="233"/>
      <c r="AU165" s="72" t="s">
        <v>131</v>
      </c>
      <c r="AV165" s="236" t="s">
        <v>2863</v>
      </c>
      <c r="AW165" s="232" t="s">
        <v>1227</v>
      </c>
      <c r="AX165" s="237">
        <v>45953</v>
      </c>
      <c r="AY165" s="72">
        <v>36</v>
      </c>
      <c r="AZ165" s="72" t="s">
        <v>2880</v>
      </c>
      <c r="BA165" s="7" t="s">
        <v>135</v>
      </c>
      <c r="BB165" s="7"/>
      <c r="BC165" s="7"/>
      <c r="BD165" s="72"/>
      <c r="BE165" s="72"/>
      <c r="BF165" s="72"/>
      <c r="BG165" s="150"/>
      <c r="BH165" s="72"/>
      <c r="BI165" s="72"/>
      <c r="BJ165" s="72"/>
      <c r="BK165" s="72"/>
      <c r="BL165" s="72"/>
      <c r="BM165" s="72"/>
      <c r="BN165" s="72"/>
      <c r="BO165" s="72"/>
      <c r="BP165" s="72"/>
      <c r="BQ165" s="72"/>
      <c r="BR165" s="72"/>
      <c r="BS165" s="72"/>
      <c r="BT165" s="72"/>
      <c r="BU165" s="72"/>
      <c r="BV165" s="72"/>
      <c r="BW165" s="72"/>
      <c r="BX165" s="72"/>
      <c r="BY165" s="72"/>
      <c r="BZ165" s="72"/>
      <c r="CA165" s="72"/>
      <c r="CB165" s="72"/>
      <c r="CC165" s="72"/>
      <c r="CD165" s="72"/>
      <c r="CE165" s="72"/>
      <c r="CF165" s="72"/>
      <c r="CG165" s="72"/>
      <c r="CH165" s="72"/>
      <c r="CI165" s="72"/>
      <c r="CJ165" s="72"/>
      <c r="CK165" s="72"/>
      <c r="CL165" s="72"/>
      <c r="CM165" s="72">
        <v>1</v>
      </c>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238">
        <f t="shared" si="32"/>
        <v>1</v>
      </c>
      <c r="ES165" s="72">
        <f t="shared" si="33"/>
        <v>1</v>
      </c>
      <c r="ET165" s="72" t="s">
        <v>210</v>
      </c>
      <c r="EU165" s="7"/>
      <c r="EV165" s="262"/>
      <c r="EW165" s="7"/>
      <c r="EX165" s="150"/>
      <c r="EY165" s="239"/>
      <c r="EZ165" s="239"/>
      <c r="FA165" s="150"/>
      <c r="FB165" s="239"/>
      <c r="FC165" s="7"/>
      <c r="FD165" s="7"/>
      <c r="FE165" s="7">
        <f t="shared" si="34"/>
        <v>3183</v>
      </c>
      <c r="FF165" s="72">
        <f t="shared" si="35"/>
        <v>6366</v>
      </c>
    </row>
    <row r="166" spans="1:163" ht="17.25" hidden="1" customHeight="1" x14ac:dyDescent="0.25">
      <c r="A166" s="72">
        <v>457317317</v>
      </c>
      <c r="B166" s="232" t="s">
        <v>770</v>
      </c>
      <c r="C166" s="72"/>
      <c r="D166" s="72"/>
      <c r="E166" s="72"/>
      <c r="F166" s="72"/>
      <c r="G166" s="233"/>
      <c r="H166" s="233"/>
      <c r="I166" s="72">
        <v>6685</v>
      </c>
      <c r="J166" s="72">
        <v>13744</v>
      </c>
      <c r="K166" s="189">
        <f t="shared" si="24"/>
        <v>783</v>
      </c>
      <c r="L166" s="189">
        <f t="shared" si="25"/>
        <v>20429</v>
      </c>
      <c r="M166" s="260">
        <v>3</v>
      </c>
      <c r="N166" s="72" t="s">
        <v>124</v>
      </c>
      <c r="O166" s="72" t="s">
        <v>125</v>
      </c>
      <c r="P166" s="72" t="s">
        <v>173</v>
      </c>
      <c r="Q166" s="186">
        <v>73863</v>
      </c>
      <c r="R166" s="66">
        <v>409</v>
      </c>
      <c r="S166" s="66">
        <f t="shared" si="26"/>
        <v>0</v>
      </c>
      <c r="T166" s="66">
        <v>5407</v>
      </c>
      <c r="U166" s="4" t="s">
        <v>124</v>
      </c>
      <c r="V166" s="5">
        <f t="shared" si="27"/>
        <v>0.28850811738873966</v>
      </c>
      <c r="W166" s="5">
        <f t="shared" si="28"/>
        <v>2.3656322832777067E-2</v>
      </c>
      <c r="X166" s="5" t="s">
        <v>2242</v>
      </c>
      <c r="Y166" s="72" t="str">
        <f t="shared" si="30"/>
        <v>PTP</v>
      </c>
      <c r="Z166" s="72" t="s">
        <v>166</v>
      </c>
      <c r="AA166" s="72" t="s">
        <v>166</v>
      </c>
      <c r="AB166" s="232"/>
      <c r="AC166" s="72">
        <v>22</v>
      </c>
      <c r="AD166" s="72" t="s">
        <v>2888</v>
      </c>
      <c r="AE166" s="234"/>
      <c r="AF166" s="235" t="s">
        <v>2882</v>
      </c>
      <c r="AG166" s="7"/>
      <c r="AH166" s="72" t="s">
        <v>1100</v>
      </c>
      <c r="AI166" s="7"/>
      <c r="AJ166" s="7"/>
      <c r="AK166" s="7"/>
      <c r="AL166" s="7">
        <v>13744</v>
      </c>
      <c r="AM166" s="186">
        <v>73863</v>
      </c>
      <c r="AN166" s="189">
        <v>87</v>
      </c>
      <c r="AO166" s="233">
        <v>116</v>
      </c>
      <c r="AP166" s="233" t="str">
        <f t="shared" si="31"/>
        <v>FLOW</v>
      </c>
      <c r="AQ166" s="233"/>
      <c r="AR166" s="233"/>
      <c r="AS166" s="233"/>
      <c r="AT166" s="233"/>
      <c r="AU166" s="72" t="s">
        <v>426</v>
      </c>
      <c r="AV166" s="236" t="s">
        <v>1521</v>
      </c>
      <c r="AW166" s="232" t="s">
        <v>315</v>
      </c>
      <c r="AX166" s="237">
        <v>45006</v>
      </c>
      <c r="AY166" s="72">
        <v>48</v>
      </c>
      <c r="AZ166" s="72" t="s">
        <v>139</v>
      </c>
      <c r="BA166" s="7" t="s">
        <v>2305</v>
      </c>
      <c r="BB166" s="7"/>
      <c r="BC166" s="7"/>
      <c r="BD166" s="72"/>
      <c r="BE166" s="72"/>
      <c r="BF166" s="72"/>
      <c r="BG166" s="150"/>
      <c r="BH166" s="72"/>
      <c r="BI166" s="72"/>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v>1</v>
      </c>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238">
        <f t="shared" si="32"/>
        <v>1</v>
      </c>
      <c r="ES166" s="72">
        <f t="shared" si="33"/>
        <v>1</v>
      </c>
      <c r="ET166" s="72" t="s">
        <v>178</v>
      </c>
      <c r="EU166" s="7" t="s">
        <v>1892</v>
      </c>
      <c r="EV166" s="7" t="s">
        <v>115</v>
      </c>
      <c r="EW166" s="7" t="e">
        <v>#N/A</v>
      </c>
      <c r="EX166" s="150" t="e">
        <v>#N/A</v>
      </c>
      <c r="EY166" s="239" t="e">
        <v>#N/A</v>
      </c>
      <c r="EZ166" s="239"/>
      <c r="FA166" s="150"/>
      <c r="FB166" s="239"/>
      <c r="FC166" s="7"/>
      <c r="FD166" s="7"/>
      <c r="FE166" s="7">
        <f t="shared" si="34"/>
        <v>783</v>
      </c>
      <c r="FF166" s="72">
        <f t="shared" si="35"/>
        <v>20429</v>
      </c>
    </row>
    <row r="167" spans="1:163" ht="17.25" hidden="1" customHeight="1" x14ac:dyDescent="0.25">
      <c r="A167" s="72">
        <v>466494531</v>
      </c>
      <c r="B167" s="232" t="s">
        <v>967</v>
      </c>
      <c r="C167" s="72" t="s">
        <v>2243</v>
      </c>
      <c r="D167" s="72" t="s">
        <v>2907</v>
      </c>
      <c r="E167" s="72">
        <f>3700+10</f>
        <v>3710</v>
      </c>
      <c r="F167" s="72"/>
      <c r="G167" s="233"/>
      <c r="H167" s="233"/>
      <c r="I167" s="72">
        <v>3587</v>
      </c>
      <c r="J167" s="72">
        <v>3587</v>
      </c>
      <c r="K167" s="189">
        <f t="shared" si="24"/>
        <v>3637</v>
      </c>
      <c r="L167" s="189">
        <f t="shared" si="25"/>
        <v>3464</v>
      </c>
      <c r="M167" s="260">
        <v>1</v>
      </c>
      <c r="N167" s="72" t="s">
        <v>480</v>
      </c>
      <c r="O167" s="72" t="s">
        <v>128</v>
      </c>
      <c r="P167" s="72" t="s">
        <v>284</v>
      </c>
      <c r="Q167" s="186">
        <v>73764</v>
      </c>
      <c r="R167" s="66">
        <v>50</v>
      </c>
      <c r="S167" s="66">
        <f t="shared" si="26"/>
        <v>0</v>
      </c>
      <c r="T167" s="66">
        <v>459</v>
      </c>
      <c r="U167" s="4" t="s">
        <v>129</v>
      </c>
      <c r="V167" s="5">
        <f t="shared" si="27"/>
        <v>5.0311369978113432E-2</v>
      </c>
      <c r="W167" s="5">
        <f t="shared" si="28"/>
        <v>3.8851284220604207E-3</v>
      </c>
      <c r="X167" s="5" t="str">
        <f t="shared" si="29"/>
        <v>RB</v>
      </c>
      <c r="Y167" s="72" t="str">
        <f t="shared" si="30"/>
        <v>PAID</v>
      </c>
      <c r="Z167" s="72" t="s">
        <v>129</v>
      </c>
      <c r="AA167" s="72" t="s">
        <v>128</v>
      </c>
      <c r="AB167" s="232"/>
      <c r="AC167" s="72"/>
      <c r="AD167" s="72"/>
      <c r="AE167" s="234"/>
      <c r="AF167" s="235" t="s">
        <v>129</v>
      </c>
      <c r="AG167" s="7"/>
      <c r="AH167" s="72" t="s">
        <v>1166</v>
      </c>
      <c r="AI167" s="7"/>
      <c r="AJ167" s="7"/>
      <c r="AK167" s="7"/>
      <c r="AL167" s="7">
        <v>3587</v>
      </c>
      <c r="AM167" s="186">
        <v>73764</v>
      </c>
      <c r="AN167" s="189">
        <v>26</v>
      </c>
      <c r="AO167" s="233">
        <v>0</v>
      </c>
      <c r="AP167" s="233" t="str">
        <f t="shared" si="31"/>
        <v>RB</v>
      </c>
      <c r="AQ167" s="233"/>
      <c r="AR167" s="233"/>
      <c r="AS167" s="233"/>
      <c r="AT167" s="233"/>
      <c r="AU167" s="72" t="s">
        <v>131</v>
      </c>
      <c r="AV167" s="236" t="s">
        <v>1753</v>
      </c>
      <c r="AW167" s="232" t="s">
        <v>1261</v>
      </c>
      <c r="AX167" s="237">
        <v>45849</v>
      </c>
      <c r="AY167" s="72">
        <v>36</v>
      </c>
      <c r="AZ167" s="72" t="s">
        <v>139</v>
      </c>
      <c r="BA167" s="7" t="s">
        <v>2305</v>
      </c>
      <c r="BB167" s="7"/>
      <c r="BC167" s="7"/>
      <c r="BD167" s="72"/>
      <c r="BE167" s="72"/>
      <c r="BF167" s="72"/>
      <c r="BG167" s="150"/>
      <c r="BH167" s="72"/>
      <c r="BI167" s="72"/>
      <c r="BJ167" s="72"/>
      <c r="BK167" s="72"/>
      <c r="BL167" s="72"/>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v>1</v>
      </c>
      <c r="CQ167" s="72"/>
      <c r="CR167" s="72"/>
      <c r="CS167" s="72"/>
      <c r="CT167" s="72"/>
      <c r="CU167" s="72"/>
      <c r="CV167" s="72"/>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238">
        <f t="shared" si="32"/>
        <v>1</v>
      </c>
      <c r="ES167" s="72">
        <f t="shared" si="33"/>
        <v>1</v>
      </c>
      <c r="ET167" s="72" t="s">
        <v>288</v>
      </c>
      <c r="EU167" s="7" t="s">
        <v>1893</v>
      </c>
      <c r="EV167" s="7" t="s">
        <v>115</v>
      </c>
      <c r="EW167" s="7" t="e">
        <v>#N/A</v>
      </c>
      <c r="EX167" s="150" t="e">
        <v>#N/A</v>
      </c>
      <c r="EY167" s="239" t="e">
        <v>#N/A</v>
      </c>
      <c r="EZ167" s="239"/>
      <c r="FA167" s="150"/>
      <c r="FB167" s="239"/>
      <c r="FC167" s="7"/>
      <c r="FD167" s="7"/>
      <c r="FE167" s="7">
        <f t="shared" si="34"/>
        <v>3637</v>
      </c>
      <c r="FF167" s="72">
        <f t="shared" si="35"/>
        <v>7174</v>
      </c>
    </row>
    <row r="168" spans="1:163" ht="17.25" hidden="1" customHeight="1" x14ac:dyDescent="0.25">
      <c r="A168" s="72">
        <v>466301939</v>
      </c>
      <c r="B168" s="232" t="s">
        <v>205</v>
      </c>
      <c r="C168" s="72"/>
      <c r="D168" s="72"/>
      <c r="E168" s="72"/>
      <c r="F168" s="72"/>
      <c r="G168" s="233"/>
      <c r="H168" s="233"/>
      <c r="I168" s="72">
        <v>3382</v>
      </c>
      <c r="J168" s="72">
        <v>8567</v>
      </c>
      <c r="K168" s="189">
        <f t="shared" si="24"/>
        <v>1979</v>
      </c>
      <c r="L168" s="189">
        <f t="shared" si="25"/>
        <v>11949</v>
      </c>
      <c r="M168" s="260">
        <v>3</v>
      </c>
      <c r="N168" s="72" t="s">
        <v>124</v>
      </c>
      <c r="O168" s="72" t="s">
        <v>125</v>
      </c>
      <c r="P168" s="72" t="s">
        <v>206</v>
      </c>
      <c r="Q168" s="186">
        <v>73439</v>
      </c>
      <c r="R168" s="66">
        <v>176</v>
      </c>
      <c r="S168" s="66">
        <f t="shared" si="26"/>
        <v>0</v>
      </c>
      <c r="T168" s="66">
        <v>3150</v>
      </c>
      <c r="U168" s="4" t="s">
        <v>124</v>
      </c>
      <c r="V168" s="5">
        <f t="shared" si="27"/>
        <v>0.57659362315199381</v>
      </c>
      <c r="W168" s="5">
        <f t="shared" si="28"/>
        <v>2.3520527090915819E-2</v>
      </c>
      <c r="X168" s="5" t="str">
        <f t="shared" si="29"/>
        <v>FLOW</v>
      </c>
      <c r="Y168" s="72" t="str">
        <f t="shared" si="30"/>
        <v>NC</v>
      </c>
      <c r="Z168" s="72" t="s">
        <v>141</v>
      </c>
      <c r="AA168" s="72" t="s">
        <v>141</v>
      </c>
      <c r="AB168" s="232" t="s">
        <v>2347</v>
      </c>
      <c r="AC168" s="72"/>
      <c r="AD168" s="72" t="s">
        <v>2892</v>
      </c>
      <c r="AE168" s="234"/>
      <c r="AF168" s="235" t="s">
        <v>2882</v>
      </c>
      <c r="AG168" s="7"/>
      <c r="AH168" s="72" t="s">
        <v>207</v>
      </c>
      <c r="AI168" s="7"/>
      <c r="AJ168" s="7"/>
      <c r="AK168" s="7"/>
      <c r="AL168" s="7">
        <v>8567</v>
      </c>
      <c r="AM168" s="186">
        <v>73439</v>
      </c>
      <c r="AN168" s="189">
        <v>87</v>
      </c>
      <c r="AO168" s="233">
        <v>116</v>
      </c>
      <c r="AP168" s="233" t="str">
        <f t="shared" si="31"/>
        <v>FLOW</v>
      </c>
      <c r="AQ168" s="233"/>
      <c r="AR168" s="233"/>
      <c r="AS168" s="233"/>
      <c r="AT168" s="233"/>
      <c r="AU168" s="72" t="s">
        <v>131</v>
      </c>
      <c r="AV168" s="236" t="s">
        <v>208</v>
      </c>
      <c r="AW168" s="232" t="s">
        <v>209</v>
      </c>
      <c r="AX168" s="237">
        <v>45818</v>
      </c>
      <c r="AY168" s="72">
        <v>36</v>
      </c>
      <c r="AZ168" s="72" t="s">
        <v>139</v>
      </c>
      <c r="BA168" s="7" t="s">
        <v>135</v>
      </c>
      <c r="BB168" s="7"/>
      <c r="BC168" s="7"/>
      <c r="BD168" s="72"/>
      <c r="BE168" s="72"/>
      <c r="BF168" s="72">
        <v>1</v>
      </c>
      <c r="BG168" s="150"/>
      <c r="BH168" s="72"/>
      <c r="BI168" s="72"/>
      <c r="BJ168" s="72"/>
      <c r="BK168" s="72"/>
      <c r="BL168" s="72"/>
      <c r="BM168" s="72"/>
      <c r="BN168" s="72"/>
      <c r="BO168" s="72"/>
      <c r="BP168" s="72"/>
      <c r="BQ168" s="72"/>
      <c r="BR168" s="72">
        <v>1</v>
      </c>
      <c r="BS168" s="72"/>
      <c r="BT168" s="72"/>
      <c r="BU168" s="72"/>
      <c r="BV168" s="72"/>
      <c r="BW168" s="72"/>
      <c r="BX168" s="72"/>
      <c r="BY168" s="72"/>
      <c r="BZ168" s="72"/>
      <c r="CA168" s="72"/>
      <c r="CB168" s="72"/>
      <c r="CC168" s="72"/>
      <c r="CD168" s="72"/>
      <c r="CE168" s="72"/>
      <c r="CF168" s="72"/>
      <c r="CG168" s="72"/>
      <c r="CH168" s="72"/>
      <c r="CI168" s="72"/>
      <c r="CJ168" s="72"/>
      <c r="CK168" s="72"/>
      <c r="CL168" s="72"/>
      <c r="CM168" s="72"/>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238">
        <f t="shared" si="32"/>
        <v>2</v>
      </c>
      <c r="ES168" s="72">
        <f t="shared" si="33"/>
        <v>1</v>
      </c>
      <c r="ET168" s="72" t="s">
        <v>210</v>
      </c>
      <c r="EU168" s="7" t="s">
        <v>211</v>
      </c>
      <c r="EV168" s="7" t="s">
        <v>115</v>
      </c>
      <c r="EW168" s="7" t="s">
        <v>2362</v>
      </c>
      <c r="EX168" s="150" t="s">
        <v>2381</v>
      </c>
      <c r="EY168" s="239">
        <v>46209</v>
      </c>
      <c r="EZ168" s="239"/>
      <c r="FA168" s="150"/>
      <c r="FB168" s="239"/>
      <c r="FC168" s="7"/>
      <c r="FD168" s="7"/>
      <c r="FE168" s="7">
        <f t="shared" si="34"/>
        <v>1979</v>
      </c>
      <c r="FF168" s="72">
        <f t="shared" si="35"/>
        <v>11949</v>
      </c>
      <c r="FG168" s="6">
        <v>466301939</v>
      </c>
    </row>
    <row r="169" spans="1:163" ht="17.25" hidden="1" customHeight="1" x14ac:dyDescent="0.25">
      <c r="A169" s="72">
        <v>465510482</v>
      </c>
      <c r="B169" s="232" t="s">
        <v>697</v>
      </c>
      <c r="C169" s="72"/>
      <c r="D169" s="72"/>
      <c r="E169" s="72"/>
      <c r="F169" s="72"/>
      <c r="G169" s="233"/>
      <c r="H169" s="233"/>
      <c r="I169" s="72">
        <v>3655</v>
      </c>
      <c r="J169" s="72">
        <v>18275</v>
      </c>
      <c r="K169" s="189">
        <f t="shared" si="24"/>
        <v>4329</v>
      </c>
      <c r="L169" s="189">
        <f t="shared" si="25"/>
        <v>21930</v>
      </c>
      <c r="M169" s="260">
        <v>5</v>
      </c>
      <c r="N169" s="72" t="s">
        <v>124</v>
      </c>
      <c r="O169" s="72" t="s">
        <v>125</v>
      </c>
      <c r="P169" s="72" t="s">
        <v>206</v>
      </c>
      <c r="Q169" s="186">
        <v>73394</v>
      </c>
      <c r="R169" s="66">
        <v>674</v>
      </c>
      <c r="S169" s="66">
        <f t="shared" si="26"/>
        <v>0</v>
      </c>
      <c r="T169" s="66">
        <v>2250</v>
      </c>
      <c r="U169" s="4" t="s">
        <v>124</v>
      </c>
      <c r="V169" s="5">
        <f t="shared" si="27"/>
        <v>0.21555721984815779</v>
      </c>
      <c r="W169" s="5">
        <f t="shared" si="28"/>
        <v>3.2807619621286324E-2</v>
      </c>
      <c r="X169" s="5" t="str">
        <f t="shared" si="29"/>
        <v>FLOW</v>
      </c>
      <c r="Y169" s="72" t="str">
        <f t="shared" si="30"/>
        <v>RTP</v>
      </c>
      <c r="Z169" s="72" t="s">
        <v>127</v>
      </c>
      <c r="AA169" s="72" t="s">
        <v>127</v>
      </c>
      <c r="AB169" s="232" t="s">
        <v>2346</v>
      </c>
      <c r="AC169" s="72"/>
      <c r="AD169" s="72" t="s">
        <v>2889</v>
      </c>
      <c r="AE169" s="234"/>
      <c r="AF169" s="235" t="s">
        <v>2882</v>
      </c>
      <c r="AG169" s="7"/>
      <c r="AH169" s="72" t="s">
        <v>207</v>
      </c>
      <c r="AI169" s="7"/>
      <c r="AJ169" s="7"/>
      <c r="AK169" s="7"/>
      <c r="AL169" s="7">
        <v>18275</v>
      </c>
      <c r="AM169" s="186">
        <v>73394</v>
      </c>
      <c r="AN169" s="189">
        <v>146</v>
      </c>
      <c r="AO169" s="233">
        <v>175</v>
      </c>
      <c r="AP169" s="233" t="str">
        <f t="shared" si="31"/>
        <v>FLOW</v>
      </c>
      <c r="AQ169" s="233"/>
      <c r="AR169" s="233"/>
      <c r="AS169" s="233"/>
      <c r="AT169" s="233"/>
      <c r="AU169" s="72" t="s">
        <v>426</v>
      </c>
      <c r="AV169" s="236" t="s">
        <v>1430</v>
      </c>
      <c r="AW169" s="232" t="s">
        <v>252</v>
      </c>
      <c r="AX169" s="237">
        <v>45703</v>
      </c>
      <c r="AY169" s="72">
        <v>36</v>
      </c>
      <c r="AZ169" s="72" t="s">
        <v>139</v>
      </c>
      <c r="BA169" s="7" t="s">
        <v>135</v>
      </c>
      <c r="BB169" s="7"/>
      <c r="BC169" s="7"/>
      <c r="BD169" s="72"/>
      <c r="BE169" s="72"/>
      <c r="BF169" s="72"/>
      <c r="BG169" s="150"/>
      <c r="BH169" s="72"/>
      <c r="BI169" s="72"/>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v>1</v>
      </c>
      <c r="CH169" s="72"/>
      <c r="CI169" s="72"/>
      <c r="CJ169" s="72"/>
      <c r="CK169" s="72"/>
      <c r="CL169" s="72"/>
      <c r="CM169" s="72"/>
      <c r="CN169" s="72"/>
      <c r="CO169" s="72"/>
      <c r="CP169" s="72"/>
      <c r="CQ169" s="72"/>
      <c r="CR169" s="72"/>
      <c r="CS169" s="72"/>
      <c r="CT169" s="72"/>
      <c r="CU169" s="72"/>
      <c r="CV169" s="72"/>
      <c r="CW169" s="72"/>
      <c r="CX169" s="72"/>
      <c r="CY169" s="72"/>
      <c r="CZ169" s="72"/>
      <c r="DA169" s="72"/>
      <c r="DB169" s="72"/>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v>1</v>
      </c>
      <c r="ED169" s="72"/>
      <c r="EE169" s="72"/>
      <c r="EF169" s="72"/>
      <c r="EG169" s="72"/>
      <c r="EH169" s="72"/>
      <c r="EI169" s="72"/>
      <c r="EJ169" s="72"/>
      <c r="EK169" s="72"/>
      <c r="EL169" s="72"/>
      <c r="EM169" s="72"/>
      <c r="EN169" s="72"/>
      <c r="EO169" s="72"/>
      <c r="EP169" s="72"/>
      <c r="EQ169" s="72"/>
      <c r="ER169" s="238">
        <f t="shared" si="32"/>
        <v>2</v>
      </c>
      <c r="ES169" s="72">
        <f t="shared" si="33"/>
        <v>1</v>
      </c>
      <c r="ET169" s="72" t="s">
        <v>210</v>
      </c>
      <c r="EU169" s="7" t="s">
        <v>1894</v>
      </c>
      <c r="EV169" s="7" t="s">
        <v>115</v>
      </c>
      <c r="EW169" s="7" t="e">
        <v>#N/A</v>
      </c>
      <c r="EX169" s="150" t="e">
        <v>#N/A</v>
      </c>
      <c r="EY169" s="239" t="e">
        <v>#N/A</v>
      </c>
      <c r="EZ169" s="239"/>
      <c r="FA169" s="150"/>
      <c r="FB169" s="239"/>
      <c r="FC169" s="7" t="s">
        <v>2932</v>
      </c>
      <c r="FD169" s="7"/>
      <c r="FE169" s="7">
        <f t="shared" si="34"/>
        <v>4329</v>
      </c>
      <c r="FF169" s="72">
        <f t="shared" si="35"/>
        <v>21930</v>
      </c>
    </row>
    <row r="170" spans="1:163" ht="17.25" hidden="1" customHeight="1" x14ac:dyDescent="0.25">
      <c r="A170" s="72">
        <v>464441982</v>
      </c>
      <c r="B170" s="232" t="s">
        <v>938</v>
      </c>
      <c r="C170" s="72" t="s">
        <v>2243</v>
      </c>
      <c r="D170" s="72" t="s">
        <v>2940</v>
      </c>
      <c r="E170" s="72">
        <f>160+12900</f>
        <v>13060</v>
      </c>
      <c r="F170" s="72"/>
      <c r="G170" s="233"/>
      <c r="H170" s="233"/>
      <c r="I170" s="72">
        <v>12645</v>
      </c>
      <c r="J170" s="72">
        <v>12645</v>
      </c>
      <c r="K170" s="189">
        <f t="shared" si="24"/>
        <v>12801</v>
      </c>
      <c r="L170" s="189">
        <f t="shared" si="25"/>
        <v>12230</v>
      </c>
      <c r="M170" s="260">
        <v>2</v>
      </c>
      <c r="N170" s="72" t="s">
        <v>480</v>
      </c>
      <c r="O170" s="72" t="s">
        <v>128</v>
      </c>
      <c r="P170" s="72" t="s">
        <v>148</v>
      </c>
      <c r="Q170" s="186">
        <v>72796</v>
      </c>
      <c r="R170" s="66">
        <v>156</v>
      </c>
      <c r="S170" s="66">
        <f t="shared" si="26"/>
        <v>0</v>
      </c>
      <c r="T170" s="66">
        <v>2700</v>
      </c>
      <c r="U170" s="4" t="s">
        <v>501</v>
      </c>
      <c r="V170" s="5">
        <f t="shared" si="27"/>
        <v>0.20906597801297716</v>
      </c>
      <c r="W170" s="5">
        <f t="shared" si="28"/>
        <v>1.3534979564609109E-2</v>
      </c>
      <c r="X170" s="5" t="s">
        <v>2242</v>
      </c>
      <c r="Y170" s="72" t="str">
        <f t="shared" si="30"/>
        <v>PAID</v>
      </c>
      <c r="Z170" s="72" t="s">
        <v>166</v>
      </c>
      <c r="AA170" s="72" t="s">
        <v>166</v>
      </c>
      <c r="AB170" s="232"/>
      <c r="AC170" s="72">
        <v>23</v>
      </c>
      <c r="AD170" s="72" t="s">
        <v>2888</v>
      </c>
      <c r="AE170" s="234"/>
      <c r="AF170" s="235" t="s">
        <v>129</v>
      </c>
      <c r="AG170" s="7"/>
      <c r="AH170" s="72" t="s">
        <v>1152</v>
      </c>
      <c r="AI170" s="7"/>
      <c r="AJ170" s="7"/>
      <c r="AK170" s="7"/>
      <c r="AL170" s="7">
        <v>12645</v>
      </c>
      <c r="AM170" s="186">
        <v>72796</v>
      </c>
      <c r="AN170" s="189">
        <v>57</v>
      </c>
      <c r="AO170" s="233">
        <v>25</v>
      </c>
      <c r="AP170" s="233" t="str">
        <f t="shared" si="31"/>
        <v>STABLE</v>
      </c>
      <c r="AQ170" s="233"/>
      <c r="AR170" s="233"/>
      <c r="AS170" s="233"/>
      <c r="AT170" s="233"/>
      <c r="AU170" s="72" t="s">
        <v>131</v>
      </c>
      <c r="AV170" s="236" t="s">
        <v>1718</v>
      </c>
      <c r="AW170" s="232" t="s">
        <v>1260</v>
      </c>
      <c r="AX170" s="237">
        <v>45590</v>
      </c>
      <c r="AY170" s="72">
        <v>24</v>
      </c>
      <c r="AZ170" s="72" t="s">
        <v>139</v>
      </c>
      <c r="BA170" s="7" t="s">
        <v>2305</v>
      </c>
      <c r="BB170" s="7"/>
      <c r="BC170" s="7"/>
      <c r="BD170" s="72"/>
      <c r="BE170" s="72"/>
      <c r="BF170" s="72"/>
      <c r="BG170" s="150"/>
      <c r="BH170" s="72"/>
      <c r="BI170" s="72"/>
      <c r="BJ170" s="72"/>
      <c r="BK170" s="72"/>
      <c r="BL170" s="72">
        <v>1</v>
      </c>
      <c r="BM170" s="72"/>
      <c r="BN170" s="72"/>
      <c r="BO170" s="72"/>
      <c r="BP170" s="72"/>
      <c r="BQ170" s="72"/>
      <c r="BR170" s="72"/>
      <c r="BS170" s="72"/>
      <c r="BT170" s="72"/>
      <c r="BU170" s="72"/>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v>1</v>
      </c>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v>2</v>
      </c>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238">
        <f t="shared" si="32"/>
        <v>4</v>
      </c>
      <c r="ES170" s="72">
        <f t="shared" si="33"/>
        <v>1</v>
      </c>
      <c r="ET170" s="72" t="s">
        <v>152</v>
      </c>
      <c r="EU170" s="7" t="s">
        <v>1895</v>
      </c>
      <c r="EV170" s="7" t="s">
        <v>115</v>
      </c>
      <c r="EW170" s="7" t="s">
        <v>2354</v>
      </c>
      <c r="EX170" s="150" t="s">
        <v>2423</v>
      </c>
      <c r="EY170" s="239">
        <v>46207</v>
      </c>
      <c r="EZ170" s="239"/>
      <c r="FA170" s="150"/>
      <c r="FB170" s="239"/>
      <c r="FC170" s="7" t="s">
        <v>2932</v>
      </c>
      <c r="FD170" s="7"/>
      <c r="FE170" s="7">
        <f t="shared" si="34"/>
        <v>12801</v>
      </c>
      <c r="FF170" s="72">
        <f t="shared" si="35"/>
        <v>25290</v>
      </c>
    </row>
    <row r="171" spans="1:163" ht="17.25" hidden="1" customHeight="1" x14ac:dyDescent="0.25">
      <c r="A171" s="72">
        <v>460139116</v>
      </c>
      <c r="B171" s="232" t="s">
        <v>993</v>
      </c>
      <c r="C171" s="72" t="s">
        <v>2243</v>
      </c>
      <c r="D171" s="72" t="s">
        <v>2344</v>
      </c>
      <c r="E171" s="72">
        <v>21550</v>
      </c>
      <c r="F171" s="72"/>
      <c r="G171" s="233"/>
      <c r="H171" s="233"/>
      <c r="I171" s="72">
        <v>4186</v>
      </c>
      <c r="J171" s="72">
        <v>16744</v>
      </c>
      <c r="K171" s="189">
        <f t="shared" si="24"/>
        <v>4555</v>
      </c>
      <c r="L171" s="189">
        <f t="shared" si="25"/>
        <v>-620</v>
      </c>
      <c r="M171" s="260">
        <v>4</v>
      </c>
      <c r="N171" s="72" t="s">
        <v>480</v>
      </c>
      <c r="O171" s="72" t="s">
        <v>128</v>
      </c>
      <c r="P171" s="72" t="s">
        <v>284</v>
      </c>
      <c r="Q171" s="186">
        <v>72754.460000000006</v>
      </c>
      <c r="R171" s="66">
        <v>369</v>
      </c>
      <c r="S171" s="66">
        <f t="shared" si="26"/>
        <v>0</v>
      </c>
      <c r="T171" s="66">
        <v>6439</v>
      </c>
      <c r="U171" s="4" t="s">
        <v>124</v>
      </c>
      <c r="V171" s="5">
        <f t="shared" si="27"/>
        <v>0.19600462795806733</v>
      </c>
      <c r="W171" s="5">
        <f t="shared" si="28"/>
        <v>2.8028979517823849E-2</v>
      </c>
      <c r="X171" s="5" t="str">
        <f t="shared" si="29"/>
        <v>RB</v>
      </c>
      <c r="Y171" s="72" t="str">
        <f t="shared" si="30"/>
        <v>PAID</v>
      </c>
      <c r="Z171" s="72" t="s">
        <v>141</v>
      </c>
      <c r="AA171" s="72" t="s">
        <v>128</v>
      </c>
      <c r="AB171" s="232"/>
      <c r="AC171" s="72"/>
      <c r="AD171" s="72"/>
      <c r="AE171" s="234"/>
      <c r="AF171" s="235" t="s">
        <v>2882</v>
      </c>
      <c r="AG171" s="7"/>
      <c r="AH171" s="72" t="s">
        <v>285</v>
      </c>
      <c r="AI171" s="7"/>
      <c r="AJ171" s="7"/>
      <c r="AK171" s="7"/>
      <c r="AL171" s="7">
        <v>16744</v>
      </c>
      <c r="AM171" s="186">
        <v>72754.460000000006</v>
      </c>
      <c r="AN171" s="189">
        <v>118</v>
      </c>
      <c r="AO171" s="233">
        <v>0</v>
      </c>
      <c r="AP171" s="233" t="str">
        <f t="shared" si="31"/>
        <v>RB</v>
      </c>
      <c r="AQ171" s="233"/>
      <c r="AR171" s="233"/>
      <c r="AS171" s="233"/>
      <c r="AT171" s="233"/>
      <c r="AU171" s="72" t="s">
        <v>426</v>
      </c>
      <c r="AV171" s="236" t="s">
        <v>1784</v>
      </c>
      <c r="AW171" s="232" t="s">
        <v>1785</v>
      </c>
      <c r="AX171" s="237">
        <v>45215</v>
      </c>
      <c r="AY171" s="72">
        <v>48</v>
      </c>
      <c r="AZ171" s="72" t="s">
        <v>139</v>
      </c>
      <c r="BA171" s="7" t="s">
        <v>2305</v>
      </c>
      <c r="BB171" s="7"/>
      <c r="BC171" s="7"/>
      <c r="BD171" s="72"/>
      <c r="BE171" s="72"/>
      <c r="BF171" s="72"/>
      <c r="BG171" s="150"/>
      <c r="BH171" s="72"/>
      <c r="BI171" s="72">
        <v>1</v>
      </c>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238">
        <f t="shared" si="32"/>
        <v>1</v>
      </c>
      <c r="ES171" s="72">
        <f t="shared" si="33"/>
        <v>1</v>
      </c>
      <c r="ET171" s="72" t="s">
        <v>288</v>
      </c>
      <c r="EU171" s="7" t="s">
        <v>1896</v>
      </c>
      <c r="EV171" s="7" t="s">
        <v>115</v>
      </c>
      <c r="EW171" s="7" t="s">
        <v>2362</v>
      </c>
      <c r="EX171" s="150" t="s">
        <v>2363</v>
      </c>
      <c r="EY171" s="239">
        <v>46206</v>
      </c>
      <c r="EZ171" s="239"/>
      <c r="FA171" s="150"/>
      <c r="FB171" s="239"/>
      <c r="FC171" s="7"/>
      <c r="FD171" s="7"/>
      <c r="FE171" s="7">
        <f t="shared" si="34"/>
        <v>4555</v>
      </c>
      <c r="FF171" s="72">
        <f t="shared" si="35"/>
        <v>20930</v>
      </c>
    </row>
    <row r="172" spans="1:163" ht="17.25" hidden="1" customHeight="1" x14ac:dyDescent="0.25">
      <c r="A172" s="72">
        <v>466733854</v>
      </c>
      <c r="B172" s="232" t="s">
        <v>973</v>
      </c>
      <c r="C172" s="72" t="s">
        <v>2243</v>
      </c>
      <c r="D172" s="72" t="s">
        <v>2883</v>
      </c>
      <c r="E172" s="72">
        <v>5282</v>
      </c>
      <c r="F172" s="72"/>
      <c r="G172" s="233"/>
      <c r="H172" s="233" t="s">
        <v>2556</v>
      </c>
      <c r="I172" s="72">
        <v>5282</v>
      </c>
      <c r="J172" s="72">
        <v>5282</v>
      </c>
      <c r="K172" s="189">
        <f t="shared" si="24"/>
        <v>5371</v>
      </c>
      <c r="L172" s="189">
        <f t="shared" si="25"/>
        <v>5282</v>
      </c>
      <c r="M172" s="260">
        <v>2</v>
      </c>
      <c r="N172" s="72" t="s">
        <v>480</v>
      </c>
      <c r="O172" s="72" t="s">
        <v>128</v>
      </c>
      <c r="P172" s="72" t="s">
        <v>433</v>
      </c>
      <c r="Q172" s="186">
        <v>72433</v>
      </c>
      <c r="R172" s="66">
        <v>89</v>
      </c>
      <c r="S172" s="66">
        <f t="shared" si="26"/>
        <v>0</v>
      </c>
      <c r="T172" s="66">
        <v>2250</v>
      </c>
      <c r="U172" s="4" t="s">
        <v>129</v>
      </c>
      <c r="V172" s="5">
        <f t="shared" si="27"/>
        <v>0.48778401820948997</v>
      </c>
      <c r="W172" s="5">
        <f t="shared" si="28"/>
        <v>1.3467486878445678E-2</v>
      </c>
      <c r="X172" s="5" t="str">
        <f t="shared" si="29"/>
        <v>RB</v>
      </c>
      <c r="Y172" s="72" t="str">
        <f t="shared" si="30"/>
        <v>PAID</v>
      </c>
      <c r="Z172" s="72" t="s">
        <v>129</v>
      </c>
      <c r="AA172" s="72" t="s">
        <v>128</v>
      </c>
      <c r="AB172" s="232"/>
      <c r="AC172" s="72"/>
      <c r="AD172" s="72"/>
      <c r="AE172" s="234"/>
      <c r="AF172" s="235" t="s">
        <v>129</v>
      </c>
      <c r="AG172" s="7"/>
      <c r="AH172" s="72" t="s">
        <v>1167</v>
      </c>
      <c r="AI172" s="7"/>
      <c r="AJ172" s="7"/>
      <c r="AK172" s="7"/>
      <c r="AL172" s="7">
        <v>5282</v>
      </c>
      <c r="AM172" s="186">
        <v>72433</v>
      </c>
      <c r="AN172" s="189">
        <v>57</v>
      </c>
      <c r="AO172" s="233">
        <v>0</v>
      </c>
      <c r="AP172" s="233" t="str">
        <f t="shared" si="31"/>
        <v>RB</v>
      </c>
      <c r="AQ172" s="233"/>
      <c r="AR172" s="233"/>
      <c r="AS172" s="233"/>
      <c r="AT172" s="233"/>
      <c r="AU172" s="72" t="s">
        <v>131</v>
      </c>
      <c r="AV172" s="236" t="s">
        <v>1758</v>
      </c>
      <c r="AW172" s="232" t="s">
        <v>1351</v>
      </c>
      <c r="AX172" s="237">
        <v>45890</v>
      </c>
      <c r="AY172" s="72">
        <v>24</v>
      </c>
      <c r="AZ172" s="72" t="s">
        <v>139</v>
      </c>
      <c r="BA172" s="7" t="s">
        <v>2305</v>
      </c>
      <c r="BB172" s="7"/>
      <c r="BC172" s="7"/>
      <c r="BD172" s="72"/>
      <c r="BE172" s="72"/>
      <c r="BF172" s="72"/>
      <c r="BG172" s="150"/>
      <c r="BH172" s="72"/>
      <c r="BI172" s="72">
        <v>1</v>
      </c>
      <c r="BJ172" s="72"/>
      <c r="BK172" s="72"/>
      <c r="BL172" s="72"/>
      <c r="BM172" s="72"/>
      <c r="BN172" s="72"/>
      <c r="BO172" s="72"/>
      <c r="BP172" s="72"/>
      <c r="BQ172" s="72"/>
      <c r="BR172" s="72"/>
      <c r="BS172" s="72"/>
      <c r="BT172" s="72"/>
      <c r="BU172" s="72"/>
      <c r="BV172" s="72"/>
      <c r="BW172" s="72"/>
      <c r="BX172" s="72"/>
      <c r="BY172" s="72"/>
      <c r="BZ172" s="72"/>
      <c r="CA172" s="72"/>
      <c r="CB172" s="72"/>
      <c r="CC172" s="72"/>
      <c r="CD172" s="72"/>
      <c r="CE172" s="72"/>
      <c r="CF172" s="72"/>
      <c r="CG172" s="72"/>
      <c r="CH172" s="72"/>
      <c r="CI172" s="72"/>
      <c r="CJ172" s="72"/>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238">
        <f t="shared" si="32"/>
        <v>1</v>
      </c>
      <c r="ES172" s="72">
        <f t="shared" si="33"/>
        <v>1</v>
      </c>
      <c r="ET172" s="72" t="s">
        <v>2239</v>
      </c>
      <c r="EU172" s="7" t="s">
        <v>1897</v>
      </c>
      <c r="EV172" s="7" t="s">
        <v>115</v>
      </c>
      <c r="EW172" s="7" t="s">
        <v>2386</v>
      </c>
      <c r="EX172" s="150" t="s">
        <v>2424</v>
      </c>
      <c r="EY172" s="239">
        <v>46206</v>
      </c>
      <c r="EZ172" s="239"/>
      <c r="FA172" s="150"/>
      <c r="FB172" s="239"/>
      <c r="FC172" s="7"/>
      <c r="FD172" s="7"/>
      <c r="FE172" s="7">
        <f t="shared" si="34"/>
        <v>5371</v>
      </c>
      <c r="FF172" s="72">
        <f t="shared" si="35"/>
        <v>10564</v>
      </c>
    </row>
    <row r="173" spans="1:163" ht="17.25" hidden="1" customHeight="1" x14ac:dyDescent="0.25">
      <c r="A173" s="72">
        <v>467274517</v>
      </c>
      <c r="B173" s="232" t="s">
        <v>2676</v>
      </c>
      <c r="C173" s="72" t="s">
        <v>2243</v>
      </c>
      <c r="D173" s="72" t="s">
        <v>2909</v>
      </c>
      <c r="E173" s="72">
        <v>5000</v>
      </c>
      <c r="F173" s="72"/>
      <c r="G173" s="233"/>
      <c r="H173" s="233"/>
      <c r="I173" s="72">
        <v>4795</v>
      </c>
      <c r="J173" s="72">
        <v>4795</v>
      </c>
      <c r="K173" s="189">
        <f t="shared" si="24"/>
        <v>4898</v>
      </c>
      <c r="L173" s="189">
        <f t="shared" si="25"/>
        <v>4590</v>
      </c>
      <c r="M173" s="260">
        <v>1</v>
      </c>
      <c r="N173" s="72" t="s">
        <v>2242</v>
      </c>
      <c r="O173" s="72" t="s">
        <v>128</v>
      </c>
      <c r="P173" s="72" t="s">
        <v>173</v>
      </c>
      <c r="Q173" s="186">
        <v>72411</v>
      </c>
      <c r="R173" s="66">
        <v>103</v>
      </c>
      <c r="S173" s="66">
        <f t="shared" si="26"/>
        <v>0</v>
      </c>
      <c r="T173" s="66">
        <v>2760</v>
      </c>
      <c r="U173" s="4" t="s">
        <v>129</v>
      </c>
      <c r="V173" s="5">
        <f t="shared" si="27"/>
        <v>7.4696621761182552E-2</v>
      </c>
      <c r="W173" s="5">
        <f t="shared" si="28"/>
        <v>3.8138663056479735E-3</v>
      </c>
      <c r="X173" s="5" t="str">
        <f t="shared" si="29"/>
        <v xml:space="preserve">STABLE </v>
      </c>
      <c r="Y173" s="72" t="str">
        <f t="shared" si="30"/>
        <v>PTP</v>
      </c>
      <c r="Z173" s="72" t="s">
        <v>129</v>
      </c>
      <c r="AA173" s="72" t="s">
        <v>166</v>
      </c>
      <c r="AB173" s="232"/>
      <c r="AC173" s="72">
        <v>16</v>
      </c>
      <c r="AD173" s="72" t="s">
        <v>2888</v>
      </c>
      <c r="AE173" s="234"/>
      <c r="AF173" s="235" t="s">
        <v>129</v>
      </c>
      <c r="AG173" s="7"/>
      <c r="AH173" s="72" t="s">
        <v>1150</v>
      </c>
      <c r="AI173" s="7"/>
      <c r="AJ173" s="7"/>
      <c r="AK173" s="7"/>
      <c r="AL173" s="7">
        <v>7658</v>
      </c>
      <c r="AM173" s="186">
        <v>72411</v>
      </c>
      <c r="AN173" s="189">
        <v>26</v>
      </c>
      <c r="AO173" s="233">
        <v>25</v>
      </c>
      <c r="AP173" s="233" t="str">
        <f t="shared" si="31"/>
        <v>STABLE</v>
      </c>
      <c r="AQ173" s="233"/>
      <c r="AR173" s="233"/>
      <c r="AS173" s="233"/>
      <c r="AT173" s="233"/>
      <c r="AU173" s="72" t="s">
        <v>131</v>
      </c>
      <c r="AV173" s="236" t="s">
        <v>2858</v>
      </c>
      <c r="AW173" s="232" t="s">
        <v>252</v>
      </c>
      <c r="AX173" s="237">
        <v>45973</v>
      </c>
      <c r="AY173" s="72">
        <v>24</v>
      </c>
      <c r="AZ173" s="72" t="s">
        <v>2880</v>
      </c>
      <c r="BA173" s="7" t="s">
        <v>2305</v>
      </c>
      <c r="BB173" s="7"/>
      <c r="BC173" s="7"/>
      <c r="BD173" s="72"/>
      <c r="BE173" s="72"/>
      <c r="BF173" s="72"/>
      <c r="BG173" s="150"/>
      <c r="BH173" s="72"/>
      <c r="BI173" s="72"/>
      <c r="BJ173" s="72"/>
      <c r="BK173" s="72"/>
      <c r="BL173" s="72"/>
      <c r="BM173" s="72"/>
      <c r="BN173" s="72"/>
      <c r="BO173" s="72"/>
      <c r="BP173" s="72"/>
      <c r="BQ173" s="72"/>
      <c r="BR173" s="72"/>
      <c r="BS173" s="72"/>
      <c r="BT173" s="72"/>
      <c r="BU173" s="72"/>
      <c r="BV173" s="72"/>
      <c r="BW173" s="72"/>
      <c r="BX173" s="72"/>
      <c r="BY173" s="72"/>
      <c r="BZ173" s="72"/>
      <c r="CA173" s="72"/>
      <c r="CB173" s="72"/>
      <c r="CC173" s="72"/>
      <c r="CD173" s="72"/>
      <c r="CE173" s="72"/>
      <c r="CF173" s="72"/>
      <c r="CG173" s="72">
        <v>1</v>
      </c>
      <c r="CH173" s="72"/>
      <c r="CI173" s="72"/>
      <c r="CJ173" s="72"/>
      <c r="CK173" s="72"/>
      <c r="CL173" s="72"/>
      <c r="CM173" s="72">
        <v>2</v>
      </c>
      <c r="CN173" s="72"/>
      <c r="CO173" s="72"/>
      <c r="CP173" s="72"/>
      <c r="CQ173" s="72"/>
      <c r="CR173" s="72"/>
      <c r="CS173" s="72"/>
      <c r="CT173" s="72"/>
      <c r="CU173" s="72"/>
      <c r="CV173" s="72"/>
      <c r="CW173" s="72"/>
      <c r="CX173" s="72"/>
      <c r="CY173" s="72"/>
      <c r="CZ173" s="72"/>
      <c r="DA173" s="72"/>
      <c r="DB173" s="72">
        <v>1</v>
      </c>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238">
        <f t="shared" si="32"/>
        <v>4</v>
      </c>
      <c r="ES173" s="72">
        <f t="shared" si="33"/>
        <v>1</v>
      </c>
      <c r="ET173" s="72" t="s">
        <v>178</v>
      </c>
      <c r="EU173" s="7"/>
      <c r="EV173" s="262"/>
      <c r="EW173" s="7"/>
      <c r="EX173" s="150"/>
      <c r="EY173" s="239"/>
      <c r="EZ173" s="239"/>
      <c r="FA173" s="150"/>
      <c r="FB173" s="239"/>
      <c r="FC173" s="7"/>
      <c r="FD173" s="7"/>
      <c r="FE173" s="7">
        <f t="shared" si="34"/>
        <v>4898</v>
      </c>
      <c r="FF173" s="72">
        <f t="shared" si="35"/>
        <v>9590</v>
      </c>
    </row>
    <row r="174" spans="1:163" ht="17.25" hidden="1" customHeight="1" x14ac:dyDescent="0.25">
      <c r="A174" s="72">
        <v>465922492</v>
      </c>
      <c r="B174" s="232" t="s">
        <v>2598</v>
      </c>
      <c r="C174" s="72" t="s">
        <v>2243</v>
      </c>
      <c r="D174" s="72" t="s">
        <v>2959</v>
      </c>
      <c r="E174" s="72">
        <v>60</v>
      </c>
      <c r="F174" s="72"/>
      <c r="G174" s="233"/>
      <c r="H174" s="233"/>
      <c r="I174" s="72">
        <v>3838</v>
      </c>
      <c r="J174" s="72">
        <v>7575</v>
      </c>
      <c r="K174" s="189">
        <f t="shared" si="24"/>
        <v>4055</v>
      </c>
      <c r="L174" s="189">
        <f t="shared" si="25"/>
        <v>11353</v>
      </c>
      <c r="M174" s="260">
        <v>2</v>
      </c>
      <c r="N174" s="335" t="s">
        <v>2242</v>
      </c>
      <c r="O174" s="72" t="s">
        <v>128</v>
      </c>
      <c r="P174" s="72" t="s">
        <v>165</v>
      </c>
      <c r="Q174" s="186">
        <v>72244</v>
      </c>
      <c r="R174" s="66">
        <v>318</v>
      </c>
      <c r="S174" s="66">
        <f t="shared" si="26"/>
        <v>0</v>
      </c>
      <c r="T174" s="66">
        <v>5848</v>
      </c>
      <c r="U174" s="4" t="s">
        <v>1019</v>
      </c>
      <c r="V174" s="5">
        <f t="shared" si="27"/>
        <v>0.39560974164620505</v>
      </c>
      <c r="W174" s="5">
        <f t="shared" si="28"/>
        <v>1.3432346058377115E-2</v>
      </c>
      <c r="X174" s="5" t="s">
        <v>2242</v>
      </c>
      <c r="Y174" s="72" t="str">
        <f>IF(OR(N174="STABLE", N174="RB" ),"PAID",AA174)</f>
        <v>PTP</v>
      </c>
      <c r="Z174" s="72" t="s">
        <v>129</v>
      </c>
      <c r="AA174" s="72" t="s">
        <v>166</v>
      </c>
      <c r="AB174" s="232"/>
      <c r="AC174" s="72">
        <v>30</v>
      </c>
      <c r="AD174" s="72" t="s">
        <v>2888</v>
      </c>
      <c r="AE174" s="234"/>
      <c r="AF174" s="235" t="s">
        <v>129</v>
      </c>
      <c r="AG174" s="7"/>
      <c r="AH174" s="72" t="s">
        <v>213</v>
      </c>
      <c r="AI174" s="7"/>
      <c r="AJ174" s="7"/>
      <c r="AK174" s="7"/>
      <c r="AL174" s="7">
        <v>13741</v>
      </c>
      <c r="AM174" s="186">
        <v>72244</v>
      </c>
      <c r="AN174" s="189">
        <v>57</v>
      </c>
      <c r="AO174" s="233">
        <v>86</v>
      </c>
      <c r="AP174" s="233" t="str">
        <f t="shared" si="31"/>
        <v>FLOW</v>
      </c>
      <c r="AQ174" s="233"/>
      <c r="AR174" s="233"/>
      <c r="AS174" s="233"/>
      <c r="AT174" s="233"/>
      <c r="AU174" s="72" t="s">
        <v>131</v>
      </c>
      <c r="AV174" s="236" t="s">
        <v>2765</v>
      </c>
      <c r="AW174" s="232" t="s">
        <v>1349</v>
      </c>
      <c r="AX174" s="237">
        <v>45762</v>
      </c>
      <c r="AY174" s="72">
        <v>36</v>
      </c>
      <c r="AZ174" s="72" t="s">
        <v>2880</v>
      </c>
      <c r="BA174" s="7" t="s">
        <v>2305</v>
      </c>
      <c r="BB174" s="7"/>
      <c r="BC174" s="7"/>
      <c r="BD174" s="72"/>
      <c r="BE174" s="72"/>
      <c r="BF174" s="72"/>
      <c r="BG174" s="150"/>
      <c r="BH174" s="72"/>
      <c r="BI174" s="72"/>
      <c r="BJ174" s="72"/>
      <c r="BK174" s="72"/>
      <c r="BL174" s="72"/>
      <c r="BM174" s="72"/>
      <c r="BN174" s="72"/>
      <c r="BO174" s="72"/>
      <c r="BP174" s="72"/>
      <c r="BQ174" s="72"/>
      <c r="BR174" s="72"/>
      <c r="BS174" s="72"/>
      <c r="BT174" s="72"/>
      <c r="BU174" s="72"/>
      <c r="BV174" s="72"/>
      <c r="BW174" s="72"/>
      <c r="BX174" s="72"/>
      <c r="BY174" s="72"/>
      <c r="BZ174" s="72"/>
      <c r="CA174" s="72"/>
      <c r="CB174" s="72"/>
      <c r="CC174" s="72"/>
      <c r="CD174" s="72"/>
      <c r="CE174" s="72"/>
      <c r="CF174" s="72"/>
      <c r="CG174" s="72">
        <v>1</v>
      </c>
      <c r="CH174" s="72"/>
      <c r="CI174" s="72"/>
      <c r="CJ174" s="72"/>
      <c r="CK174" s="72"/>
      <c r="CL174" s="72"/>
      <c r="CM174" s="72"/>
      <c r="CN174" s="72"/>
      <c r="CO174" s="72"/>
      <c r="CP174" s="72">
        <v>2</v>
      </c>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238">
        <f t="shared" si="32"/>
        <v>3</v>
      </c>
      <c r="ES174" s="72">
        <f t="shared" si="33"/>
        <v>1</v>
      </c>
      <c r="ET174" s="72" t="s">
        <v>170</v>
      </c>
      <c r="EU174" s="7"/>
      <c r="EV174" s="262"/>
      <c r="EW174" s="7"/>
      <c r="EX174" s="150"/>
      <c r="EY174" s="239"/>
      <c r="EZ174" s="239"/>
      <c r="FA174" s="150"/>
      <c r="FB174" s="239"/>
      <c r="FC174" s="7"/>
      <c r="FD174" s="7"/>
      <c r="FE174" s="7">
        <f t="shared" si="34"/>
        <v>4055</v>
      </c>
      <c r="FF174" s="72">
        <f t="shared" si="35"/>
        <v>11413</v>
      </c>
    </row>
    <row r="175" spans="1:163" ht="17.25" hidden="1" customHeight="1" x14ac:dyDescent="0.25">
      <c r="A175" s="72">
        <v>467279658</v>
      </c>
      <c r="B175" s="232" t="s">
        <v>681</v>
      </c>
      <c r="C175" s="72"/>
      <c r="D175" s="72"/>
      <c r="E175" s="72"/>
      <c r="F175" s="72"/>
      <c r="G175" s="233"/>
      <c r="H175" s="233"/>
      <c r="I175" s="72">
        <v>4084</v>
      </c>
      <c r="J175" s="72">
        <v>20420</v>
      </c>
      <c r="K175" s="189">
        <f t="shared" si="24"/>
        <v>4960</v>
      </c>
      <c r="L175" s="189">
        <f t="shared" si="25"/>
        <v>24504</v>
      </c>
      <c r="M175" s="260">
        <v>5</v>
      </c>
      <c r="N175" s="72" t="s">
        <v>124</v>
      </c>
      <c r="O175" s="72" t="s">
        <v>125</v>
      </c>
      <c r="P175" s="72" t="s">
        <v>199</v>
      </c>
      <c r="Q175" s="186">
        <v>71794</v>
      </c>
      <c r="R175" s="66">
        <v>876</v>
      </c>
      <c r="S175" s="66">
        <f t="shared" si="26"/>
        <v>0</v>
      </c>
      <c r="T175" s="66">
        <v>2696.84</v>
      </c>
      <c r="U175" s="4" t="s">
        <v>124</v>
      </c>
      <c r="V175" s="5">
        <f t="shared" si="27"/>
        <v>0.32632157533588135</v>
      </c>
      <c r="W175" s="5">
        <f t="shared" si="28"/>
        <v>3.2092408685868469E-2</v>
      </c>
      <c r="X175" s="5" t="str">
        <f t="shared" si="29"/>
        <v>FLOW</v>
      </c>
      <c r="Y175" s="72" t="str">
        <f t="shared" si="30"/>
        <v>NC</v>
      </c>
      <c r="Z175" s="72" t="s">
        <v>141</v>
      </c>
      <c r="AA175" s="72" t="s">
        <v>141</v>
      </c>
      <c r="AB175" s="232" t="s">
        <v>2349</v>
      </c>
      <c r="AC175" s="72"/>
      <c r="AD175" s="72" t="s">
        <v>2892</v>
      </c>
      <c r="AE175" s="234"/>
      <c r="AF175" s="235" t="s">
        <v>2882</v>
      </c>
      <c r="AG175" s="7"/>
      <c r="AH175" s="72" t="s">
        <v>1075</v>
      </c>
      <c r="AI175" s="7"/>
      <c r="AJ175" s="7"/>
      <c r="AK175" s="7"/>
      <c r="AL175" s="7">
        <v>20420</v>
      </c>
      <c r="AM175" s="186">
        <v>71794</v>
      </c>
      <c r="AN175" s="189">
        <v>146</v>
      </c>
      <c r="AO175" s="233">
        <v>175</v>
      </c>
      <c r="AP175" s="233" t="str">
        <f t="shared" si="31"/>
        <v>FLOW</v>
      </c>
      <c r="AQ175" s="233"/>
      <c r="AR175" s="233"/>
      <c r="AS175" s="233"/>
      <c r="AT175" s="233"/>
      <c r="AU175" s="72" t="s">
        <v>426</v>
      </c>
      <c r="AV175" s="236" t="s">
        <v>1407</v>
      </c>
      <c r="AW175" s="232" t="s">
        <v>252</v>
      </c>
      <c r="AX175" s="237">
        <v>45974</v>
      </c>
      <c r="AY175" s="72">
        <v>24</v>
      </c>
      <c r="AZ175" s="72" t="s">
        <v>139</v>
      </c>
      <c r="BA175" s="7" t="s">
        <v>135</v>
      </c>
      <c r="BB175" s="7"/>
      <c r="BC175" s="7"/>
      <c r="BD175" s="72"/>
      <c r="BE175" s="72"/>
      <c r="BF175" s="72"/>
      <c r="BG175" s="150"/>
      <c r="BH175" s="72"/>
      <c r="BI175" s="72"/>
      <c r="BJ175" s="72"/>
      <c r="BK175" s="72"/>
      <c r="BL175" s="72">
        <v>1</v>
      </c>
      <c r="BM175" s="72"/>
      <c r="BN175" s="72"/>
      <c r="BO175" s="72"/>
      <c r="BP175" s="72"/>
      <c r="BQ175" s="72"/>
      <c r="BR175" s="72"/>
      <c r="BS175" s="72"/>
      <c r="BT175" s="72"/>
      <c r="BU175" s="72"/>
      <c r="BV175" s="72"/>
      <c r="BW175" s="72"/>
      <c r="BX175" s="72"/>
      <c r="BY175" s="72"/>
      <c r="BZ175" s="72"/>
      <c r="CA175" s="72"/>
      <c r="CB175" s="72"/>
      <c r="CC175" s="72"/>
      <c r="CD175" s="72"/>
      <c r="CE175" s="72"/>
      <c r="CF175" s="72"/>
      <c r="CG175" s="72"/>
      <c r="CH175" s="72"/>
      <c r="CI175" s="72"/>
      <c r="CJ175" s="72"/>
      <c r="CK175" s="72"/>
      <c r="CL175" s="72"/>
      <c r="CM175" s="72"/>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238">
        <f t="shared" si="32"/>
        <v>1</v>
      </c>
      <c r="ES175" s="72">
        <f t="shared" si="33"/>
        <v>1</v>
      </c>
      <c r="ET175" s="72" t="s">
        <v>203</v>
      </c>
      <c r="EU175" s="7" t="s">
        <v>1898</v>
      </c>
      <c r="EV175" s="7" t="s">
        <v>115</v>
      </c>
      <c r="EW175" s="7" t="s">
        <v>2386</v>
      </c>
      <c r="EX175" s="150" t="s">
        <v>2420</v>
      </c>
      <c r="EY175" s="239">
        <v>46207</v>
      </c>
      <c r="EZ175" s="239"/>
      <c r="FA175" s="150"/>
      <c r="FB175" s="239"/>
      <c r="FC175" s="7"/>
      <c r="FD175" s="7"/>
      <c r="FE175" s="7">
        <f t="shared" si="34"/>
        <v>4960</v>
      </c>
      <c r="FF175" s="72">
        <f t="shared" si="35"/>
        <v>24504</v>
      </c>
    </row>
    <row r="176" spans="1:163" ht="17.25" hidden="1" customHeight="1" x14ac:dyDescent="0.25">
      <c r="A176" s="72">
        <v>464515656</v>
      </c>
      <c r="B176" s="232" t="s">
        <v>283</v>
      </c>
      <c r="C176" s="72"/>
      <c r="D176" s="72"/>
      <c r="E176" s="72"/>
      <c r="F176" s="72"/>
      <c r="G176" s="233"/>
      <c r="H176" s="233"/>
      <c r="I176" s="72">
        <v>4381</v>
      </c>
      <c r="J176" s="72">
        <v>8762</v>
      </c>
      <c r="K176" s="189">
        <f t="shared" si="24"/>
        <v>4451</v>
      </c>
      <c r="L176" s="189">
        <f t="shared" si="25"/>
        <v>13143</v>
      </c>
      <c r="M176" s="260">
        <v>2</v>
      </c>
      <c r="N176" s="72" t="s">
        <v>124</v>
      </c>
      <c r="O176" s="72" t="s">
        <v>125</v>
      </c>
      <c r="P176" s="72" t="s">
        <v>284</v>
      </c>
      <c r="Q176" s="186">
        <v>71259</v>
      </c>
      <c r="R176" s="66">
        <v>70</v>
      </c>
      <c r="S176" s="66">
        <f t="shared" si="26"/>
        <v>0</v>
      </c>
      <c r="T176" s="66">
        <v>900</v>
      </c>
      <c r="U176" s="4" t="s">
        <v>124</v>
      </c>
      <c r="V176" s="5">
        <f t="shared" si="27"/>
        <v>0.10804731010202699</v>
      </c>
      <c r="W176" s="5">
        <f t="shared" si="28"/>
        <v>1.3249204747437779E-2</v>
      </c>
      <c r="X176" s="5" t="str">
        <f t="shared" si="29"/>
        <v>FLOW</v>
      </c>
      <c r="Y176" s="72" t="str">
        <f t="shared" si="30"/>
        <v>BPTP</v>
      </c>
      <c r="Z176" s="72" t="s">
        <v>258</v>
      </c>
      <c r="AA176" s="72" t="s">
        <v>258</v>
      </c>
      <c r="AB176" s="232" t="s">
        <v>2346</v>
      </c>
      <c r="AC176" s="72"/>
      <c r="AD176" s="72" t="s">
        <v>2889</v>
      </c>
      <c r="AE176" s="234"/>
      <c r="AF176" s="235" t="s">
        <v>2882</v>
      </c>
      <c r="AG176" s="7"/>
      <c r="AH176" s="72" t="s">
        <v>285</v>
      </c>
      <c r="AI176" s="7"/>
      <c r="AJ176" s="7"/>
      <c r="AK176" s="7"/>
      <c r="AL176" s="7">
        <v>8762</v>
      </c>
      <c r="AM176" s="186">
        <v>71259</v>
      </c>
      <c r="AN176" s="189">
        <v>57</v>
      </c>
      <c r="AO176" s="233">
        <v>86</v>
      </c>
      <c r="AP176" s="233" t="str">
        <f t="shared" si="31"/>
        <v>FLOW</v>
      </c>
      <c r="AQ176" s="233"/>
      <c r="AR176" s="233"/>
      <c r="AS176" s="233"/>
      <c r="AT176" s="233"/>
      <c r="AU176" s="72" t="s">
        <v>131</v>
      </c>
      <c r="AV176" s="236" t="s">
        <v>286</v>
      </c>
      <c r="AW176" s="232" t="s">
        <v>287</v>
      </c>
      <c r="AX176" s="237">
        <v>45596</v>
      </c>
      <c r="AY176" s="72">
        <v>36</v>
      </c>
      <c r="AZ176" s="72" t="s">
        <v>139</v>
      </c>
      <c r="BA176" s="7" t="s">
        <v>2305</v>
      </c>
      <c r="BB176" s="7"/>
      <c r="BC176" s="7"/>
      <c r="BD176" s="72"/>
      <c r="BE176" s="72"/>
      <c r="BF176" s="72"/>
      <c r="BG176" s="150"/>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v>1</v>
      </c>
      <c r="EP176" s="72"/>
      <c r="EQ176" s="72"/>
      <c r="ER176" s="238">
        <f t="shared" si="32"/>
        <v>1</v>
      </c>
      <c r="ES176" s="72">
        <f t="shared" si="33"/>
        <v>1</v>
      </c>
      <c r="ET176" s="72" t="s">
        <v>288</v>
      </c>
      <c r="EU176" s="7" t="s">
        <v>2321</v>
      </c>
      <c r="EV176" s="262" t="s">
        <v>115</v>
      </c>
      <c r="EW176" s="7" t="s">
        <v>2354</v>
      </c>
      <c r="EX176" s="150" t="s">
        <v>2408</v>
      </c>
      <c r="EY176" s="239">
        <v>46207</v>
      </c>
      <c r="EZ176" s="239"/>
      <c r="FA176" s="150"/>
      <c r="FB176" s="239"/>
      <c r="FC176" s="7" t="s">
        <v>2932</v>
      </c>
      <c r="FD176" s="7"/>
      <c r="FE176" s="7">
        <f t="shared" si="34"/>
        <v>4451</v>
      </c>
      <c r="FF176" s="72">
        <f t="shared" si="35"/>
        <v>13143</v>
      </c>
    </row>
    <row r="177" spans="1:163" ht="17.25" hidden="1" customHeight="1" x14ac:dyDescent="0.25">
      <c r="A177" s="72">
        <v>464245745</v>
      </c>
      <c r="B177" s="232" t="s">
        <v>892</v>
      </c>
      <c r="C177" s="72"/>
      <c r="D177" s="72"/>
      <c r="E177" s="72"/>
      <c r="F177" s="72"/>
      <c r="G177" s="233"/>
      <c r="H177" s="233"/>
      <c r="I177" s="72">
        <v>3850</v>
      </c>
      <c r="J177" s="72">
        <v>23029</v>
      </c>
      <c r="K177" s="189">
        <f t="shared" si="24"/>
        <v>4879</v>
      </c>
      <c r="L177" s="189">
        <f t="shared" si="25"/>
        <v>26879</v>
      </c>
      <c r="M177" s="260">
        <v>6</v>
      </c>
      <c r="N177" s="72" t="s">
        <v>124</v>
      </c>
      <c r="O177" s="72" t="s">
        <v>125</v>
      </c>
      <c r="P177" s="72" t="s">
        <v>126</v>
      </c>
      <c r="Q177" s="186">
        <v>71123</v>
      </c>
      <c r="R177" s="66">
        <v>1100</v>
      </c>
      <c r="S177" s="66">
        <f t="shared" si="26"/>
        <v>0</v>
      </c>
      <c r="T177" s="66">
        <v>3600</v>
      </c>
      <c r="U177" s="4" t="s">
        <v>124</v>
      </c>
      <c r="V177" s="5">
        <f t="shared" si="27"/>
        <v>0.12248035329751783</v>
      </c>
      <c r="W177" s="5">
        <f t="shared" si="28"/>
        <v>3.1088030766340924E-2</v>
      </c>
      <c r="X177" s="5" t="str">
        <f t="shared" si="29"/>
        <v>FLOW</v>
      </c>
      <c r="Y177" s="72" t="str">
        <f t="shared" si="30"/>
        <v>NC</v>
      </c>
      <c r="Z177" s="72" t="s">
        <v>141</v>
      </c>
      <c r="AA177" s="72" t="s">
        <v>141</v>
      </c>
      <c r="AB177" s="232" t="s">
        <v>2349</v>
      </c>
      <c r="AC177" s="72"/>
      <c r="AD177" s="72" t="s">
        <v>2892</v>
      </c>
      <c r="AE177" s="234"/>
      <c r="AF177" s="235" t="s">
        <v>2882</v>
      </c>
      <c r="AG177" s="7"/>
      <c r="AH177" s="72" t="s">
        <v>130</v>
      </c>
      <c r="AI177" s="7"/>
      <c r="AJ177" s="7"/>
      <c r="AK177" s="7"/>
      <c r="AL177" s="7">
        <v>23029</v>
      </c>
      <c r="AM177" s="186">
        <v>71123</v>
      </c>
      <c r="AN177" s="189">
        <v>177</v>
      </c>
      <c r="AO177" s="233">
        <v>206</v>
      </c>
      <c r="AP177" s="233" t="str">
        <f t="shared" si="31"/>
        <v>FLOW</v>
      </c>
      <c r="AQ177" s="233"/>
      <c r="AR177" s="233"/>
      <c r="AS177" s="233"/>
      <c r="AT177" s="233"/>
      <c r="AU177" s="72" t="s">
        <v>426</v>
      </c>
      <c r="AV177" s="236" t="s">
        <v>1668</v>
      </c>
      <c r="AW177" s="232" t="s">
        <v>1261</v>
      </c>
      <c r="AX177" s="237">
        <v>45573</v>
      </c>
      <c r="AY177" s="72">
        <v>36</v>
      </c>
      <c r="AZ177" s="72" t="s">
        <v>139</v>
      </c>
      <c r="BA177" s="7" t="s">
        <v>135</v>
      </c>
      <c r="BB177" s="7"/>
      <c r="BC177" s="7"/>
      <c r="BD177" s="72"/>
      <c r="BE177" s="72"/>
      <c r="BF177" s="72"/>
      <c r="BG177" s="150"/>
      <c r="BH177" s="72"/>
      <c r="BI177" s="72">
        <v>1</v>
      </c>
      <c r="BJ177" s="72"/>
      <c r="BK177" s="72"/>
      <c r="BL177" s="72"/>
      <c r="BM177" s="72"/>
      <c r="BN177" s="72"/>
      <c r="BO177" s="72"/>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238">
        <f t="shared" si="32"/>
        <v>1</v>
      </c>
      <c r="ES177" s="72">
        <f t="shared" si="33"/>
        <v>1</v>
      </c>
      <c r="ET177" s="72" t="s">
        <v>136</v>
      </c>
      <c r="EU177" s="7" t="s">
        <v>1899</v>
      </c>
      <c r="EV177" s="7" t="s">
        <v>115</v>
      </c>
      <c r="EW177" s="7" t="s">
        <v>2386</v>
      </c>
      <c r="EX177" s="150" t="s">
        <v>2425</v>
      </c>
      <c r="EY177" s="239">
        <v>46206</v>
      </c>
      <c r="EZ177" s="239"/>
      <c r="FA177" s="150"/>
      <c r="FB177" s="239"/>
      <c r="FC177" s="7"/>
      <c r="FD177" s="7"/>
      <c r="FE177" s="7">
        <f t="shared" si="34"/>
        <v>4879</v>
      </c>
      <c r="FF177" s="72">
        <f t="shared" si="35"/>
        <v>26879</v>
      </c>
    </row>
    <row r="178" spans="1:163" ht="17.25" hidden="1" customHeight="1" x14ac:dyDescent="0.25">
      <c r="A178" s="72">
        <v>464631832</v>
      </c>
      <c r="B178" s="232" t="s">
        <v>2595</v>
      </c>
      <c r="C178" s="72" t="s">
        <v>2243</v>
      </c>
      <c r="D178" s="72" t="s">
        <v>2943</v>
      </c>
      <c r="E178" s="72">
        <v>3500</v>
      </c>
      <c r="F178" s="72"/>
      <c r="G178" s="233"/>
      <c r="H178" s="233"/>
      <c r="I178" s="72">
        <v>4497</v>
      </c>
      <c r="J178" s="72">
        <v>3273</v>
      </c>
      <c r="K178" s="189">
        <f t="shared" si="24"/>
        <v>3398</v>
      </c>
      <c r="L178" s="189">
        <f t="shared" si="25"/>
        <v>4270</v>
      </c>
      <c r="M178" s="260">
        <v>1</v>
      </c>
      <c r="N178" s="72" t="s">
        <v>2242</v>
      </c>
      <c r="O178" s="72" t="s">
        <v>128</v>
      </c>
      <c r="P178" s="72" t="s">
        <v>140</v>
      </c>
      <c r="Q178" s="186">
        <v>70795</v>
      </c>
      <c r="R178" s="66">
        <v>125</v>
      </c>
      <c r="S178" s="66">
        <f t="shared" si="26"/>
        <v>0</v>
      </c>
      <c r="T178" s="66">
        <v>3144.77</v>
      </c>
      <c r="U178" s="4" t="s">
        <v>1019</v>
      </c>
      <c r="V178" s="5">
        <f t="shared" si="27"/>
        <v>2.4387670950830113E-2</v>
      </c>
      <c r="W178" s="5">
        <f t="shared" si="28"/>
        <v>3.7287520557421979E-3</v>
      </c>
      <c r="X178" s="5" t="str">
        <f t="shared" si="29"/>
        <v xml:space="preserve">STABLE </v>
      </c>
      <c r="Y178" s="72" t="str">
        <f t="shared" si="30"/>
        <v>LMCB</v>
      </c>
      <c r="Z178" s="72" t="s">
        <v>128</v>
      </c>
      <c r="AA178" s="72" t="s">
        <v>339</v>
      </c>
      <c r="AB178" s="232" t="s">
        <v>2924</v>
      </c>
      <c r="AC178" s="72"/>
      <c r="AD178" s="72" t="s">
        <v>2889</v>
      </c>
      <c r="AE178" s="234"/>
      <c r="AF178" s="235" t="s">
        <v>129</v>
      </c>
      <c r="AG178" s="7"/>
      <c r="AH178" s="72" t="s">
        <v>142</v>
      </c>
      <c r="AI178" s="7"/>
      <c r="AJ178" s="7"/>
      <c r="AK178" s="7"/>
      <c r="AL178" s="7">
        <v>6542.77</v>
      </c>
      <c r="AM178" s="186">
        <v>70795</v>
      </c>
      <c r="AN178" s="189">
        <v>26</v>
      </c>
      <c r="AO178" s="233">
        <v>25</v>
      </c>
      <c r="AP178" s="233" t="str">
        <f t="shared" si="31"/>
        <v>STABLE</v>
      </c>
      <c r="AQ178" s="233"/>
      <c r="AR178" s="233"/>
      <c r="AS178" s="233"/>
      <c r="AT178" s="233"/>
      <c r="AU178" s="72" t="s">
        <v>131</v>
      </c>
      <c r="AV178" s="236" t="s">
        <v>2761</v>
      </c>
      <c r="AW178" s="232" t="s">
        <v>2762</v>
      </c>
      <c r="AX178" s="237">
        <v>45606</v>
      </c>
      <c r="AY178" s="72">
        <v>36</v>
      </c>
      <c r="AZ178" s="72" t="s">
        <v>2880</v>
      </c>
      <c r="BA178" s="7" t="s">
        <v>135</v>
      </c>
      <c r="BB178" s="7"/>
      <c r="BC178" s="7"/>
      <c r="BD178" s="72"/>
      <c r="BE178" s="72"/>
      <c r="BF178" s="72"/>
      <c r="BG178" s="150"/>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v>1</v>
      </c>
      <c r="CH178" s="72"/>
      <c r="CI178" s="72"/>
      <c r="CJ178" s="72"/>
      <c r="CK178" s="72"/>
      <c r="CL178" s="72"/>
      <c r="CM178" s="72"/>
      <c r="CN178" s="72"/>
      <c r="CO178" s="72"/>
      <c r="CP178" s="72"/>
      <c r="CQ178" s="72"/>
      <c r="CR178" s="72"/>
      <c r="CS178" s="72"/>
      <c r="CT178" s="72"/>
      <c r="CU178" s="72"/>
      <c r="CV178" s="72"/>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v>2</v>
      </c>
      <c r="DX178" s="72"/>
      <c r="DY178" s="72"/>
      <c r="DZ178" s="72"/>
      <c r="EA178" s="72"/>
      <c r="EB178" s="72"/>
      <c r="EC178" s="72"/>
      <c r="ED178" s="72"/>
      <c r="EE178" s="72"/>
      <c r="EF178" s="72"/>
      <c r="EG178" s="72"/>
      <c r="EH178" s="72"/>
      <c r="EI178" s="72"/>
      <c r="EJ178" s="72"/>
      <c r="EK178" s="72"/>
      <c r="EL178" s="72"/>
      <c r="EM178" s="72"/>
      <c r="EN178" s="72"/>
      <c r="EO178" s="72"/>
      <c r="EP178" s="72"/>
      <c r="EQ178" s="72"/>
      <c r="ER178" s="238">
        <f t="shared" si="32"/>
        <v>3</v>
      </c>
      <c r="ES178" s="72">
        <f t="shared" si="33"/>
        <v>1</v>
      </c>
      <c r="ET178" s="72" t="s">
        <v>145</v>
      </c>
      <c r="EU178" s="7"/>
      <c r="EV178" s="262"/>
      <c r="EW178" s="7"/>
      <c r="EX178" s="150"/>
      <c r="EY178" s="239"/>
      <c r="EZ178" s="239"/>
      <c r="FA178" s="150"/>
      <c r="FB178" s="239"/>
      <c r="FC178" s="7"/>
      <c r="FD178" s="7"/>
      <c r="FE178" s="7">
        <f t="shared" si="34"/>
        <v>3398</v>
      </c>
      <c r="FF178" s="72">
        <f t="shared" si="35"/>
        <v>7770</v>
      </c>
    </row>
    <row r="179" spans="1:163" ht="17.25" hidden="1" customHeight="1" x14ac:dyDescent="0.25">
      <c r="A179" s="72">
        <v>466683939</v>
      </c>
      <c r="B179" s="232" t="s">
        <v>893</v>
      </c>
      <c r="C179" s="72" t="s">
        <v>2246</v>
      </c>
      <c r="D179" s="72" t="s">
        <v>2247</v>
      </c>
      <c r="E179" s="72">
        <v>3500</v>
      </c>
      <c r="F179" s="72"/>
      <c r="G179" s="233"/>
      <c r="H179" s="233"/>
      <c r="I179" s="72">
        <v>3424</v>
      </c>
      <c r="J179" s="72">
        <v>3424</v>
      </c>
      <c r="K179" s="189">
        <f t="shared" si="24"/>
        <v>3480</v>
      </c>
      <c r="L179" s="189">
        <f t="shared" si="25"/>
        <v>3348</v>
      </c>
      <c r="M179" s="260">
        <v>1</v>
      </c>
      <c r="N179" s="72" t="s">
        <v>2242</v>
      </c>
      <c r="O179" s="72" t="s">
        <v>128</v>
      </c>
      <c r="P179" s="72" t="s">
        <v>126</v>
      </c>
      <c r="Q179" s="186">
        <v>70534</v>
      </c>
      <c r="R179" s="66">
        <v>56</v>
      </c>
      <c r="S179" s="66">
        <f t="shared" si="26"/>
        <v>0</v>
      </c>
      <c r="T179" s="66">
        <v>3109</v>
      </c>
      <c r="U179" s="4" t="s">
        <v>129</v>
      </c>
      <c r="V179" s="5">
        <f t="shared" si="27"/>
        <v>4.4327162918600602E-2</v>
      </c>
      <c r="W179" s="5">
        <f t="shared" si="28"/>
        <v>3.7150052616670695E-3</v>
      </c>
      <c r="X179" s="5" t="str">
        <f t="shared" si="29"/>
        <v xml:space="preserve">STABLE </v>
      </c>
      <c r="Y179" s="72" t="str">
        <f t="shared" si="30"/>
        <v>PAID</v>
      </c>
      <c r="Z179" s="72" t="s">
        <v>129</v>
      </c>
      <c r="AA179" s="72" t="s">
        <v>128</v>
      </c>
      <c r="AB179" s="232"/>
      <c r="AC179" s="72"/>
      <c r="AD179" s="72"/>
      <c r="AE179" s="234"/>
      <c r="AF179" s="235" t="s">
        <v>129</v>
      </c>
      <c r="AG179" s="7"/>
      <c r="AH179" s="72" t="s">
        <v>130</v>
      </c>
      <c r="AI179" s="7"/>
      <c r="AJ179" s="7"/>
      <c r="AK179" s="7"/>
      <c r="AL179" s="7">
        <v>3424</v>
      </c>
      <c r="AM179" s="186">
        <v>70534</v>
      </c>
      <c r="AN179" s="189">
        <v>26</v>
      </c>
      <c r="AO179" s="233">
        <v>25</v>
      </c>
      <c r="AP179" s="233" t="str">
        <f t="shared" si="31"/>
        <v>STABLE</v>
      </c>
      <c r="AQ179" s="233"/>
      <c r="AR179" s="233"/>
      <c r="AS179" s="233"/>
      <c r="AT179" s="233"/>
      <c r="AU179" s="72" t="s">
        <v>131</v>
      </c>
      <c r="AV179" s="236" t="s">
        <v>1669</v>
      </c>
      <c r="AW179" s="232" t="s">
        <v>298</v>
      </c>
      <c r="AX179" s="237">
        <v>45881</v>
      </c>
      <c r="AY179" s="72">
        <v>36</v>
      </c>
      <c r="AZ179" s="72" t="s">
        <v>139</v>
      </c>
      <c r="BA179" s="7" t="s">
        <v>135</v>
      </c>
      <c r="BB179" s="7"/>
      <c r="BC179" s="7"/>
      <c r="BD179" s="72"/>
      <c r="BE179" s="72"/>
      <c r="BF179" s="72"/>
      <c r="BG179" s="150"/>
      <c r="BH179" s="72"/>
      <c r="BI179" s="72"/>
      <c r="BJ179" s="72"/>
      <c r="BK179" s="72"/>
      <c r="BL179" s="72">
        <v>3</v>
      </c>
      <c r="BM179" s="72"/>
      <c r="BN179" s="72"/>
      <c r="BO179" s="72"/>
      <c r="BP179" s="72"/>
      <c r="BQ179" s="72"/>
      <c r="BR179" s="72"/>
      <c r="BS179" s="72"/>
      <c r="BT179" s="72"/>
      <c r="BU179" s="72"/>
      <c r="BV179" s="72"/>
      <c r="BW179" s="72"/>
      <c r="BX179" s="72"/>
      <c r="BY179" s="72"/>
      <c r="BZ179" s="72"/>
      <c r="CA179" s="72"/>
      <c r="CB179" s="72"/>
      <c r="CC179" s="72"/>
      <c r="CD179" s="72"/>
      <c r="CE179" s="72"/>
      <c r="CF179" s="72"/>
      <c r="CG179" s="72"/>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238">
        <f t="shared" si="32"/>
        <v>3</v>
      </c>
      <c r="ES179" s="72">
        <f t="shared" si="33"/>
        <v>1</v>
      </c>
      <c r="ET179" s="72" t="s">
        <v>136</v>
      </c>
      <c r="EU179" s="7" t="s">
        <v>1900</v>
      </c>
      <c r="EV179" s="7" t="s">
        <v>115</v>
      </c>
      <c r="EW179" s="7" t="s">
        <v>2382</v>
      </c>
      <c r="EX179" s="150" t="s">
        <v>2382</v>
      </c>
      <c r="EY179" s="239">
        <v>46207</v>
      </c>
      <c r="EZ179" s="239"/>
      <c r="FA179" s="150"/>
      <c r="FB179" s="239"/>
      <c r="FC179" s="7"/>
      <c r="FD179" s="7"/>
      <c r="FE179" s="7">
        <f t="shared" si="34"/>
        <v>3480</v>
      </c>
      <c r="FF179" s="72">
        <f t="shared" si="35"/>
        <v>6848</v>
      </c>
    </row>
    <row r="180" spans="1:163" ht="17.25" hidden="1" customHeight="1" x14ac:dyDescent="0.25">
      <c r="A180" s="72">
        <v>464416298</v>
      </c>
      <c r="B180" s="232" t="s">
        <v>2655</v>
      </c>
      <c r="C180" s="72" t="s">
        <v>2243</v>
      </c>
      <c r="D180" s="72" t="s">
        <v>2934</v>
      </c>
      <c r="E180" s="72">
        <v>3500</v>
      </c>
      <c r="F180" s="72"/>
      <c r="G180" s="233"/>
      <c r="H180" s="233"/>
      <c r="I180" s="72">
        <v>3005</v>
      </c>
      <c r="J180" s="72">
        <v>2490</v>
      </c>
      <c r="K180" s="189">
        <f t="shared" si="24"/>
        <v>2560</v>
      </c>
      <c r="L180" s="189">
        <f t="shared" si="25"/>
        <v>1995</v>
      </c>
      <c r="M180" s="260">
        <v>1</v>
      </c>
      <c r="N180" s="72" t="s">
        <v>2242</v>
      </c>
      <c r="O180" s="72" t="s">
        <v>128</v>
      </c>
      <c r="P180" s="72" t="s">
        <v>206</v>
      </c>
      <c r="Q180" s="186">
        <v>70480</v>
      </c>
      <c r="R180" s="66">
        <v>70</v>
      </c>
      <c r="S180" s="66">
        <f t="shared" si="26"/>
        <v>0</v>
      </c>
      <c r="T180" s="66">
        <v>2250</v>
      </c>
      <c r="U180" s="4" t="s">
        <v>1009</v>
      </c>
      <c r="V180" s="5">
        <f t="shared" si="27"/>
        <v>5.0067517268889104E-2</v>
      </c>
      <c r="W180" s="5">
        <f t="shared" si="28"/>
        <v>3.7121610973756638E-3</v>
      </c>
      <c r="X180" s="5" t="s">
        <v>2242</v>
      </c>
      <c r="Y180" s="72" t="str">
        <f t="shared" si="30"/>
        <v>MPTP</v>
      </c>
      <c r="Z180" s="72" t="s">
        <v>128</v>
      </c>
      <c r="AA180" s="72" t="s">
        <v>181</v>
      </c>
      <c r="AB180" s="232" t="s">
        <v>2920</v>
      </c>
      <c r="AC180" s="72">
        <v>25</v>
      </c>
      <c r="AD180" s="72" t="s">
        <v>2889</v>
      </c>
      <c r="AE180" s="234"/>
      <c r="AF180" s="235" t="s">
        <v>129</v>
      </c>
      <c r="AG180" s="7"/>
      <c r="AH180" s="72" t="s">
        <v>1121</v>
      </c>
      <c r="AI180" s="7"/>
      <c r="AJ180" s="7"/>
      <c r="AK180" s="7"/>
      <c r="AL180" s="7">
        <v>4810</v>
      </c>
      <c r="AM180" s="186">
        <v>70480</v>
      </c>
      <c r="AN180" s="189">
        <v>26</v>
      </c>
      <c r="AO180" s="233">
        <v>25</v>
      </c>
      <c r="AP180" s="233" t="str">
        <f t="shared" si="31"/>
        <v>STABLE</v>
      </c>
      <c r="AQ180" s="233"/>
      <c r="AR180" s="233"/>
      <c r="AS180" s="233"/>
      <c r="AT180" s="233"/>
      <c r="AU180" s="72" t="s">
        <v>131</v>
      </c>
      <c r="AV180" s="236" t="s">
        <v>2830</v>
      </c>
      <c r="AW180" s="232" t="s">
        <v>357</v>
      </c>
      <c r="AX180" s="237">
        <v>45588</v>
      </c>
      <c r="AY180" s="72">
        <v>48</v>
      </c>
      <c r="AZ180" s="72" t="s">
        <v>2880</v>
      </c>
      <c r="BA180" s="7" t="s">
        <v>135</v>
      </c>
      <c r="BB180" s="7"/>
      <c r="BC180" s="7"/>
      <c r="BD180" s="72"/>
      <c r="BE180" s="72"/>
      <c r="BF180" s="72"/>
      <c r="BG180" s="150"/>
      <c r="BH180" s="72"/>
      <c r="BI180" s="72"/>
      <c r="BJ180" s="72"/>
      <c r="BK180" s="72"/>
      <c r="BL180" s="72"/>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v>2</v>
      </c>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238">
        <f t="shared" si="32"/>
        <v>2</v>
      </c>
      <c r="ES180" s="72">
        <f t="shared" si="33"/>
        <v>1</v>
      </c>
      <c r="ET180" s="72" t="s">
        <v>210</v>
      </c>
      <c r="EU180" s="7"/>
      <c r="EV180" s="262"/>
      <c r="EW180" s="7"/>
      <c r="EX180" s="150"/>
      <c r="EY180" s="239"/>
      <c r="EZ180" s="239"/>
      <c r="FA180" s="150"/>
      <c r="FB180" s="239"/>
      <c r="FC180" s="7"/>
      <c r="FD180" s="7"/>
      <c r="FE180" s="7">
        <f t="shared" si="34"/>
        <v>2560</v>
      </c>
      <c r="FF180" s="72">
        <f t="shared" si="35"/>
        <v>5495</v>
      </c>
    </row>
    <row r="181" spans="1:163" ht="17.25" hidden="1" customHeight="1" x14ac:dyDescent="0.25">
      <c r="A181" s="72">
        <v>463370462</v>
      </c>
      <c r="B181" s="232" t="s">
        <v>2601</v>
      </c>
      <c r="C181" s="72" t="s">
        <v>2345</v>
      </c>
      <c r="D181" s="72" t="s">
        <v>2909</v>
      </c>
      <c r="E181" s="72">
        <v>5700</v>
      </c>
      <c r="F181" s="72"/>
      <c r="G181" s="233"/>
      <c r="H181" s="233"/>
      <c r="I181" s="72">
        <v>5626</v>
      </c>
      <c r="J181" s="72">
        <v>5566</v>
      </c>
      <c r="K181" s="189">
        <f t="shared" si="24"/>
        <v>5654</v>
      </c>
      <c r="L181" s="189">
        <f t="shared" si="25"/>
        <v>5492</v>
      </c>
      <c r="M181" s="260">
        <v>1</v>
      </c>
      <c r="N181" s="72" t="s">
        <v>2242</v>
      </c>
      <c r="O181" s="72" t="s">
        <v>128</v>
      </c>
      <c r="P181" s="72" t="s">
        <v>148</v>
      </c>
      <c r="Q181" s="186">
        <v>70251</v>
      </c>
      <c r="R181" s="66">
        <v>88</v>
      </c>
      <c r="S181" s="66">
        <f t="shared" si="26"/>
        <v>0</v>
      </c>
      <c r="T181" s="66">
        <v>6550</v>
      </c>
      <c r="U181" s="4" t="s">
        <v>1009</v>
      </c>
      <c r="V181" s="5">
        <f t="shared" si="27"/>
        <v>0.15921050842387241</v>
      </c>
      <c r="W181" s="5">
        <f t="shared" si="28"/>
        <v>3.7000997339917386E-3</v>
      </c>
      <c r="X181" s="5" t="str">
        <f t="shared" si="29"/>
        <v xml:space="preserve">STABLE </v>
      </c>
      <c r="Y181" s="72" t="str">
        <f t="shared" si="30"/>
        <v>PAID</v>
      </c>
      <c r="Z181" s="72" t="s">
        <v>128</v>
      </c>
      <c r="AA181" s="72" t="s">
        <v>128</v>
      </c>
      <c r="AB181" s="232"/>
      <c r="AC181" s="72"/>
      <c r="AD181" s="72"/>
      <c r="AE181" s="234"/>
      <c r="AF181" s="235" t="s">
        <v>129</v>
      </c>
      <c r="AG181" s="7"/>
      <c r="AH181" s="72" t="s">
        <v>1064</v>
      </c>
      <c r="AI181" s="7"/>
      <c r="AJ181" s="7"/>
      <c r="AK181" s="7"/>
      <c r="AL181" s="7">
        <v>12204</v>
      </c>
      <c r="AM181" s="186">
        <v>70251</v>
      </c>
      <c r="AN181" s="189">
        <v>26</v>
      </c>
      <c r="AO181" s="233">
        <v>25</v>
      </c>
      <c r="AP181" s="233" t="str">
        <f t="shared" si="31"/>
        <v>STABLE</v>
      </c>
      <c r="AQ181" s="233"/>
      <c r="AR181" s="233"/>
      <c r="AS181" s="233"/>
      <c r="AT181" s="233"/>
      <c r="AU181" s="72" t="s">
        <v>131</v>
      </c>
      <c r="AV181" s="236" t="s">
        <v>2768</v>
      </c>
      <c r="AW181" s="232" t="s">
        <v>1337</v>
      </c>
      <c r="AX181" s="237">
        <v>45475</v>
      </c>
      <c r="AY181" s="72">
        <v>36</v>
      </c>
      <c r="AZ181" s="72" t="s">
        <v>2880</v>
      </c>
      <c r="BA181" s="7" t="s">
        <v>2305</v>
      </c>
      <c r="BB181" s="7"/>
      <c r="BC181" s="7"/>
      <c r="BD181" s="72"/>
      <c r="BE181" s="72"/>
      <c r="BF181" s="72"/>
      <c r="BG181" s="150"/>
      <c r="BH181" s="72"/>
      <c r="BI181" s="72"/>
      <c r="BJ181" s="72"/>
      <c r="BK181" s="72"/>
      <c r="BL181" s="72"/>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v>1</v>
      </c>
      <c r="CN181" s="72"/>
      <c r="CO181" s="72"/>
      <c r="CP181" s="72"/>
      <c r="CQ181" s="72"/>
      <c r="CR181" s="72"/>
      <c r="CS181" s="72"/>
      <c r="CT181" s="72"/>
      <c r="CU181" s="72"/>
      <c r="CV181" s="72"/>
      <c r="CW181" s="72"/>
      <c r="CX181" s="72"/>
      <c r="CY181" s="72"/>
      <c r="CZ181" s="72"/>
      <c r="DA181" s="72"/>
      <c r="DB181" s="72"/>
      <c r="DC181" s="72"/>
      <c r="DD181" s="72"/>
      <c r="DE181" s="72"/>
      <c r="DF181" s="72"/>
      <c r="DG181" s="72"/>
      <c r="DH181" s="72">
        <v>2</v>
      </c>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238">
        <f t="shared" si="32"/>
        <v>3</v>
      </c>
      <c r="ES181" s="72">
        <f t="shared" si="33"/>
        <v>1</v>
      </c>
      <c r="ET181" s="72" t="s">
        <v>152</v>
      </c>
      <c r="EU181" s="7"/>
      <c r="EV181" s="262"/>
      <c r="EW181" s="7"/>
      <c r="EX181" s="150"/>
      <c r="EY181" s="239"/>
      <c r="EZ181" s="239"/>
      <c r="FA181" s="150"/>
      <c r="FB181" s="239"/>
      <c r="FC181" s="7"/>
      <c r="FD181" s="7"/>
      <c r="FE181" s="7">
        <f t="shared" si="34"/>
        <v>5654</v>
      </c>
      <c r="FF181" s="72">
        <f t="shared" si="35"/>
        <v>11192</v>
      </c>
    </row>
    <row r="182" spans="1:163" ht="17.25" hidden="1" customHeight="1" x14ac:dyDescent="0.25">
      <c r="A182" s="72">
        <v>467312870</v>
      </c>
      <c r="B182" s="232" t="s">
        <v>198</v>
      </c>
      <c r="C182" s="72"/>
      <c r="D182" s="72"/>
      <c r="E182" s="72"/>
      <c r="F182" s="72"/>
      <c r="G182" s="233"/>
      <c r="H182" s="233"/>
      <c r="I182" s="72">
        <v>9394</v>
      </c>
      <c r="J182" s="72">
        <v>28134</v>
      </c>
      <c r="K182" s="189">
        <f t="shared" si="24"/>
        <v>10123</v>
      </c>
      <c r="L182" s="189">
        <f t="shared" si="25"/>
        <v>37528</v>
      </c>
      <c r="M182" s="260">
        <v>3</v>
      </c>
      <c r="N182" s="72" t="s">
        <v>124</v>
      </c>
      <c r="O182" s="72" t="s">
        <v>125</v>
      </c>
      <c r="P182" s="72" t="s">
        <v>199</v>
      </c>
      <c r="Q182" s="186">
        <v>70047</v>
      </c>
      <c r="R182" s="66">
        <v>777</v>
      </c>
      <c r="S182" s="66">
        <f t="shared" si="26"/>
        <v>0</v>
      </c>
      <c r="T182" s="66">
        <v>2250</v>
      </c>
      <c r="U182" s="4" t="s">
        <v>1017</v>
      </c>
      <c r="V182" s="5">
        <f t="shared" si="27"/>
        <v>0.42983112834736509</v>
      </c>
      <c r="W182" s="5">
        <f t="shared" si="28"/>
        <v>2.2434161156025822E-2</v>
      </c>
      <c r="X182" s="5" t="str">
        <f t="shared" si="29"/>
        <v>FLOW</v>
      </c>
      <c r="Y182" s="72" t="str">
        <f t="shared" si="30"/>
        <v>NC</v>
      </c>
      <c r="Z182" s="72" t="s">
        <v>128</v>
      </c>
      <c r="AA182" s="72" t="s">
        <v>141</v>
      </c>
      <c r="AB182" s="232" t="s">
        <v>2349</v>
      </c>
      <c r="AC182" s="72"/>
      <c r="AD182" s="72" t="s">
        <v>2892</v>
      </c>
      <c r="AE182" s="234"/>
      <c r="AF182" s="235" t="s">
        <v>2882</v>
      </c>
      <c r="AG182" s="7"/>
      <c r="AH182" s="72" t="s">
        <v>200</v>
      </c>
      <c r="AI182" s="7"/>
      <c r="AJ182" s="7"/>
      <c r="AK182" s="7"/>
      <c r="AL182" s="7">
        <v>28134</v>
      </c>
      <c r="AM182" s="186">
        <v>70047</v>
      </c>
      <c r="AN182" s="189">
        <v>82</v>
      </c>
      <c r="AO182" s="233">
        <v>111</v>
      </c>
      <c r="AP182" s="233" t="str">
        <f t="shared" si="31"/>
        <v>FLOW</v>
      </c>
      <c r="AQ182" s="233"/>
      <c r="AR182" s="233"/>
      <c r="AS182" s="233"/>
      <c r="AT182" s="233"/>
      <c r="AU182" s="72" t="s">
        <v>131</v>
      </c>
      <c r="AV182" s="236" t="s">
        <v>201</v>
      </c>
      <c r="AW182" s="232" t="s">
        <v>202</v>
      </c>
      <c r="AX182" s="237">
        <v>45981</v>
      </c>
      <c r="AY182" s="72">
        <v>12</v>
      </c>
      <c r="AZ182" s="72" t="s">
        <v>139</v>
      </c>
      <c r="BA182" s="7" t="s">
        <v>135</v>
      </c>
      <c r="BB182" s="7"/>
      <c r="BC182" s="7"/>
      <c r="BD182" s="72"/>
      <c r="BE182" s="72"/>
      <c r="BF182" s="72">
        <v>1</v>
      </c>
      <c r="BG182" s="150"/>
      <c r="BH182" s="72"/>
      <c r="BI182" s="72"/>
      <c r="BJ182" s="72"/>
      <c r="BK182" s="72"/>
      <c r="BL182" s="72"/>
      <c r="BM182" s="72"/>
      <c r="BN182" s="72"/>
      <c r="BO182" s="72"/>
      <c r="BP182" s="72"/>
      <c r="BQ182" s="72"/>
      <c r="BR182" s="72"/>
      <c r="BS182" s="72"/>
      <c r="BT182" s="72"/>
      <c r="BU182" s="72"/>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v>2</v>
      </c>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238">
        <f t="shared" si="32"/>
        <v>3</v>
      </c>
      <c r="ES182" s="72">
        <f t="shared" si="33"/>
        <v>1</v>
      </c>
      <c r="ET182" s="72" t="s">
        <v>203</v>
      </c>
      <c r="EU182" s="7" t="s">
        <v>204</v>
      </c>
      <c r="EV182" s="7" t="s">
        <v>115</v>
      </c>
      <c r="EW182" s="7" t="s">
        <v>2386</v>
      </c>
      <c r="EX182" s="150" t="s">
        <v>2420</v>
      </c>
      <c r="EY182" s="239">
        <v>46205</v>
      </c>
      <c r="EZ182" s="239"/>
      <c r="FA182" s="150"/>
      <c r="FB182" s="239"/>
      <c r="FC182" s="7"/>
      <c r="FD182" s="7"/>
      <c r="FE182" s="7">
        <f t="shared" si="34"/>
        <v>10123</v>
      </c>
      <c r="FF182" s="72">
        <f t="shared" si="35"/>
        <v>37528</v>
      </c>
      <c r="FG182" s="6">
        <v>467312870</v>
      </c>
    </row>
    <row r="183" spans="1:163" ht="17.25" hidden="1" customHeight="1" x14ac:dyDescent="0.25">
      <c r="A183" s="72">
        <v>463722151</v>
      </c>
      <c r="B183" s="232" t="s">
        <v>2585</v>
      </c>
      <c r="C183" s="72"/>
      <c r="D183" s="72"/>
      <c r="E183" s="72"/>
      <c r="F183" s="72"/>
      <c r="G183" s="233"/>
      <c r="H183" s="233" t="s">
        <v>2886</v>
      </c>
      <c r="I183" s="72">
        <v>5237</v>
      </c>
      <c r="J183" s="72">
        <v>5237</v>
      </c>
      <c r="K183" s="189">
        <f t="shared" si="24"/>
        <v>5240</v>
      </c>
      <c r="L183" s="189">
        <f t="shared" si="25"/>
        <v>10474</v>
      </c>
      <c r="M183" s="260">
        <v>1</v>
      </c>
      <c r="N183" s="72" t="s">
        <v>480</v>
      </c>
      <c r="O183" s="72" t="s">
        <v>125</v>
      </c>
      <c r="P183" s="72" t="s">
        <v>192</v>
      </c>
      <c r="Q183" s="186">
        <v>69988</v>
      </c>
      <c r="R183" s="66">
        <v>3</v>
      </c>
      <c r="S183" s="66">
        <f t="shared" si="26"/>
        <v>0</v>
      </c>
      <c r="T183" s="66">
        <v>2170.9899999999998</v>
      </c>
      <c r="U183" s="4" t="s">
        <v>129</v>
      </c>
      <c r="V183" s="5">
        <f t="shared" si="27"/>
        <v>8.4397189564422798E-2</v>
      </c>
      <c r="W183" s="5">
        <f t="shared" si="28"/>
        <v>3.6862476004984102E-3</v>
      </c>
      <c r="X183" s="5" t="str">
        <f t="shared" si="29"/>
        <v>RB</v>
      </c>
      <c r="Y183" s="72" t="str">
        <f t="shared" si="30"/>
        <v>PAID</v>
      </c>
      <c r="Z183" s="72" t="s">
        <v>129</v>
      </c>
      <c r="AA183" s="72" t="s">
        <v>128</v>
      </c>
      <c r="AB183" s="232"/>
      <c r="AC183" s="72"/>
      <c r="AD183" s="72"/>
      <c r="AE183" s="234"/>
      <c r="AF183" s="235" t="s">
        <v>129</v>
      </c>
      <c r="AG183" s="7"/>
      <c r="AH183" s="72" t="s">
        <v>193</v>
      </c>
      <c r="AI183" s="7"/>
      <c r="AJ183" s="7"/>
      <c r="AK183" s="7"/>
      <c r="AL183" s="7">
        <v>7410.99</v>
      </c>
      <c r="AM183" s="186">
        <v>69988</v>
      </c>
      <c r="AN183" s="189">
        <v>26</v>
      </c>
      <c r="AO183" s="233">
        <v>0</v>
      </c>
      <c r="AP183" s="233" t="str">
        <f t="shared" si="31"/>
        <v>RB</v>
      </c>
      <c r="AQ183" s="233"/>
      <c r="AR183" s="233"/>
      <c r="AS183" s="233"/>
      <c r="AT183" s="233"/>
      <c r="AU183" s="72" t="s">
        <v>131</v>
      </c>
      <c r="AV183" s="236" t="s">
        <v>2748</v>
      </c>
      <c r="AW183" s="232" t="s">
        <v>2749</v>
      </c>
      <c r="AX183" s="237">
        <v>45516</v>
      </c>
      <c r="AY183" s="72">
        <v>36</v>
      </c>
      <c r="AZ183" s="72" t="s">
        <v>2880</v>
      </c>
      <c r="BA183" s="7" t="s">
        <v>135</v>
      </c>
      <c r="BB183" s="7"/>
      <c r="BC183" s="7"/>
      <c r="BD183" s="72"/>
      <c r="BE183" s="72"/>
      <c r="BF183" s="72"/>
      <c r="BG183" s="150"/>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v>1</v>
      </c>
      <c r="EP183" s="72"/>
      <c r="EQ183" s="72"/>
      <c r="ER183" s="238">
        <f t="shared" si="32"/>
        <v>1</v>
      </c>
      <c r="ES183" s="72">
        <f t="shared" si="33"/>
        <v>1</v>
      </c>
      <c r="ET183" s="72" t="s">
        <v>196</v>
      </c>
      <c r="EU183" s="7"/>
      <c r="EV183" s="262"/>
      <c r="EW183" s="7"/>
      <c r="EX183" s="150"/>
      <c r="EY183" s="239"/>
      <c r="EZ183" s="239"/>
      <c r="FA183" s="150"/>
      <c r="FB183" s="239"/>
      <c r="FC183" s="7"/>
      <c r="FD183" s="7"/>
      <c r="FE183" s="7">
        <f t="shared" si="34"/>
        <v>5240</v>
      </c>
      <c r="FF183" s="72">
        <f t="shared" si="35"/>
        <v>10474</v>
      </c>
    </row>
    <row r="184" spans="1:163" ht="17.25" hidden="1" customHeight="1" x14ac:dyDescent="0.25">
      <c r="A184" s="72">
        <v>462498267</v>
      </c>
      <c r="B184" s="232" t="s">
        <v>818</v>
      </c>
      <c r="C184" s="72" t="s">
        <v>2246</v>
      </c>
      <c r="D184" s="72" t="s">
        <v>2954</v>
      </c>
      <c r="E184" s="72">
        <v>5000</v>
      </c>
      <c r="F184" s="72"/>
      <c r="G184" s="233"/>
      <c r="H184" s="233"/>
      <c r="I184" s="72">
        <v>4659</v>
      </c>
      <c r="J184" s="72">
        <v>4321.5</v>
      </c>
      <c r="K184" s="189">
        <f t="shared" si="24"/>
        <v>4417.5</v>
      </c>
      <c r="L184" s="189">
        <f t="shared" si="25"/>
        <v>3980.5</v>
      </c>
      <c r="M184" s="260">
        <v>1</v>
      </c>
      <c r="N184" s="72" t="s">
        <v>2242</v>
      </c>
      <c r="O184" s="72" t="s">
        <v>128</v>
      </c>
      <c r="P184" s="72" t="s">
        <v>206</v>
      </c>
      <c r="Q184" s="186">
        <v>69578</v>
      </c>
      <c r="R184" s="66">
        <v>96</v>
      </c>
      <c r="S184" s="66">
        <f t="shared" si="26"/>
        <v>0</v>
      </c>
      <c r="T184" s="66">
        <v>6300</v>
      </c>
      <c r="U184" s="4" t="s">
        <v>174</v>
      </c>
      <c r="V184" s="5">
        <f t="shared" si="27"/>
        <v>4.942675534243425E-2</v>
      </c>
      <c r="W184" s="5">
        <f t="shared" si="28"/>
        <v>3.6646530197673656E-3</v>
      </c>
      <c r="X184" s="5" t="s">
        <v>2242</v>
      </c>
      <c r="Y184" s="72" t="str">
        <f t="shared" si="30"/>
        <v>BPTP</v>
      </c>
      <c r="Z184" s="72" t="s">
        <v>128</v>
      </c>
      <c r="AA184" s="72" t="s">
        <v>258</v>
      </c>
      <c r="AB184" s="232" t="s">
        <v>2346</v>
      </c>
      <c r="AC184" s="72">
        <v>26</v>
      </c>
      <c r="AD184" s="72" t="s">
        <v>2888</v>
      </c>
      <c r="AE184" s="234"/>
      <c r="AF184" s="235" t="s">
        <v>129</v>
      </c>
      <c r="AG184" s="7"/>
      <c r="AH184" s="72" t="s">
        <v>408</v>
      </c>
      <c r="AI184" s="7"/>
      <c r="AJ184" s="7"/>
      <c r="AK184" s="7"/>
      <c r="AL184" s="7">
        <v>4321.5</v>
      </c>
      <c r="AM184" s="186">
        <v>69578</v>
      </c>
      <c r="AN184" s="189">
        <v>26</v>
      </c>
      <c r="AO184" s="233">
        <v>55</v>
      </c>
      <c r="AP184" s="233" t="str">
        <f t="shared" si="31"/>
        <v>FLOW</v>
      </c>
      <c r="AQ184" s="233"/>
      <c r="AR184" s="233"/>
      <c r="AS184" s="233"/>
      <c r="AT184" s="233"/>
      <c r="AU184" s="72" t="s">
        <v>131</v>
      </c>
      <c r="AV184" s="236" t="s">
        <v>1574</v>
      </c>
      <c r="AW184" s="232" t="s">
        <v>228</v>
      </c>
      <c r="AX184" s="237">
        <v>45390</v>
      </c>
      <c r="AY184" s="72">
        <v>42</v>
      </c>
      <c r="AZ184" s="72" t="s">
        <v>139</v>
      </c>
      <c r="BA184" s="7" t="s">
        <v>135</v>
      </c>
      <c r="BB184" s="7"/>
      <c r="BC184" s="7"/>
      <c r="BD184" s="72"/>
      <c r="BE184" s="72"/>
      <c r="BF184" s="72"/>
      <c r="BG184" s="150"/>
      <c r="BH184" s="72"/>
      <c r="BI184" s="72"/>
      <c r="BJ184" s="72"/>
      <c r="BK184" s="72"/>
      <c r="BL184" s="72"/>
      <c r="BM184" s="72"/>
      <c r="BN184" s="72"/>
      <c r="BO184" s="72"/>
      <c r="BP184" s="72"/>
      <c r="BQ184" s="72"/>
      <c r="BR184" s="72">
        <v>1</v>
      </c>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v>2</v>
      </c>
      <c r="EM184" s="72"/>
      <c r="EN184" s="72"/>
      <c r="EO184" s="72"/>
      <c r="EP184" s="72"/>
      <c r="EQ184" s="72"/>
      <c r="ER184" s="238">
        <f t="shared" si="32"/>
        <v>3</v>
      </c>
      <c r="ES184" s="72">
        <f t="shared" si="33"/>
        <v>1</v>
      </c>
      <c r="ET184" s="72" t="s">
        <v>210</v>
      </c>
      <c r="EU184" s="7" t="s">
        <v>1901</v>
      </c>
      <c r="EV184" s="7" t="s">
        <v>115</v>
      </c>
      <c r="EW184" s="7" t="s">
        <v>2354</v>
      </c>
      <c r="EX184" s="150" t="s">
        <v>2426</v>
      </c>
      <c r="EY184" s="239">
        <v>46209</v>
      </c>
      <c r="EZ184" s="239"/>
      <c r="FA184" s="150"/>
      <c r="FB184" s="239"/>
      <c r="FC184" s="7"/>
      <c r="FD184" s="7"/>
      <c r="FE184" s="7">
        <f t="shared" si="34"/>
        <v>4417.5</v>
      </c>
      <c r="FF184" s="72">
        <f t="shared" si="35"/>
        <v>8980.5</v>
      </c>
    </row>
    <row r="185" spans="1:163" ht="17.25" hidden="1" customHeight="1" x14ac:dyDescent="0.25">
      <c r="A185" s="72">
        <v>467095115</v>
      </c>
      <c r="B185" s="232" t="s">
        <v>191</v>
      </c>
      <c r="C185" s="72" t="s">
        <v>2243</v>
      </c>
      <c r="D185" s="72" t="s">
        <v>2942</v>
      </c>
      <c r="E185" s="72">
        <v>6075</v>
      </c>
      <c r="F185" s="72"/>
      <c r="G185" s="233"/>
      <c r="H185" s="233"/>
      <c r="I185" s="72">
        <v>5978</v>
      </c>
      <c r="J185" s="72">
        <v>17837</v>
      </c>
      <c r="K185" s="189">
        <f t="shared" si="24"/>
        <v>6453</v>
      </c>
      <c r="L185" s="189">
        <f t="shared" si="25"/>
        <v>17740</v>
      </c>
      <c r="M185" s="260">
        <v>3</v>
      </c>
      <c r="N185" s="72" t="s">
        <v>2242</v>
      </c>
      <c r="O185" s="72" t="s">
        <v>128</v>
      </c>
      <c r="P185" s="72" t="s">
        <v>192</v>
      </c>
      <c r="Q185" s="186">
        <v>69554</v>
      </c>
      <c r="R185" s="66">
        <v>572</v>
      </c>
      <c r="S185" s="66">
        <f t="shared" si="26"/>
        <v>0</v>
      </c>
      <c r="T185" s="66">
        <v>1800</v>
      </c>
      <c r="U185" s="4" t="s">
        <v>134</v>
      </c>
      <c r="V185" s="5">
        <f t="shared" si="27"/>
        <v>0.94604262727656041</v>
      </c>
      <c r="W185" s="5">
        <f t="shared" si="28"/>
        <v>2.227626657881451E-2</v>
      </c>
      <c r="X185" s="5" t="str">
        <f t="shared" si="29"/>
        <v xml:space="preserve">STABLE </v>
      </c>
      <c r="Y185" s="72" t="str">
        <f t="shared" si="30"/>
        <v>NC</v>
      </c>
      <c r="Z185" s="72" t="s">
        <v>128</v>
      </c>
      <c r="AA185" s="72" t="s">
        <v>141</v>
      </c>
      <c r="AB185" s="232" t="s">
        <v>2347</v>
      </c>
      <c r="AC185" s="72"/>
      <c r="AD185" s="72" t="s">
        <v>2889</v>
      </c>
      <c r="AE185" s="234"/>
      <c r="AF185" s="235" t="s">
        <v>2882</v>
      </c>
      <c r="AG185" s="7"/>
      <c r="AH185" s="72" t="s">
        <v>193</v>
      </c>
      <c r="AI185" s="7"/>
      <c r="AJ185" s="7"/>
      <c r="AK185" s="7"/>
      <c r="AL185" s="7">
        <v>17837</v>
      </c>
      <c r="AM185" s="186">
        <v>69554</v>
      </c>
      <c r="AN185" s="189">
        <v>87</v>
      </c>
      <c r="AO185" s="233">
        <v>86</v>
      </c>
      <c r="AP185" s="233" t="str">
        <f t="shared" si="31"/>
        <v>STABLE</v>
      </c>
      <c r="AQ185" s="233"/>
      <c r="AR185" s="233"/>
      <c r="AS185" s="233"/>
      <c r="AT185" s="233"/>
      <c r="AU185" s="72" t="s">
        <v>131</v>
      </c>
      <c r="AV185" s="236" t="s">
        <v>194</v>
      </c>
      <c r="AW185" s="232" t="s">
        <v>195</v>
      </c>
      <c r="AX185" s="237">
        <v>45946</v>
      </c>
      <c r="AY185" s="72">
        <v>18</v>
      </c>
      <c r="AZ185" s="72" t="s">
        <v>139</v>
      </c>
      <c r="BA185" s="7" t="s">
        <v>135</v>
      </c>
      <c r="BB185" s="7"/>
      <c r="BC185" s="7"/>
      <c r="BD185" s="72"/>
      <c r="BE185" s="72"/>
      <c r="BF185" s="72"/>
      <c r="BG185" s="150"/>
      <c r="BH185" s="72"/>
      <c r="BI185" s="72"/>
      <c r="BJ185" s="72"/>
      <c r="BK185" s="72"/>
      <c r="BL185" s="72">
        <v>1</v>
      </c>
      <c r="BM185" s="72"/>
      <c r="BN185" s="72"/>
      <c r="BO185" s="72"/>
      <c r="BP185" s="72"/>
      <c r="BQ185" s="72"/>
      <c r="BR185" s="72"/>
      <c r="BS185" s="72"/>
      <c r="BT185" s="72"/>
      <c r="BU185" s="72"/>
      <c r="BV185" s="72"/>
      <c r="BW185" s="72"/>
      <c r="BX185" s="72"/>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238">
        <f t="shared" si="32"/>
        <v>1</v>
      </c>
      <c r="ES185" s="72">
        <f t="shared" si="33"/>
        <v>1</v>
      </c>
      <c r="ET185" s="72" t="s">
        <v>196</v>
      </c>
      <c r="EU185" s="7" t="s">
        <v>197</v>
      </c>
      <c r="EV185" s="7" t="s">
        <v>115</v>
      </c>
      <c r="EW185" s="7" t="s">
        <v>2362</v>
      </c>
      <c r="EX185" s="150" t="s">
        <v>2427</v>
      </c>
      <c r="EY185" s="239">
        <v>46207</v>
      </c>
      <c r="EZ185" s="239"/>
      <c r="FA185" s="150"/>
      <c r="FB185" s="239"/>
      <c r="FC185" s="7" t="s">
        <v>2932</v>
      </c>
      <c r="FD185" s="7"/>
      <c r="FE185" s="7">
        <f t="shared" si="34"/>
        <v>6453</v>
      </c>
      <c r="FF185" s="72">
        <f t="shared" si="35"/>
        <v>23815</v>
      </c>
      <c r="FG185" s="6">
        <v>467095115</v>
      </c>
    </row>
    <row r="186" spans="1:163" ht="17.25" hidden="1" customHeight="1" x14ac:dyDescent="0.25">
      <c r="A186" s="72">
        <v>461473155</v>
      </c>
      <c r="B186" s="232" t="s">
        <v>2627</v>
      </c>
      <c r="C186" s="72"/>
      <c r="D186" s="72"/>
      <c r="E186" s="72"/>
      <c r="F186" s="72"/>
      <c r="G186" s="233"/>
      <c r="H186" s="233" t="s">
        <v>2905</v>
      </c>
      <c r="I186" s="72">
        <v>4025</v>
      </c>
      <c r="J186" s="72">
        <v>4025</v>
      </c>
      <c r="K186" s="189">
        <f t="shared" si="24"/>
        <v>4095</v>
      </c>
      <c r="L186" s="189">
        <f t="shared" si="25"/>
        <v>8050</v>
      </c>
      <c r="M186" s="260">
        <v>1</v>
      </c>
      <c r="N186" s="72" t="s">
        <v>2242</v>
      </c>
      <c r="O186" s="72" t="s">
        <v>125</v>
      </c>
      <c r="P186" s="72" t="s">
        <v>236</v>
      </c>
      <c r="Q186" s="186">
        <v>69525.55</v>
      </c>
      <c r="R186" s="66">
        <v>70</v>
      </c>
      <c r="S186" s="66">
        <f t="shared" si="26"/>
        <v>0</v>
      </c>
      <c r="T186" s="66">
        <v>1333</v>
      </c>
      <c r="U186" s="4" t="s">
        <v>129</v>
      </c>
      <c r="V186" s="5">
        <f t="shared" si="27"/>
        <v>7.3980647581828776E-2</v>
      </c>
      <c r="W186" s="5">
        <f t="shared" si="28"/>
        <v>3.6618904935250651E-3</v>
      </c>
      <c r="X186" s="5" t="str">
        <f t="shared" si="29"/>
        <v xml:space="preserve">STABLE </v>
      </c>
      <c r="Y186" s="72" t="str">
        <f t="shared" si="30"/>
        <v>MPTP</v>
      </c>
      <c r="Z186" s="72" t="s">
        <v>129</v>
      </c>
      <c r="AA186" s="72" t="s">
        <v>181</v>
      </c>
      <c r="AB186" s="232" t="s">
        <v>2347</v>
      </c>
      <c r="AC186" s="72">
        <v>15</v>
      </c>
      <c r="AD186" s="72" t="s">
        <v>2889</v>
      </c>
      <c r="AE186" s="234"/>
      <c r="AF186" s="235" t="s">
        <v>129</v>
      </c>
      <c r="AG186" s="7"/>
      <c r="AH186" s="72" t="s">
        <v>237</v>
      </c>
      <c r="AI186" s="7"/>
      <c r="AJ186" s="7"/>
      <c r="AK186" s="7"/>
      <c r="AL186" s="7">
        <v>5428</v>
      </c>
      <c r="AM186" s="186">
        <v>69525.55</v>
      </c>
      <c r="AN186" s="189">
        <v>26</v>
      </c>
      <c r="AO186" s="233">
        <v>25</v>
      </c>
      <c r="AP186" s="233" t="str">
        <f t="shared" si="31"/>
        <v>STABLE</v>
      </c>
      <c r="AQ186" s="233"/>
      <c r="AR186" s="233"/>
      <c r="AS186" s="233"/>
      <c r="AT186" s="233"/>
      <c r="AU186" s="72" t="s">
        <v>131</v>
      </c>
      <c r="AV186" s="236" t="s">
        <v>2797</v>
      </c>
      <c r="AW186" s="232" t="s">
        <v>1648</v>
      </c>
      <c r="AX186" s="237">
        <v>45302</v>
      </c>
      <c r="AY186" s="72">
        <v>48</v>
      </c>
      <c r="AZ186" s="72" t="s">
        <v>2880</v>
      </c>
      <c r="BA186" s="7" t="s">
        <v>135</v>
      </c>
      <c r="BB186" s="7"/>
      <c r="BC186" s="7"/>
      <c r="BD186" s="72"/>
      <c r="BE186" s="72"/>
      <c r="BF186" s="72"/>
      <c r="BG186" s="150"/>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c r="CK186" s="72"/>
      <c r="CL186" s="72"/>
      <c r="CM186" s="72"/>
      <c r="CN186" s="72"/>
      <c r="CO186" s="72"/>
      <c r="CP186" s="72"/>
      <c r="CQ186" s="72"/>
      <c r="CR186" s="72"/>
      <c r="CS186" s="72"/>
      <c r="CT186" s="72"/>
      <c r="CU186" s="72"/>
      <c r="CV186" s="72"/>
      <c r="CW186" s="72"/>
      <c r="CX186" s="72"/>
      <c r="CY186" s="72"/>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238">
        <f t="shared" si="32"/>
        <v>1</v>
      </c>
      <c r="ES186" s="72">
        <f t="shared" si="33"/>
        <v>1</v>
      </c>
      <c r="ET186" s="72" t="s">
        <v>240</v>
      </c>
      <c r="EU186" s="7"/>
      <c r="EV186" s="262"/>
      <c r="EW186" s="7"/>
      <c r="EX186" s="150"/>
      <c r="EY186" s="239"/>
      <c r="EZ186" s="239"/>
      <c r="FA186" s="150"/>
      <c r="FB186" s="239"/>
      <c r="FC186" s="7"/>
      <c r="FD186" s="7"/>
      <c r="FE186" s="7">
        <f t="shared" si="34"/>
        <v>4095</v>
      </c>
      <c r="FF186" s="72">
        <f t="shared" si="35"/>
        <v>8050</v>
      </c>
    </row>
    <row r="187" spans="1:163" ht="17.25" hidden="1" customHeight="1" x14ac:dyDescent="0.25">
      <c r="A187" s="72">
        <v>463259658</v>
      </c>
      <c r="B187" s="232" t="s">
        <v>944</v>
      </c>
      <c r="C187" s="72" t="s">
        <v>2243</v>
      </c>
      <c r="D187" s="72" t="s">
        <v>2934</v>
      </c>
      <c r="E187" s="72">
        <v>5830</v>
      </c>
      <c r="F187" s="72"/>
      <c r="G187" s="233"/>
      <c r="H187" s="233"/>
      <c r="I187" s="72">
        <v>5475</v>
      </c>
      <c r="J187" s="72">
        <v>9336</v>
      </c>
      <c r="K187" s="189">
        <f t="shared" si="24"/>
        <v>4080</v>
      </c>
      <c r="L187" s="189">
        <f t="shared" si="25"/>
        <v>8981</v>
      </c>
      <c r="M187" s="260">
        <v>2</v>
      </c>
      <c r="N187" s="72" t="s">
        <v>2242</v>
      </c>
      <c r="O187" s="72" t="s">
        <v>128</v>
      </c>
      <c r="P187" s="72" t="s">
        <v>140</v>
      </c>
      <c r="Q187" s="186">
        <v>68266</v>
      </c>
      <c r="R187" s="66">
        <v>219</v>
      </c>
      <c r="S187" s="66">
        <f t="shared" si="26"/>
        <v>0</v>
      </c>
      <c r="T187" s="66">
        <v>4895</v>
      </c>
      <c r="U187" s="4" t="s">
        <v>124</v>
      </c>
      <c r="V187" s="5">
        <f t="shared" si="27"/>
        <v>0.1240110326329984</v>
      </c>
      <c r="W187" s="5">
        <f t="shared" si="28"/>
        <v>1.2692715464553072E-2</v>
      </c>
      <c r="X187" s="5" t="str">
        <f t="shared" si="29"/>
        <v xml:space="preserve">STABLE </v>
      </c>
      <c r="Y187" s="72" t="str">
        <f t="shared" si="30"/>
        <v>NC</v>
      </c>
      <c r="Z187" s="72" t="s">
        <v>181</v>
      </c>
      <c r="AA187" s="72" t="s">
        <v>141</v>
      </c>
      <c r="AB187" s="232" t="s">
        <v>2347</v>
      </c>
      <c r="AC187" s="72"/>
      <c r="AD187" s="72" t="s">
        <v>2892</v>
      </c>
      <c r="AE187" s="234"/>
      <c r="AF187" s="235" t="s">
        <v>129</v>
      </c>
      <c r="AG187" s="7"/>
      <c r="AH187" s="72" t="s">
        <v>1154</v>
      </c>
      <c r="AI187" s="7"/>
      <c r="AJ187" s="7"/>
      <c r="AK187" s="7"/>
      <c r="AL187" s="7">
        <v>9336</v>
      </c>
      <c r="AM187" s="186">
        <v>68266</v>
      </c>
      <c r="AN187" s="189">
        <v>57</v>
      </c>
      <c r="AO187" s="233">
        <v>55</v>
      </c>
      <c r="AP187" s="233" t="str">
        <f t="shared" si="31"/>
        <v>STABLE</v>
      </c>
      <c r="AQ187" s="233"/>
      <c r="AR187" s="233"/>
      <c r="AS187" s="233"/>
      <c r="AT187" s="233"/>
      <c r="AU187" s="72" t="s">
        <v>131</v>
      </c>
      <c r="AV187" s="236" t="s">
        <v>1728</v>
      </c>
      <c r="AW187" s="232" t="s">
        <v>1729</v>
      </c>
      <c r="AX187" s="237">
        <v>45463</v>
      </c>
      <c r="AY187" s="72">
        <v>36</v>
      </c>
      <c r="AZ187" s="72" t="s">
        <v>139</v>
      </c>
      <c r="BA187" s="7" t="s">
        <v>135</v>
      </c>
      <c r="BB187" s="7"/>
      <c r="BC187" s="7"/>
      <c r="BD187" s="72"/>
      <c r="BE187" s="72"/>
      <c r="BF187" s="72"/>
      <c r="BG187" s="150"/>
      <c r="BH187" s="72"/>
      <c r="BI187" s="72"/>
      <c r="BJ187" s="72"/>
      <c r="BK187" s="72"/>
      <c r="BL187" s="72"/>
      <c r="BM187" s="72"/>
      <c r="BN187" s="72"/>
      <c r="BO187" s="72"/>
      <c r="BP187" s="72"/>
      <c r="BQ187" s="72"/>
      <c r="BR187" s="72"/>
      <c r="BS187" s="72"/>
      <c r="BT187" s="72"/>
      <c r="BU187" s="72">
        <v>1</v>
      </c>
      <c r="BV187" s="72"/>
      <c r="BW187" s="72"/>
      <c r="BX187" s="72">
        <v>1</v>
      </c>
      <c r="BY187" s="72"/>
      <c r="BZ187" s="72"/>
      <c r="CA187" s="72"/>
      <c r="CB187" s="72"/>
      <c r="CC187" s="72"/>
      <c r="CD187" s="72"/>
      <c r="CE187" s="72"/>
      <c r="CF187" s="72"/>
      <c r="CG187" s="72"/>
      <c r="CH187" s="72"/>
      <c r="CI187" s="72"/>
      <c r="CJ187" s="72"/>
      <c r="CK187" s="72"/>
      <c r="CL187" s="72"/>
      <c r="CM187" s="72"/>
      <c r="CN187" s="72"/>
      <c r="CO187" s="72"/>
      <c r="CP187" s="72"/>
      <c r="CQ187" s="72"/>
      <c r="CR187" s="72"/>
      <c r="CS187" s="72"/>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238">
        <f t="shared" si="32"/>
        <v>2</v>
      </c>
      <c r="ES187" s="72">
        <f t="shared" si="33"/>
        <v>1</v>
      </c>
      <c r="ET187" s="72" t="s">
        <v>145</v>
      </c>
      <c r="EU187" s="7" t="s">
        <v>1902</v>
      </c>
      <c r="EV187" s="7" t="s">
        <v>115</v>
      </c>
      <c r="EW187" s="7" t="s">
        <v>2362</v>
      </c>
      <c r="EX187" s="150" t="s">
        <v>2428</v>
      </c>
      <c r="EY187" s="239">
        <v>46210</v>
      </c>
      <c r="EZ187" s="239"/>
      <c r="FA187" s="150"/>
      <c r="FB187" s="239"/>
      <c r="FC187" s="7"/>
      <c r="FD187" s="7"/>
      <c r="FE187" s="7">
        <f t="shared" si="34"/>
        <v>4080</v>
      </c>
      <c r="FF187" s="72">
        <f t="shared" si="35"/>
        <v>14811</v>
      </c>
    </row>
    <row r="188" spans="1:163" ht="17.25" hidden="1" customHeight="1" x14ac:dyDescent="0.25">
      <c r="A188" s="72">
        <v>464733502</v>
      </c>
      <c r="B188" s="232" t="s">
        <v>518</v>
      </c>
      <c r="C188" s="72" t="s">
        <v>2243</v>
      </c>
      <c r="D188" s="72" t="s">
        <v>2947</v>
      </c>
      <c r="E188" s="72">
        <v>8610</v>
      </c>
      <c r="F188" s="72"/>
      <c r="G188" s="233"/>
      <c r="H188" s="233"/>
      <c r="I188" s="72">
        <v>4196</v>
      </c>
      <c r="J188" s="72">
        <v>4196</v>
      </c>
      <c r="K188" s="189">
        <f t="shared" si="24"/>
        <v>4303</v>
      </c>
      <c r="L188" s="189">
        <f t="shared" si="25"/>
        <v>-218</v>
      </c>
      <c r="M188" s="260">
        <v>1</v>
      </c>
      <c r="N188" s="72" t="s">
        <v>480</v>
      </c>
      <c r="O188" s="72" t="s">
        <v>128</v>
      </c>
      <c r="P188" s="72" t="s">
        <v>165</v>
      </c>
      <c r="Q188" s="186">
        <v>67858</v>
      </c>
      <c r="R188" s="66">
        <v>107</v>
      </c>
      <c r="S188" s="66">
        <f t="shared" si="26"/>
        <v>0</v>
      </c>
      <c r="T188" s="66">
        <v>6205.99</v>
      </c>
      <c r="U188" s="4" t="s">
        <v>1005</v>
      </c>
      <c r="V188" s="5">
        <f t="shared" si="27"/>
        <v>7.3319443646987656E-2</v>
      </c>
      <c r="W188" s="5">
        <f t="shared" si="28"/>
        <v>3.5740611201151786E-3</v>
      </c>
      <c r="X188" s="5" t="s">
        <v>124</v>
      </c>
      <c r="Y188" s="72" t="str">
        <f t="shared" si="30"/>
        <v>PAID</v>
      </c>
      <c r="Z188" s="72" t="s">
        <v>181</v>
      </c>
      <c r="AA188" s="72" t="s">
        <v>181</v>
      </c>
      <c r="AB188" s="232" t="s">
        <v>2347</v>
      </c>
      <c r="AC188" s="72">
        <v>23</v>
      </c>
      <c r="AD188" s="72" t="s">
        <v>2889</v>
      </c>
      <c r="AE188" s="234"/>
      <c r="AF188" s="235" t="s">
        <v>129</v>
      </c>
      <c r="AG188" s="7"/>
      <c r="AH188" s="72" t="s">
        <v>1036</v>
      </c>
      <c r="AI188" s="7"/>
      <c r="AJ188" s="7"/>
      <c r="AK188" s="7"/>
      <c r="AL188" s="7">
        <v>4196</v>
      </c>
      <c r="AM188" s="186">
        <v>67858</v>
      </c>
      <c r="AN188" s="189">
        <v>26</v>
      </c>
      <c r="AO188" s="233">
        <v>0</v>
      </c>
      <c r="AP188" s="233" t="str">
        <f t="shared" si="31"/>
        <v>RB</v>
      </c>
      <c r="AQ188" s="233"/>
      <c r="AR188" s="233"/>
      <c r="AS188" s="233"/>
      <c r="AT188" s="233"/>
      <c r="AU188" s="72" t="s">
        <v>131</v>
      </c>
      <c r="AV188" s="236" t="s">
        <v>1176</v>
      </c>
      <c r="AW188" s="232" t="s">
        <v>1177</v>
      </c>
      <c r="AX188" s="237">
        <v>45617</v>
      </c>
      <c r="AY188" s="72">
        <v>36</v>
      </c>
      <c r="AZ188" s="72" t="s">
        <v>139</v>
      </c>
      <c r="BA188" s="7" t="s">
        <v>2305</v>
      </c>
      <c r="BB188" s="7"/>
      <c r="BC188" s="7"/>
      <c r="BD188" s="72"/>
      <c r="BE188" s="72"/>
      <c r="BF188" s="72"/>
      <c r="BG188" s="150"/>
      <c r="BH188" s="72"/>
      <c r="BI188" s="72"/>
      <c r="BJ188" s="72"/>
      <c r="BK188" s="72"/>
      <c r="BL188" s="72"/>
      <c r="BM188" s="72"/>
      <c r="BN188" s="72"/>
      <c r="BO188" s="72"/>
      <c r="BP188" s="72"/>
      <c r="BQ188" s="72"/>
      <c r="BR188" s="72"/>
      <c r="BS188" s="72"/>
      <c r="BT188" s="72"/>
      <c r="BU188" s="72"/>
      <c r="BV188" s="72"/>
      <c r="BW188" s="72"/>
      <c r="BX188" s="72"/>
      <c r="BY188" s="72"/>
      <c r="BZ188" s="72"/>
      <c r="CA188" s="72"/>
      <c r="CB188" s="72"/>
      <c r="CC188" s="72"/>
      <c r="CD188" s="72"/>
      <c r="CE188" s="72"/>
      <c r="CF188" s="72"/>
      <c r="CG188" s="72">
        <v>1</v>
      </c>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238">
        <f t="shared" si="32"/>
        <v>1</v>
      </c>
      <c r="ES188" s="72">
        <f t="shared" si="33"/>
        <v>1</v>
      </c>
      <c r="ET188" s="72" t="s">
        <v>170</v>
      </c>
      <c r="EU188" s="7" t="s">
        <v>1903</v>
      </c>
      <c r="EV188" s="7" t="s">
        <v>115</v>
      </c>
      <c r="EW188" s="7" t="e">
        <v>#N/A</v>
      </c>
      <c r="EX188" s="150" t="e">
        <v>#N/A</v>
      </c>
      <c r="EY188" s="239" t="e">
        <v>#N/A</v>
      </c>
      <c r="EZ188" s="239"/>
      <c r="FA188" s="150"/>
      <c r="FB188" s="239"/>
      <c r="FC188" s="7"/>
      <c r="FD188" s="7"/>
      <c r="FE188" s="7">
        <f t="shared" si="34"/>
        <v>4303</v>
      </c>
      <c r="FF188" s="72">
        <f t="shared" si="35"/>
        <v>8392</v>
      </c>
    </row>
    <row r="189" spans="1:163" ht="17.25" hidden="1" customHeight="1" x14ac:dyDescent="0.25">
      <c r="A189" s="72">
        <v>467134226</v>
      </c>
      <c r="B189" s="232" t="s">
        <v>946</v>
      </c>
      <c r="C189" s="72" t="s">
        <v>2246</v>
      </c>
      <c r="D189" s="72" t="s">
        <v>2940</v>
      </c>
      <c r="E189" s="72">
        <v>6000</v>
      </c>
      <c r="F189" s="72"/>
      <c r="G189" s="233"/>
      <c r="H189" s="233" t="s">
        <v>18</v>
      </c>
      <c r="I189" s="72">
        <v>4507</v>
      </c>
      <c r="J189" s="72">
        <v>4507</v>
      </c>
      <c r="K189" s="189">
        <f t="shared" si="24"/>
        <v>5407</v>
      </c>
      <c r="L189" s="189">
        <f t="shared" si="25"/>
        <v>3014</v>
      </c>
      <c r="M189" s="260">
        <v>1</v>
      </c>
      <c r="N189" s="72" t="s">
        <v>2242</v>
      </c>
      <c r="O189" s="72" t="s">
        <v>128</v>
      </c>
      <c r="P189" s="72" t="s">
        <v>140</v>
      </c>
      <c r="Q189" s="186">
        <v>66709</v>
      </c>
      <c r="R189" s="66">
        <v>900</v>
      </c>
      <c r="S189" s="66">
        <f t="shared" si="26"/>
        <v>450</v>
      </c>
      <c r="T189" s="66">
        <v>450</v>
      </c>
      <c r="U189" s="4" t="s">
        <v>129</v>
      </c>
      <c r="V189" s="5">
        <f t="shared" si="27"/>
        <v>2.2980113587950081E-2</v>
      </c>
      <c r="W189" s="5">
        <f t="shared" si="28"/>
        <v>3.5135436243591534E-3</v>
      </c>
      <c r="X189" s="5" t="s">
        <v>2242</v>
      </c>
      <c r="Y189" s="72" t="str">
        <f t="shared" si="30"/>
        <v>PTP</v>
      </c>
      <c r="Z189" s="72" t="s">
        <v>129</v>
      </c>
      <c r="AA189" s="72" t="s">
        <v>166</v>
      </c>
      <c r="AB189" s="232"/>
      <c r="AC189" s="72">
        <v>22</v>
      </c>
      <c r="AD189" s="72" t="s">
        <v>2888</v>
      </c>
      <c r="AE189" s="234"/>
      <c r="AF189" s="235" t="s">
        <v>129</v>
      </c>
      <c r="AG189" s="7"/>
      <c r="AH189" s="72" t="s">
        <v>425</v>
      </c>
      <c r="AI189" s="7"/>
      <c r="AJ189" s="7"/>
      <c r="AK189" s="7"/>
      <c r="AL189" s="7">
        <v>4507</v>
      </c>
      <c r="AM189" s="186">
        <v>66709</v>
      </c>
      <c r="AN189" s="189">
        <v>21</v>
      </c>
      <c r="AO189" s="233">
        <v>20</v>
      </c>
      <c r="AP189" s="233" t="str">
        <f t="shared" si="31"/>
        <v>STABLE</v>
      </c>
      <c r="AQ189" s="233"/>
      <c r="AR189" s="233"/>
      <c r="AS189" s="233"/>
      <c r="AT189" s="233"/>
      <c r="AU189" s="72" t="s">
        <v>131</v>
      </c>
      <c r="AV189" s="236" t="s">
        <v>1732</v>
      </c>
      <c r="AW189" s="232" t="s">
        <v>233</v>
      </c>
      <c r="AX189" s="237">
        <v>45953</v>
      </c>
      <c r="AY189" s="72">
        <v>24</v>
      </c>
      <c r="AZ189" s="72" t="s">
        <v>139</v>
      </c>
      <c r="BA189" s="7" t="s">
        <v>135</v>
      </c>
      <c r="BB189" s="7"/>
      <c r="BC189" s="7"/>
      <c r="BD189" s="72"/>
      <c r="BE189" s="72"/>
      <c r="BF189" s="72"/>
      <c r="BG189" s="150"/>
      <c r="BH189" s="72"/>
      <c r="BI189" s="72">
        <v>1</v>
      </c>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v>1</v>
      </c>
      <c r="CN189" s="72"/>
      <c r="CO189" s="72"/>
      <c r="CP189" s="72"/>
      <c r="CQ189" s="72"/>
      <c r="CR189" s="72"/>
      <c r="CS189" s="72"/>
      <c r="CT189" s="72"/>
      <c r="CU189" s="72"/>
      <c r="CV189" s="72"/>
      <c r="CW189" s="72"/>
      <c r="CX189" s="72"/>
      <c r="CY189" s="72"/>
      <c r="CZ189" s="72"/>
      <c r="DA189" s="72"/>
      <c r="DB189" s="72"/>
      <c r="DC189" s="72"/>
      <c r="DD189" s="72"/>
      <c r="DE189" s="72"/>
      <c r="DF189" s="72"/>
      <c r="DG189" s="72"/>
      <c r="DH189" s="72"/>
      <c r="DI189" s="72"/>
      <c r="DJ189" s="72"/>
      <c r="DK189" s="72">
        <v>1</v>
      </c>
      <c r="DL189" s="72"/>
      <c r="DM189" s="72"/>
      <c r="DN189" s="72"/>
      <c r="DO189" s="72"/>
      <c r="DP189" s="72"/>
      <c r="DQ189" s="72">
        <v>1</v>
      </c>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238">
        <f t="shared" si="32"/>
        <v>4</v>
      </c>
      <c r="ES189" s="72">
        <f t="shared" si="33"/>
        <v>1</v>
      </c>
      <c r="ET189" s="72" t="s">
        <v>145</v>
      </c>
      <c r="EU189" s="7" t="s">
        <v>1904</v>
      </c>
      <c r="EV189" s="7" t="s">
        <v>115</v>
      </c>
      <c r="EW189" s="7" t="s">
        <v>2429</v>
      </c>
      <c r="EX189" s="150" t="s">
        <v>2430</v>
      </c>
      <c r="EY189" s="239">
        <v>46206</v>
      </c>
      <c r="EZ189" s="239"/>
      <c r="FA189" s="150"/>
      <c r="FB189" s="239"/>
      <c r="FC189" s="7"/>
      <c r="FD189" s="7"/>
      <c r="FE189" s="7">
        <f t="shared" si="34"/>
        <v>5407</v>
      </c>
      <c r="FF189" s="72">
        <f t="shared" si="35"/>
        <v>9014</v>
      </c>
    </row>
    <row r="190" spans="1:163" ht="17.25" hidden="1" customHeight="1" x14ac:dyDescent="0.25">
      <c r="A190" s="72">
        <v>457619974</v>
      </c>
      <c r="B190" s="232" t="s">
        <v>560</v>
      </c>
      <c r="C190" s="72"/>
      <c r="D190" s="72"/>
      <c r="E190" s="72"/>
      <c r="F190" s="72"/>
      <c r="G190" s="233"/>
      <c r="H190" s="233"/>
      <c r="I190" s="72">
        <v>4706</v>
      </c>
      <c r="J190" s="72">
        <v>26660</v>
      </c>
      <c r="K190" s="189">
        <f t="shared" si="24"/>
        <v>4659</v>
      </c>
      <c r="L190" s="189">
        <f t="shared" si="25"/>
        <v>31366</v>
      </c>
      <c r="M190" s="260">
        <v>6</v>
      </c>
      <c r="N190" s="72" t="s">
        <v>124</v>
      </c>
      <c r="O190" s="72" t="s">
        <v>125</v>
      </c>
      <c r="P190" s="72" t="s">
        <v>322</v>
      </c>
      <c r="Q190" s="186">
        <v>66525.149999999994</v>
      </c>
      <c r="R190" s="66">
        <v>1529</v>
      </c>
      <c r="S190" s="66">
        <f t="shared" si="26"/>
        <v>0</v>
      </c>
      <c r="T190" s="66">
        <v>6750</v>
      </c>
      <c r="U190" s="4" t="s">
        <v>124</v>
      </c>
      <c r="V190" s="5">
        <f t="shared" si="27"/>
        <v>0.7701528667508305</v>
      </c>
      <c r="W190" s="5">
        <f t="shared" si="28"/>
        <v>2.9078299705235223E-2</v>
      </c>
      <c r="X190" s="5" t="str">
        <f t="shared" si="29"/>
        <v>FLOW</v>
      </c>
      <c r="Y190" s="72" t="str">
        <f t="shared" si="30"/>
        <v>-</v>
      </c>
      <c r="Z190" s="72" t="s">
        <v>141</v>
      </c>
      <c r="AA190" s="72" t="s">
        <v>129</v>
      </c>
      <c r="AB190" s="232"/>
      <c r="AC190" s="72"/>
      <c r="AD190" s="72"/>
      <c r="AE190" s="234"/>
      <c r="AF190" s="235" t="s">
        <v>2882</v>
      </c>
      <c r="AG190" s="7"/>
      <c r="AH190" s="72" t="s">
        <v>384</v>
      </c>
      <c r="AI190" s="7"/>
      <c r="AJ190" s="7"/>
      <c r="AK190" s="7"/>
      <c r="AL190" s="7">
        <v>26660</v>
      </c>
      <c r="AM190" s="186">
        <v>66525.149999999994</v>
      </c>
      <c r="AN190" s="189">
        <v>177</v>
      </c>
      <c r="AO190" s="233">
        <v>206</v>
      </c>
      <c r="AP190" s="233" t="str">
        <f t="shared" si="31"/>
        <v>FLOW</v>
      </c>
      <c r="AQ190" s="233"/>
      <c r="AR190" s="233"/>
      <c r="AS190" s="233"/>
      <c r="AT190" s="233"/>
      <c r="AU190" s="72" t="s">
        <v>426</v>
      </c>
      <c r="AV190" s="236" t="s">
        <v>1241</v>
      </c>
      <c r="AW190" s="232" t="s">
        <v>1242</v>
      </c>
      <c r="AX190" s="237">
        <v>45027</v>
      </c>
      <c r="AY190" s="72">
        <v>48</v>
      </c>
      <c r="AZ190" s="72" t="s">
        <v>139</v>
      </c>
      <c r="BA190" s="7" t="s">
        <v>2305</v>
      </c>
      <c r="BB190" s="7"/>
      <c r="BC190" s="7"/>
      <c r="BD190" s="72"/>
      <c r="BE190" s="72"/>
      <c r="BF190" s="72"/>
      <c r="BG190" s="150"/>
      <c r="BH190" s="72"/>
      <c r="BI190" s="72"/>
      <c r="BJ190" s="72"/>
      <c r="BK190" s="72"/>
      <c r="BL190" s="72"/>
      <c r="BM190" s="72"/>
      <c r="BN190" s="72"/>
      <c r="BO190" s="72"/>
      <c r="BP190" s="72"/>
      <c r="BQ190" s="72"/>
      <c r="BR190" s="72">
        <v>1</v>
      </c>
      <c r="BS190" s="72"/>
      <c r="BT190" s="72"/>
      <c r="BU190" s="72"/>
      <c r="BV190" s="72"/>
      <c r="BW190" s="72"/>
      <c r="BX190" s="72"/>
      <c r="BY190" s="72"/>
      <c r="BZ190" s="72"/>
      <c r="CA190" s="72"/>
      <c r="CB190" s="72"/>
      <c r="CC190" s="72"/>
      <c r="CD190" s="72"/>
      <c r="CE190" s="72"/>
      <c r="CF190" s="72"/>
      <c r="CG190" s="72"/>
      <c r="CH190" s="72"/>
      <c r="CI190" s="72"/>
      <c r="CJ190" s="72"/>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238">
        <f t="shared" si="32"/>
        <v>1</v>
      </c>
      <c r="ES190" s="72">
        <f t="shared" si="33"/>
        <v>1</v>
      </c>
      <c r="ET190" s="72" t="s">
        <v>326</v>
      </c>
      <c r="EU190" s="7" t="s">
        <v>2322</v>
      </c>
      <c r="EV190" s="262" t="s">
        <v>115</v>
      </c>
      <c r="EW190" s="7" t="s">
        <v>2354</v>
      </c>
      <c r="EX190" s="150" t="s">
        <v>2431</v>
      </c>
      <c r="EY190" s="239">
        <v>46209</v>
      </c>
      <c r="EZ190" s="239"/>
      <c r="FA190" s="150"/>
      <c r="FB190" s="239"/>
      <c r="FC190" s="7"/>
      <c r="FD190" s="7"/>
      <c r="FE190" s="7">
        <f t="shared" si="34"/>
        <v>4659</v>
      </c>
      <c r="FF190" s="72">
        <f t="shared" si="35"/>
        <v>31366</v>
      </c>
    </row>
    <row r="191" spans="1:163" ht="17.25" hidden="1" customHeight="1" x14ac:dyDescent="0.25">
      <c r="A191" s="72">
        <v>467091224</v>
      </c>
      <c r="B191" s="232" t="s">
        <v>947</v>
      </c>
      <c r="C191" s="72" t="s">
        <v>2246</v>
      </c>
      <c r="D191" s="72" t="s">
        <v>2899</v>
      </c>
      <c r="E191" s="72">
        <v>4550</v>
      </c>
      <c r="F191" s="72"/>
      <c r="G191" s="233"/>
      <c r="H191" s="233"/>
      <c r="I191" s="72">
        <v>4508</v>
      </c>
      <c r="J191" s="72">
        <v>4248</v>
      </c>
      <c r="K191" s="189">
        <f t="shared" si="24"/>
        <v>4283</v>
      </c>
      <c r="L191" s="189">
        <f t="shared" si="25"/>
        <v>4206</v>
      </c>
      <c r="M191" s="260">
        <v>1</v>
      </c>
      <c r="N191" s="72" t="s">
        <v>2242</v>
      </c>
      <c r="O191" s="72" t="s">
        <v>128</v>
      </c>
      <c r="P191" s="72" t="s">
        <v>140</v>
      </c>
      <c r="Q191" s="186">
        <v>66493</v>
      </c>
      <c r="R191" s="66">
        <v>35</v>
      </c>
      <c r="S191" s="66">
        <f t="shared" si="26"/>
        <v>0</v>
      </c>
      <c r="T191" s="66">
        <v>3150</v>
      </c>
      <c r="U191" s="4" t="s">
        <v>1028</v>
      </c>
      <c r="V191" s="5">
        <f t="shared" si="27"/>
        <v>2.2905705269207523E-2</v>
      </c>
      <c r="W191" s="5">
        <f t="shared" si="28"/>
        <v>3.5021669671935303E-3</v>
      </c>
      <c r="X191" s="5" t="str">
        <f t="shared" si="29"/>
        <v xml:space="preserve">STABLE </v>
      </c>
      <c r="Y191" s="72" t="str">
        <f t="shared" si="30"/>
        <v>PAID</v>
      </c>
      <c r="Z191" s="72" t="s">
        <v>128</v>
      </c>
      <c r="AA191" s="72" t="s">
        <v>128</v>
      </c>
      <c r="AB191" s="232"/>
      <c r="AC191" s="72"/>
      <c r="AD191" s="72" t="s">
        <v>2888</v>
      </c>
      <c r="AE191" s="234"/>
      <c r="AF191" s="235" t="s">
        <v>129</v>
      </c>
      <c r="AG191" s="7"/>
      <c r="AH191" s="72" t="s">
        <v>425</v>
      </c>
      <c r="AI191" s="7"/>
      <c r="AJ191" s="7"/>
      <c r="AK191" s="7"/>
      <c r="AL191" s="7">
        <v>4248</v>
      </c>
      <c r="AM191" s="186">
        <v>66493</v>
      </c>
      <c r="AN191" s="189">
        <v>26</v>
      </c>
      <c r="AO191" s="233">
        <v>25</v>
      </c>
      <c r="AP191" s="233" t="str">
        <f t="shared" si="31"/>
        <v>STABLE</v>
      </c>
      <c r="AQ191" s="233"/>
      <c r="AR191" s="233"/>
      <c r="AS191" s="233"/>
      <c r="AT191" s="233"/>
      <c r="AU191" s="72" t="s">
        <v>131</v>
      </c>
      <c r="AV191" s="236"/>
      <c r="AW191" s="232" t="s">
        <v>252</v>
      </c>
      <c r="AX191" s="237">
        <v>45945</v>
      </c>
      <c r="AY191" s="72">
        <v>24</v>
      </c>
      <c r="AZ191" s="72" t="s">
        <v>139</v>
      </c>
      <c r="BA191" s="7" t="s">
        <v>135</v>
      </c>
      <c r="BB191" s="7"/>
      <c r="BC191" s="7"/>
      <c r="BD191" s="72"/>
      <c r="BE191" s="72"/>
      <c r="BF191" s="72"/>
      <c r="BG191" s="150"/>
      <c r="BH191" s="72"/>
      <c r="BI191" s="72">
        <v>1</v>
      </c>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c r="CK191" s="72"/>
      <c r="CL191" s="72"/>
      <c r="CM191" s="72"/>
      <c r="CN191" s="72"/>
      <c r="CO191" s="72"/>
      <c r="CP191" s="72"/>
      <c r="CQ191" s="72"/>
      <c r="CR191" s="72"/>
      <c r="CS191" s="72">
        <v>1</v>
      </c>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238">
        <f t="shared" si="32"/>
        <v>2</v>
      </c>
      <c r="ES191" s="72">
        <f t="shared" si="33"/>
        <v>1</v>
      </c>
      <c r="ET191" s="72" t="s">
        <v>145</v>
      </c>
      <c r="EU191" s="7" t="s">
        <v>1905</v>
      </c>
      <c r="EV191" s="7" t="s">
        <v>115</v>
      </c>
      <c r="EW191" s="7" t="s">
        <v>2358</v>
      </c>
      <c r="EX191" s="150" t="s">
        <v>2432</v>
      </c>
      <c r="EY191" s="239">
        <v>46218</v>
      </c>
      <c r="EZ191" s="239"/>
      <c r="FA191" s="150"/>
      <c r="FB191" s="239"/>
      <c r="FC191" s="7"/>
      <c r="FD191" s="7"/>
      <c r="FE191" s="7">
        <f t="shared" si="34"/>
        <v>4283</v>
      </c>
      <c r="FF191" s="72">
        <f t="shared" si="35"/>
        <v>8756</v>
      </c>
    </row>
    <row r="192" spans="1:163" ht="17.25" hidden="1" customHeight="1" x14ac:dyDescent="0.25">
      <c r="A192" s="72">
        <v>464273873</v>
      </c>
      <c r="B192" s="232" t="s">
        <v>859</v>
      </c>
      <c r="C192" s="72" t="s">
        <v>2243</v>
      </c>
      <c r="D192" s="72" t="s">
        <v>2935</v>
      </c>
      <c r="E192" s="72">
        <v>17507</v>
      </c>
      <c r="F192" s="72"/>
      <c r="G192" s="233"/>
      <c r="H192" s="233"/>
      <c r="I192" s="72">
        <v>4216</v>
      </c>
      <c r="J192" s="72">
        <v>8432</v>
      </c>
      <c r="K192" s="189">
        <f t="shared" si="24"/>
        <v>4442</v>
      </c>
      <c r="L192" s="189">
        <f t="shared" si="25"/>
        <v>-4859</v>
      </c>
      <c r="M192" s="260">
        <v>2</v>
      </c>
      <c r="N192" s="72" t="s">
        <v>480</v>
      </c>
      <c r="O192" s="72" t="s">
        <v>128</v>
      </c>
      <c r="P192" s="72" t="s">
        <v>276</v>
      </c>
      <c r="Q192" s="186">
        <v>66316</v>
      </c>
      <c r="R192" s="66">
        <v>226</v>
      </c>
      <c r="S192" s="66">
        <f t="shared" si="26"/>
        <v>0</v>
      </c>
      <c r="T192" s="66">
        <v>4050</v>
      </c>
      <c r="U192" s="4" t="s">
        <v>1006</v>
      </c>
      <c r="V192" s="5">
        <f t="shared" si="27"/>
        <v>0.21324913300412995</v>
      </c>
      <c r="W192" s="5">
        <f t="shared" si="28"/>
        <v>1.2330151447972658E-2</v>
      </c>
      <c r="X192" s="5" t="str">
        <f t="shared" si="29"/>
        <v>RB</v>
      </c>
      <c r="Y192" s="72" t="str">
        <f t="shared" si="30"/>
        <v>PAID</v>
      </c>
      <c r="Z192" s="72" t="s">
        <v>166</v>
      </c>
      <c r="AA192" s="72" t="s">
        <v>166</v>
      </c>
      <c r="AB192" s="232"/>
      <c r="AC192" s="72"/>
      <c r="AD192" s="72"/>
      <c r="AE192" s="234"/>
      <c r="AF192" s="235" t="s">
        <v>129</v>
      </c>
      <c r="AG192" s="7"/>
      <c r="AH192" s="72" t="s">
        <v>415</v>
      </c>
      <c r="AI192" s="7"/>
      <c r="AJ192" s="7"/>
      <c r="AK192" s="7"/>
      <c r="AL192" s="7">
        <v>8432</v>
      </c>
      <c r="AM192" s="186">
        <v>66316</v>
      </c>
      <c r="AN192" s="189">
        <v>57</v>
      </c>
      <c r="AO192" s="233">
        <v>0</v>
      </c>
      <c r="AP192" s="233" t="str">
        <f t="shared" si="31"/>
        <v>RB</v>
      </c>
      <c r="AQ192" s="233"/>
      <c r="AR192" s="233"/>
      <c r="AS192" s="233"/>
      <c r="AT192" s="233"/>
      <c r="AU192" s="72" t="s">
        <v>131</v>
      </c>
      <c r="AV192" s="236" t="s">
        <v>1628</v>
      </c>
      <c r="AW192" s="232" t="s">
        <v>1629</v>
      </c>
      <c r="AX192" s="237">
        <v>45574</v>
      </c>
      <c r="AY192" s="72">
        <v>36</v>
      </c>
      <c r="AZ192" s="72" t="s">
        <v>139</v>
      </c>
      <c r="BA192" s="7" t="s">
        <v>135</v>
      </c>
      <c r="BB192" s="7"/>
      <c r="BC192" s="7"/>
      <c r="BD192" s="72"/>
      <c r="BE192" s="72"/>
      <c r="BF192" s="72"/>
      <c r="BG192" s="150"/>
      <c r="BH192" s="72"/>
      <c r="BI192" s="72">
        <v>1</v>
      </c>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238">
        <f t="shared" si="32"/>
        <v>1</v>
      </c>
      <c r="ES192" s="72">
        <f t="shared" si="33"/>
        <v>1</v>
      </c>
      <c r="ET192" s="72" t="s">
        <v>280</v>
      </c>
      <c r="EU192" s="7" t="s">
        <v>1906</v>
      </c>
      <c r="EV192" s="7" t="s">
        <v>115</v>
      </c>
      <c r="EW192" s="7" t="s">
        <v>2354</v>
      </c>
      <c r="EX192" s="150" t="s">
        <v>2433</v>
      </c>
      <c r="EY192" s="239">
        <v>46206</v>
      </c>
      <c r="EZ192" s="239"/>
      <c r="FA192" s="150"/>
      <c r="FB192" s="239"/>
      <c r="FC192" s="7"/>
      <c r="FD192" s="7"/>
      <c r="FE192" s="7">
        <f t="shared" si="34"/>
        <v>4442</v>
      </c>
      <c r="FF192" s="72">
        <f t="shared" si="35"/>
        <v>12648</v>
      </c>
    </row>
    <row r="193" spans="1:162" ht="17.25" hidden="1" customHeight="1" x14ac:dyDescent="0.25">
      <c r="A193" s="72">
        <v>464154276</v>
      </c>
      <c r="B193" s="232" t="s">
        <v>894</v>
      </c>
      <c r="C193" s="72" t="s">
        <v>2243</v>
      </c>
      <c r="D193" s="72" t="s">
        <v>2943</v>
      </c>
      <c r="E193" s="72">
        <v>4700</v>
      </c>
      <c r="F193" s="72"/>
      <c r="G193" s="233"/>
      <c r="H193" s="233"/>
      <c r="I193" s="72">
        <v>4536</v>
      </c>
      <c r="J193" s="72">
        <v>4207</v>
      </c>
      <c r="K193" s="189">
        <f t="shared" si="24"/>
        <v>4331</v>
      </c>
      <c r="L193" s="189">
        <f t="shared" si="25"/>
        <v>4043</v>
      </c>
      <c r="M193" s="260">
        <v>1</v>
      </c>
      <c r="N193" s="72" t="s">
        <v>2242</v>
      </c>
      <c r="O193" s="72" t="s">
        <v>128</v>
      </c>
      <c r="P193" s="72" t="s">
        <v>126</v>
      </c>
      <c r="Q193" s="186">
        <v>66271</v>
      </c>
      <c r="R193" s="66">
        <v>124</v>
      </c>
      <c r="S193" s="66">
        <f t="shared" si="26"/>
        <v>0</v>
      </c>
      <c r="T193" s="66">
        <v>1800</v>
      </c>
      <c r="U193" s="4" t="s">
        <v>129</v>
      </c>
      <c r="V193" s="5">
        <f t="shared" si="27"/>
        <v>4.1648076300487433E-2</v>
      </c>
      <c r="W193" s="5">
        <f t="shared" si="28"/>
        <v>3.490474291773306E-3</v>
      </c>
      <c r="X193" s="5" t="s">
        <v>2242</v>
      </c>
      <c r="Y193" s="72" t="str">
        <f t="shared" si="30"/>
        <v>PTP</v>
      </c>
      <c r="Z193" s="72" t="s">
        <v>129</v>
      </c>
      <c r="AA193" s="72" t="s">
        <v>166</v>
      </c>
      <c r="AB193" s="232"/>
      <c r="AC193" s="72">
        <v>26</v>
      </c>
      <c r="AD193" s="72" t="s">
        <v>2888</v>
      </c>
      <c r="AE193" s="234"/>
      <c r="AF193" s="235" t="s">
        <v>129</v>
      </c>
      <c r="AG193" s="7"/>
      <c r="AH193" s="72" t="s">
        <v>130</v>
      </c>
      <c r="AI193" s="7"/>
      <c r="AJ193" s="7"/>
      <c r="AK193" s="7"/>
      <c r="AL193" s="7">
        <v>4207</v>
      </c>
      <c r="AM193" s="186">
        <v>66271</v>
      </c>
      <c r="AN193" s="189">
        <v>26</v>
      </c>
      <c r="AO193" s="233">
        <v>25</v>
      </c>
      <c r="AP193" s="233" t="str">
        <f t="shared" si="31"/>
        <v>STABLE</v>
      </c>
      <c r="AQ193" s="233"/>
      <c r="AR193" s="233"/>
      <c r="AS193" s="233"/>
      <c r="AT193" s="233"/>
      <c r="AU193" s="72" t="s">
        <v>131</v>
      </c>
      <c r="AV193" s="236" t="s">
        <v>1670</v>
      </c>
      <c r="AW193" s="232" t="s">
        <v>1671</v>
      </c>
      <c r="AX193" s="237">
        <v>45565</v>
      </c>
      <c r="AY193" s="72">
        <v>36</v>
      </c>
      <c r="AZ193" s="72" t="s">
        <v>139</v>
      </c>
      <c r="BA193" s="7" t="s">
        <v>135</v>
      </c>
      <c r="BB193" s="7"/>
      <c r="BC193" s="7"/>
      <c r="BD193" s="72"/>
      <c r="BE193" s="72"/>
      <c r="BF193" s="72"/>
      <c r="BG193" s="150"/>
      <c r="BH193" s="72"/>
      <c r="BI193" s="72"/>
      <c r="BJ193" s="72"/>
      <c r="BK193" s="72"/>
      <c r="BL193" s="72"/>
      <c r="BM193" s="72"/>
      <c r="BN193" s="72"/>
      <c r="BO193" s="72"/>
      <c r="BP193" s="72"/>
      <c r="BQ193" s="72"/>
      <c r="BR193" s="72"/>
      <c r="BS193" s="72"/>
      <c r="BT193" s="72"/>
      <c r="BU193" s="72">
        <v>1</v>
      </c>
      <c r="BV193" s="72"/>
      <c r="BW193" s="72"/>
      <c r="BX193" s="72">
        <v>1</v>
      </c>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238">
        <f t="shared" si="32"/>
        <v>2</v>
      </c>
      <c r="ES193" s="72">
        <f t="shared" si="33"/>
        <v>1</v>
      </c>
      <c r="ET193" s="72" t="s">
        <v>136</v>
      </c>
      <c r="EU193" s="7" t="s">
        <v>1907</v>
      </c>
      <c r="EV193" s="7" t="s">
        <v>115</v>
      </c>
      <c r="EW193" s="7" t="s">
        <v>2352</v>
      </c>
      <c r="EX193" s="150" t="s">
        <v>2364</v>
      </c>
      <c r="EY193" s="239">
        <v>46210</v>
      </c>
      <c r="EZ193" s="239"/>
      <c r="FA193" s="150"/>
      <c r="FB193" s="239"/>
      <c r="FC193" s="7"/>
      <c r="FD193" s="7"/>
      <c r="FE193" s="7">
        <f t="shared" si="34"/>
        <v>4331</v>
      </c>
      <c r="FF193" s="72">
        <f t="shared" si="35"/>
        <v>8743</v>
      </c>
    </row>
    <row r="194" spans="1:162" ht="17.25" hidden="1" customHeight="1" x14ac:dyDescent="0.25">
      <c r="A194" s="72">
        <v>462987786</v>
      </c>
      <c r="B194" s="232" t="s">
        <v>853</v>
      </c>
      <c r="C194" s="72"/>
      <c r="D194" s="72"/>
      <c r="E194" s="72"/>
      <c r="F194" s="72"/>
      <c r="G194" s="233"/>
      <c r="H194" s="233"/>
      <c r="I194" s="72">
        <v>4480</v>
      </c>
      <c r="J194" s="72">
        <v>22400</v>
      </c>
      <c r="K194" s="189">
        <f t="shared" ref="K194:K256" si="36">IF((J194+R194)&lt;=I194+R194,(J194+R194),((I194-(I194*(M194+1)-(I194+J194)))+R194))</f>
        <v>5234</v>
      </c>
      <c r="L194" s="189">
        <f t="shared" ref="L194:L256" si="37">FF194-E194</f>
        <v>26880</v>
      </c>
      <c r="M194" s="260">
        <v>5</v>
      </c>
      <c r="N194" s="72" t="s">
        <v>124</v>
      </c>
      <c r="O194" s="72" t="s">
        <v>125</v>
      </c>
      <c r="P194" s="72" t="s">
        <v>348</v>
      </c>
      <c r="Q194" s="186">
        <v>66071</v>
      </c>
      <c r="R194" s="66">
        <v>754</v>
      </c>
      <c r="S194" s="66">
        <f t="shared" ref="S194:S256" si="38">IF(H194="CBC COLL",T194,)</f>
        <v>0</v>
      </c>
      <c r="T194" s="66">
        <v>2250</v>
      </c>
      <c r="U194" s="4" t="s">
        <v>129</v>
      </c>
      <c r="V194" s="5">
        <f t="shared" ref="V194:V257" si="39">Q194/SUMIFS($Q:$Q,$M:$M,M194,$P:$P,P194)</f>
        <v>0.61512550902797303</v>
      </c>
      <c r="W194" s="5">
        <f t="shared" ref="W194:W257" si="40">Q194/SUMIFS($Q:$Q,$M:$M,M194)</f>
        <v>2.9534188571245724E-2</v>
      </c>
      <c r="X194" s="5" t="str">
        <f t="shared" ref="X194:X256" si="41">N194</f>
        <v>FLOW</v>
      </c>
      <c r="Y194" s="72" t="str">
        <f t="shared" ref="Y194:Y256" si="42">IF(OR(N194="STABLE", N194="RB" ),"PAID",AA194)</f>
        <v>NC</v>
      </c>
      <c r="Z194" s="72" t="s">
        <v>129</v>
      </c>
      <c r="AA194" s="72" t="s">
        <v>141</v>
      </c>
      <c r="AB194" s="232" t="s">
        <v>2925</v>
      </c>
      <c r="AC194" s="72"/>
      <c r="AD194" s="72" t="s">
        <v>2892</v>
      </c>
      <c r="AE194" s="234"/>
      <c r="AF194" s="235" t="s">
        <v>2882</v>
      </c>
      <c r="AG194" s="7"/>
      <c r="AH194" s="72" t="s">
        <v>1129</v>
      </c>
      <c r="AI194" s="7"/>
      <c r="AJ194" s="7"/>
      <c r="AK194" s="7"/>
      <c r="AL194" s="7">
        <v>22400</v>
      </c>
      <c r="AM194" s="186">
        <v>66071</v>
      </c>
      <c r="AN194" s="189">
        <v>146</v>
      </c>
      <c r="AO194" s="233">
        <v>175</v>
      </c>
      <c r="AP194" s="233" t="str">
        <f t="shared" ref="AP194:AP256" si="43">IF(AO194=0,"RB",IF(AO194&lt;AN194,"STABLE",IF(AO194&gt;AN194,"FLOW","SAME")))</f>
        <v>FLOW</v>
      </c>
      <c r="AQ194" s="233"/>
      <c r="AR194" s="233"/>
      <c r="AS194" s="233"/>
      <c r="AT194" s="233"/>
      <c r="AU194" s="72" t="s">
        <v>426</v>
      </c>
      <c r="AV194" s="236" t="s">
        <v>1620</v>
      </c>
      <c r="AW194" s="232" t="s">
        <v>1419</v>
      </c>
      <c r="AX194" s="237">
        <v>45436</v>
      </c>
      <c r="AY194" s="72">
        <v>36</v>
      </c>
      <c r="AZ194" s="72" t="s">
        <v>139</v>
      </c>
      <c r="BA194" s="7" t="s">
        <v>135</v>
      </c>
      <c r="BB194" s="7"/>
      <c r="BC194" s="7"/>
      <c r="BD194" s="72"/>
      <c r="BE194" s="72"/>
      <c r="BF194" s="72"/>
      <c r="BG194" s="150"/>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c r="CH194" s="72"/>
      <c r="CI194" s="72"/>
      <c r="CJ194" s="72"/>
      <c r="CK194" s="72"/>
      <c r="CL194" s="72"/>
      <c r="CM194" s="72"/>
      <c r="CN194" s="72"/>
      <c r="CO194" s="72"/>
      <c r="CP194" s="72"/>
      <c r="CQ194" s="72"/>
      <c r="CR194" s="72"/>
      <c r="CS194" s="72"/>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238">
        <f t="shared" ref="ER194:ER256" si="44">BC194+BF194+BI194+BL194+BO194+BR194+BU194+BX194+CA194+CD194+CG194+CJ194+CM194+CP194+CS194+CV194+CY194+DB194+DE194+DH194+DK194+DN194+DQ194+DT194+DW194+DZ194+EC194+EF194+EI194+EL194+EO194</f>
        <v>1</v>
      </c>
      <c r="ES194" s="72">
        <f t="shared" ref="ES194:ES256" si="45">IF(ER194&gt;0,1,"")</f>
        <v>1</v>
      </c>
      <c r="ET194" s="72" t="s">
        <v>352</v>
      </c>
      <c r="EU194" s="7" t="s">
        <v>1908</v>
      </c>
      <c r="EV194" s="7" t="s">
        <v>115</v>
      </c>
      <c r="EW194" s="7" t="s">
        <v>2350</v>
      </c>
      <c r="EX194" s="150" t="s">
        <v>2434</v>
      </c>
      <c r="EY194" s="239">
        <v>46206</v>
      </c>
      <c r="EZ194" s="239"/>
      <c r="FA194" s="150"/>
      <c r="FB194" s="239"/>
      <c r="FC194" s="7" t="s">
        <v>2933</v>
      </c>
      <c r="FD194" s="7"/>
      <c r="FE194" s="7">
        <f t="shared" si="34"/>
        <v>5234</v>
      </c>
      <c r="FF194" s="72">
        <f t="shared" si="35"/>
        <v>26880</v>
      </c>
    </row>
    <row r="195" spans="1:162" ht="17.25" hidden="1" customHeight="1" x14ac:dyDescent="0.25">
      <c r="A195" s="72">
        <v>457264616</v>
      </c>
      <c r="B195" s="232" t="s">
        <v>612</v>
      </c>
      <c r="C195" s="72" t="s">
        <v>2243</v>
      </c>
      <c r="D195" s="72" t="s">
        <v>2959</v>
      </c>
      <c r="E195" s="72">
        <v>7345</v>
      </c>
      <c r="F195" s="72"/>
      <c r="G195" s="233"/>
      <c r="H195" s="233"/>
      <c r="I195" s="72">
        <v>7070</v>
      </c>
      <c r="J195" s="72">
        <v>5868</v>
      </c>
      <c r="K195" s="189">
        <f t="shared" si="36"/>
        <v>6004</v>
      </c>
      <c r="L195" s="189">
        <f t="shared" si="37"/>
        <v>5593</v>
      </c>
      <c r="M195" s="260">
        <v>1</v>
      </c>
      <c r="N195" s="72" t="s">
        <v>2242</v>
      </c>
      <c r="O195" s="72" t="s">
        <v>128</v>
      </c>
      <c r="P195" s="72" t="s">
        <v>140</v>
      </c>
      <c r="Q195" s="186">
        <v>66058.34</v>
      </c>
      <c r="R195" s="66">
        <v>136</v>
      </c>
      <c r="S195" s="66">
        <f t="shared" si="38"/>
        <v>0</v>
      </c>
      <c r="T195" s="66">
        <v>6718</v>
      </c>
      <c r="U195" s="4" t="s">
        <v>501</v>
      </c>
      <c r="V195" s="5">
        <f t="shared" si="39"/>
        <v>2.2755972307056411E-2</v>
      </c>
      <c r="W195" s="5">
        <f t="shared" si="40"/>
        <v>3.4792735514360767E-3</v>
      </c>
      <c r="X195" s="5" t="s">
        <v>2242</v>
      </c>
      <c r="Y195" s="72" t="str">
        <f t="shared" si="42"/>
        <v>MPTP</v>
      </c>
      <c r="Z195" s="72" t="s">
        <v>181</v>
      </c>
      <c r="AA195" s="72" t="s">
        <v>181</v>
      </c>
      <c r="AB195" s="232" t="s">
        <v>2347</v>
      </c>
      <c r="AC195" s="72">
        <v>31</v>
      </c>
      <c r="AD195" s="72" t="s">
        <v>2892</v>
      </c>
      <c r="AE195" s="234"/>
      <c r="AF195" s="235" t="s">
        <v>129</v>
      </c>
      <c r="AG195" s="7"/>
      <c r="AH195" s="72" t="s">
        <v>160</v>
      </c>
      <c r="AI195" s="7"/>
      <c r="AJ195" s="7"/>
      <c r="AK195" s="7"/>
      <c r="AL195" s="7">
        <v>5868</v>
      </c>
      <c r="AM195" s="186">
        <v>66058.34</v>
      </c>
      <c r="AN195" s="189">
        <v>26</v>
      </c>
      <c r="AO195" s="233">
        <v>55</v>
      </c>
      <c r="AP195" s="233" t="str">
        <f t="shared" si="43"/>
        <v>FLOW</v>
      </c>
      <c r="AQ195" s="233"/>
      <c r="AR195" s="233"/>
      <c r="AS195" s="233"/>
      <c r="AT195" s="233"/>
      <c r="AU195" s="72" t="s">
        <v>131</v>
      </c>
      <c r="AV195" s="236"/>
      <c r="AW195" s="232" t="s">
        <v>1318</v>
      </c>
      <c r="AX195" s="237">
        <v>45002</v>
      </c>
      <c r="AY195" s="72">
        <v>48</v>
      </c>
      <c r="AZ195" s="72" t="s">
        <v>139</v>
      </c>
      <c r="BA195" s="7" t="s">
        <v>135</v>
      </c>
      <c r="BB195" s="7"/>
      <c r="BC195" s="7"/>
      <c r="BD195" s="72"/>
      <c r="BE195" s="72"/>
      <c r="BF195" s="72"/>
      <c r="BG195" s="150"/>
      <c r="BH195" s="72"/>
      <c r="BI195" s="72"/>
      <c r="BJ195" s="72"/>
      <c r="BK195" s="72"/>
      <c r="BL195" s="72"/>
      <c r="BM195" s="72"/>
      <c r="BN195" s="72"/>
      <c r="BO195" s="72"/>
      <c r="BP195" s="72"/>
      <c r="BQ195" s="72"/>
      <c r="BR195" s="72"/>
      <c r="BS195" s="72"/>
      <c r="BT195" s="72"/>
      <c r="BU195" s="72">
        <v>1</v>
      </c>
      <c r="BV195" s="72"/>
      <c r="BW195" s="72"/>
      <c r="BX195" s="72">
        <v>1</v>
      </c>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238">
        <f t="shared" si="44"/>
        <v>2</v>
      </c>
      <c r="ES195" s="72">
        <f t="shared" si="45"/>
        <v>1</v>
      </c>
      <c r="ET195" s="72" t="s">
        <v>145</v>
      </c>
      <c r="EU195" s="7" t="s">
        <v>2323</v>
      </c>
      <c r="EV195" s="262" t="s">
        <v>115</v>
      </c>
      <c r="EW195" s="7" t="s">
        <v>2362</v>
      </c>
      <c r="EX195" s="150" t="s">
        <v>2428</v>
      </c>
      <c r="EY195" s="239">
        <v>46210</v>
      </c>
      <c r="EZ195" s="239"/>
      <c r="FA195" s="150"/>
      <c r="FB195" s="239"/>
      <c r="FC195" s="7"/>
      <c r="FD195" s="7"/>
      <c r="FE195" s="7">
        <f t="shared" ref="FE195:FE257" si="46">IF((J195+R195)&lt;=I195+R195,(J195+R195),((I195-(I195*(M195+1)-(I195+J195)))+R195))</f>
        <v>6004</v>
      </c>
      <c r="FF195" s="72">
        <f t="shared" ref="FF195:FF257" si="47">I195+J195+FD195</f>
        <v>12938</v>
      </c>
    </row>
    <row r="196" spans="1:162" ht="17.25" hidden="1" customHeight="1" x14ac:dyDescent="0.25">
      <c r="A196" s="72">
        <v>465508370</v>
      </c>
      <c r="B196" s="232" t="s">
        <v>758</v>
      </c>
      <c r="C196" s="72" t="s">
        <v>2243</v>
      </c>
      <c r="D196" s="72" t="s">
        <v>2907</v>
      </c>
      <c r="E196" s="72">
        <v>3903</v>
      </c>
      <c r="F196" s="72"/>
      <c r="G196" s="233"/>
      <c r="H196" s="233" t="s">
        <v>2905</v>
      </c>
      <c r="I196" s="72">
        <v>3807</v>
      </c>
      <c r="J196" s="72">
        <v>3804</v>
      </c>
      <c r="K196" s="189">
        <f t="shared" si="36"/>
        <v>3804</v>
      </c>
      <c r="L196" s="189">
        <f t="shared" si="37"/>
        <v>3708</v>
      </c>
      <c r="M196" s="260">
        <v>1</v>
      </c>
      <c r="N196" s="72" t="s">
        <v>480</v>
      </c>
      <c r="O196" s="72" t="s">
        <v>128</v>
      </c>
      <c r="P196" s="72" t="s">
        <v>284</v>
      </c>
      <c r="Q196" s="186">
        <v>65868</v>
      </c>
      <c r="R196" s="66">
        <v>0</v>
      </c>
      <c r="S196" s="66">
        <f t="shared" si="38"/>
        <v>0</v>
      </c>
      <c r="T196" s="66">
        <v>1908</v>
      </c>
      <c r="U196" s="4" t="s">
        <v>129</v>
      </c>
      <c r="V196" s="5">
        <f t="shared" si="39"/>
        <v>4.4925835335914203E-2</v>
      </c>
      <c r="W196" s="5">
        <f t="shared" si="40"/>
        <v>3.4692483990059622E-3</v>
      </c>
      <c r="X196" s="5" t="str">
        <f t="shared" si="41"/>
        <v>RB</v>
      </c>
      <c r="Y196" s="72" t="str">
        <f t="shared" si="42"/>
        <v>PAID</v>
      </c>
      <c r="Z196" s="72" t="s">
        <v>129</v>
      </c>
      <c r="AA196" s="72" t="s">
        <v>128</v>
      </c>
      <c r="AB196" s="232"/>
      <c r="AC196" s="72"/>
      <c r="AD196" s="72"/>
      <c r="AE196" s="234"/>
      <c r="AF196" s="235" t="s">
        <v>129</v>
      </c>
      <c r="AG196" s="7"/>
      <c r="AH196" s="72" t="s">
        <v>1098</v>
      </c>
      <c r="AI196" s="7"/>
      <c r="AJ196" s="7"/>
      <c r="AK196" s="7"/>
      <c r="AL196" s="7">
        <v>3804</v>
      </c>
      <c r="AM196" s="186">
        <v>65868</v>
      </c>
      <c r="AN196" s="189">
        <v>26</v>
      </c>
      <c r="AO196" s="233">
        <v>25</v>
      </c>
      <c r="AP196" s="233" t="str">
        <f t="shared" si="43"/>
        <v>STABLE</v>
      </c>
      <c r="AQ196" s="233"/>
      <c r="AR196" s="233"/>
      <c r="AS196" s="233"/>
      <c r="AT196" s="233"/>
      <c r="AU196" s="72" t="s">
        <v>131</v>
      </c>
      <c r="AV196" s="236" t="s">
        <v>1505</v>
      </c>
      <c r="AW196" s="232" t="s">
        <v>202</v>
      </c>
      <c r="AX196" s="237">
        <v>45703</v>
      </c>
      <c r="AY196" s="72">
        <v>36</v>
      </c>
      <c r="AZ196" s="72" t="s">
        <v>139</v>
      </c>
      <c r="BA196" s="7" t="s">
        <v>2305</v>
      </c>
      <c r="BB196" s="7"/>
      <c r="BC196" s="7"/>
      <c r="BD196" s="72"/>
      <c r="BE196" s="72"/>
      <c r="BF196" s="72"/>
      <c r="BG196" s="150"/>
      <c r="BH196" s="72"/>
      <c r="BI196" s="72"/>
      <c r="BJ196" s="72"/>
      <c r="BK196" s="72"/>
      <c r="BL196" s="72"/>
      <c r="BM196" s="72"/>
      <c r="BN196" s="72"/>
      <c r="BO196" s="72"/>
      <c r="BP196" s="72"/>
      <c r="BQ196" s="72"/>
      <c r="BR196" s="72"/>
      <c r="BS196" s="72"/>
      <c r="BT196" s="72"/>
      <c r="BU196" s="72"/>
      <c r="BV196" s="72"/>
      <c r="BW196" s="72"/>
      <c r="BX196" s="72">
        <v>1</v>
      </c>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238">
        <f t="shared" si="44"/>
        <v>1</v>
      </c>
      <c r="ES196" s="72">
        <f t="shared" si="45"/>
        <v>1</v>
      </c>
      <c r="ET196" s="72" t="s">
        <v>288</v>
      </c>
      <c r="EU196" s="7" t="s">
        <v>1909</v>
      </c>
      <c r="EV196" s="7" t="s">
        <v>115</v>
      </c>
      <c r="EW196" s="7" t="s">
        <v>2358</v>
      </c>
      <c r="EX196" s="150" t="s">
        <v>2371</v>
      </c>
      <c r="EY196" s="239">
        <v>46217</v>
      </c>
      <c r="EZ196" s="239"/>
      <c r="FA196" s="150"/>
      <c r="FB196" s="239"/>
      <c r="FC196" s="7"/>
      <c r="FD196" s="7"/>
      <c r="FE196" s="7">
        <f t="shared" si="46"/>
        <v>3804</v>
      </c>
      <c r="FF196" s="72">
        <f t="shared" si="47"/>
        <v>7611</v>
      </c>
    </row>
    <row r="197" spans="1:162" ht="17.25" customHeight="1" x14ac:dyDescent="0.25">
      <c r="A197" s="72">
        <v>464137784</v>
      </c>
      <c r="B197" s="232" t="s">
        <v>2653</v>
      </c>
      <c r="C197" s="72" t="s">
        <v>2243</v>
      </c>
      <c r="D197" s="72" t="s">
        <v>2942</v>
      </c>
      <c r="E197" s="72">
        <f>4200+250</f>
        <v>4450</v>
      </c>
      <c r="F197" s="72"/>
      <c r="G197" s="233"/>
      <c r="H197" s="233"/>
      <c r="I197" s="72">
        <v>4209</v>
      </c>
      <c r="J197" s="72">
        <v>8408</v>
      </c>
      <c r="K197" s="189">
        <f t="shared" si="36"/>
        <v>4447</v>
      </c>
      <c r="L197" s="189">
        <f t="shared" si="37"/>
        <v>8167</v>
      </c>
      <c r="M197" s="260">
        <v>2</v>
      </c>
      <c r="N197" s="72" t="s">
        <v>2242</v>
      </c>
      <c r="O197" s="72" t="s">
        <v>128</v>
      </c>
      <c r="P197" s="72" t="s">
        <v>264</v>
      </c>
      <c r="Q197" s="186">
        <v>65713</v>
      </c>
      <c r="R197" s="66">
        <v>248</v>
      </c>
      <c r="S197" s="66">
        <f t="shared" si="38"/>
        <v>0</v>
      </c>
      <c r="T197" s="66">
        <v>3150</v>
      </c>
      <c r="U197" s="4" t="s">
        <v>129</v>
      </c>
      <c r="V197" s="5">
        <f t="shared" si="39"/>
        <v>0.36842910258558031</v>
      </c>
      <c r="W197" s="5">
        <f t="shared" si="40"/>
        <v>1.22180354982301E-2</v>
      </c>
      <c r="X197" s="5" t="str">
        <f t="shared" si="41"/>
        <v xml:space="preserve">STABLE </v>
      </c>
      <c r="Y197" s="72" t="str">
        <f t="shared" si="42"/>
        <v>-</v>
      </c>
      <c r="Z197" s="72" t="s">
        <v>129</v>
      </c>
      <c r="AA197" s="72" t="s">
        <v>129</v>
      </c>
      <c r="AB197" s="232"/>
      <c r="AC197" s="72"/>
      <c r="AD197" s="72"/>
      <c r="AE197" s="234"/>
      <c r="AF197" s="235" t="s">
        <v>129</v>
      </c>
      <c r="AG197" s="7"/>
      <c r="AH197" s="72" t="s">
        <v>2713</v>
      </c>
      <c r="AI197" s="7"/>
      <c r="AJ197" s="7"/>
      <c r="AK197" s="7"/>
      <c r="AL197" s="7">
        <v>11806</v>
      </c>
      <c r="AM197" s="186">
        <v>65713</v>
      </c>
      <c r="AN197" s="189">
        <v>57</v>
      </c>
      <c r="AO197" s="233">
        <v>55</v>
      </c>
      <c r="AP197" s="233" t="str">
        <f t="shared" si="43"/>
        <v>STABLE</v>
      </c>
      <c r="AQ197" s="233"/>
      <c r="AR197" s="233"/>
      <c r="AS197" s="233"/>
      <c r="AT197" s="233"/>
      <c r="AU197" s="72" t="s">
        <v>131</v>
      </c>
      <c r="AV197" s="236" t="s">
        <v>2827</v>
      </c>
      <c r="AW197" s="232" t="s">
        <v>331</v>
      </c>
      <c r="AX197" s="237">
        <v>45563</v>
      </c>
      <c r="AY197" s="72">
        <v>36</v>
      </c>
      <c r="AZ197" s="72" t="s">
        <v>2880</v>
      </c>
      <c r="BA197" s="7" t="s">
        <v>2305</v>
      </c>
      <c r="BB197" s="7"/>
      <c r="BC197" s="7"/>
      <c r="BD197" s="72"/>
      <c r="BE197" s="72"/>
      <c r="BF197" s="72"/>
      <c r="BG197" s="150"/>
      <c r="BH197" s="72"/>
      <c r="BI197" s="72"/>
      <c r="BJ197" s="72"/>
      <c r="BK197" s="72"/>
      <c r="BL197" s="72"/>
      <c r="BM197" s="72"/>
      <c r="BN197" s="72"/>
      <c r="BO197" s="72"/>
      <c r="BP197" s="72"/>
      <c r="BQ197" s="72"/>
      <c r="BR197" s="72"/>
      <c r="BS197" s="72"/>
      <c r="BT197" s="72"/>
      <c r="BU197" s="72"/>
      <c r="BV197" s="72"/>
      <c r="BW197" s="72"/>
      <c r="BX197" s="72"/>
      <c r="BY197" s="72"/>
      <c r="BZ197" s="72"/>
      <c r="CA197" s="72"/>
      <c r="CB197" s="72"/>
      <c r="CC197" s="72"/>
      <c r="CD197" s="72"/>
      <c r="CE197" s="72"/>
      <c r="CF197" s="72"/>
      <c r="CG197" s="72">
        <v>1</v>
      </c>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238">
        <f t="shared" si="44"/>
        <v>1</v>
      </c>
      <c r="ES197" s="72">
        <f t="shared" si="45"/>
        <v>1</v>
      </c>
      <c r="ET197" s="72" t="s">
        <v>268</v>
      </c>
      <c r="EU197" s="7"/>
      <c r="EV197" s="262"/>
      <c r="EW197" s="7"/>
      <c r="EX197" s="150"/>
      <c r="EY197" s="239"/>
      <c r="EZ197" s="239"/>
      <c r="FA197" s="150"/>
      <c r="FB197" s="239"/>
      <c r="FC197" s="7"/>
      <c r="FD197" s="7"/>
      <c r="FE197" s="7">
        <f t="shared" si="46"/>
        <v>4447</v>
      </c>
      <c r="FF197" s="72">
        <f t="shared" si="47"/>
        <v>12617</v>
      </c>
    </row>
    <row r="198" spans="1:162" ht="17.25" customHeight="1" x14ac:dyDescent="0.25">
      <c r="A198" s="72">
        <v>464433609</v>
      </c>
      <c r="B198" s="232" t="s">
        <v>585</v>
      </c>
      <c r="C198" s="72" t="s">
        <v>2243</v>
      </c>
      <c r="D198" s="72" t="s">
        <v>2247</v>
      </c>
      <c r="E198" s="72">
        <f>4172+100</f>
        <v>4272</v>
      </c>
      <c r="F198" s="72"/>
      <c r="G198" s="233"/>
      <c r="H198" s="233"/>
      <c r="I198" s="72">
        <v>4172</v>
      </c>
      <c r="J198" s="72">
        <v>4172</v>
      </c>
      <c r="K198" s="189">
        <f t="shared" si="36"/>
        <v>4206</v>
      </c>
      <c r="L198" s="189">
        <f t="shared" si="37"/>
        <v>4072</v>
      </c>
      <c r="M198" s="260">
        <v>1</v>
      </c>
      <c r="N198" s="72" t="s">
        <v>2242</v>
      </c>
      <c r="O198" s="72" t="s">
        <v>128</v>
      </c>
      <c r="P198" s="72" t="s">
        <v>264</v>
      </c>
      <c r="Q198" s="186">
        <v>65262</v>
      </c>
      <c r="R198" s="66">
        <v>34</v>
      </c>
      <c r="S198" s="66">
        <f t="shared" si="38"/>
        <v>0</v>
      </c>
      <c r="T198" s="66">
        <v>898</v>
      </c>
      <c r="U198" s="4" t="s">
        <v>129</v>
      </c>
      <c r="V198" s="5">
        <f t="shared" si="39"/>
        <v>5.6242064702021893E-2</v>
      </c>
      <c r="W198" s="5">
        <f t="shared" si="40"/>
        <v>3.4373305552912962E-3</v>
      </c>
      <c r="X198" s="5" t="str">
        <f t="shared" si="41"/>
        <v xml:space="preserve">STABLE </v>
      </c>
      <c r="Y198" s="72" t="str">
        <f t="shared" si="42"/>
        <v>PAID</v>
      </c>
      <c r="Z198" s="72" t="s">
        <v>129</v>
      </c>
      <c r="AA198" s="72" t="s">
        <v>128</v>
      </c>
      <c r="AB198" s="232"/>
      <c r="AC198" s="72"/>
      <c r="AD198" s="72"/>
      <c r="AE198" s="234"/>
      <c r="AF198" s="235" t="s">
        <v>129</v>
      </c>
      <c r="AG198" s="7"/>
      <c r="AH198" s="72" t="s">
        <v>1054</v>
      </c>
      <c r="AI198" s="7"/>
      <c r="AJ198" s="7"/>
      <c r="AK198" s="7"/>
      <c r="AL198" s="7">
        <v>4172</v>
      </c>
      <c r="AM198" s="186">
        <v>65262</v>
      </c>
      <c r="AN198" s="189">
        <v>26</v>
      </c>
      <c r="AO198" s="233">
        <v>25</v>
      </c>
      <c r="AP198" s="233" t="str">
        <f t="shared" si="43"/>
        <v>STABLE</v>
      </c>
      <c r="AQ198" s="233"/>
      <c r="AR198" s="233"/>
      <c r="AS198" s="233"/>
      <c r="AT198" s="233"/>
      <c r="AU198" s="72" t="s">
        <v>131</v>
      </c>
      <c r="AV198" s="236" t="s">
        <v>1280</v>
      </c>
      <c r="AW198" s="232" t="s">
        <v>287</v>
      </c>
      <c r="AX198" s="237">
        <v>45589</v>
      </c>
      <c r="AY198" s="72">
        <v>36</v>
      </c>
      <c r="AZ198" s="72" t="s">
        <v>139</v>
      </c>
      <c r="BA198" s="7" t="s">
        <v>2305</v>
      </c>
      <c r="BB198" s="7"/>
      <c r="BC198" s="7"/>
      <c r="BD198" s="72"/>
      <c r="BE198" s="72"/>
      <c r="BF198" s="72"/>
      <c r="BG198" s="150"/>
      <c r="BH198" s="72"/>
      <c r="BI198" s="72"/>
      <c r="BJ198" s="72"/>
      <c r="BK198" s="72"/>
      <c r="BL198" s="72">
        <v>1</v>
      </c>
      <c r="BM198" s="72"/>
      <c r="BN198" s="72"/>
      <c r="BO198" s="72"/>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238">
        <f t="shared" si="44"/>
        <v>1</v>
      </c>
      <c r="ES198" s="72">
        <f t="shared" si="45"/>
        <v>1</v>
      </c>
      <c r="ET198" s="72" t="s">
        <v>268</v>
      </c>
      <c r="EU198" s="7" t="s">
        <v>1910</v>
      </c>
      <c r="EV198" s="7" t="s">
        <v>115</v>
      </c>
      <c r="EW198" s="7" t="s">
        <v>2382</v>
      </c>
      <c r="EX198" s="150" t="s">
        <v>2435</v>
      </c>
      <c r="EY198" s="239">
        <v>46207</v>
      </c>
      <c r="EZ198" s="239"/>
      <c r="FA198" s="150"/>
      <c r="FB198" s="239"/>
      <c r="FC198" s="7"/>
      <c r="FD198" s="7"/>
      <c r="FE198" s="7">
        <f t="shared" si="46"/>
        <v>4206</v>
      </c>
      <c r="FF198" s="72">
        <f t="shared" si="47"/>
        <v>8344</v>
      </c>
    </row>
    <row r="199" spans="1:162" ht="17.25" hidden="1" customHeight="1" x14ac:dyDescent="0.25">
      <c r="A199" s="72">
        <v>466129754</v>
      </c>
      <c r="B199" s="232" t="s">
        <v>801</v>
      </c>
      <c r="C199" s="72" t="s">
        <v>2243</v>
      </c>
      <c r="D199" s="72" t="s">
        <v>2959</v>
      </c>
      <c r="E199" s="72">
        <v>3500</v>
      </c>
      <c r="F199" s="72"/>
      <c r="G199" s="233"/>
      <c r="H199" s="233"/>
      <c r="I199" s="72">
        <v>3348</v>
      </c>
      <c r="J199" s="72">
        <v>3262</v>
      </c>
      <c r="K199" s="189">
        <f t="shared" si="36"/>
        <v>3322</v>
      </c>
      <c r="L199" s="189">
        <f t="shared" si="37"/>
        <v>3110</v>
      </c>
      <c r="M199" s="260">
        <v>1</v>
      </c>
      <c r="N199" s="72" t="s">
        <v>2242</v>
      </c>
      <c r="O199" s="72" t="s">
        <v>128</v>
      </c>
      <c r="P199" s="72" t="s">
        <v>1004</v>
      </c>
      <c r="Q199" s="186">
        <v>64842</v>
      </c>
      <c r="R199" s="66">
        <v>60</v>
      </c>
      <c r="S199" s="66">
        <f t="shared" si="38"/>
        <v>0</v>
      </c>
      <c r="T199" s="66">
        <v>4463</v>
      </c>
      <c r="U199" s="4" t="s">
        <v>1005</v>
      </c>
      <c r="V199" s="5">
        <f t="shared" si="39"/>
        <v>0.25262724818751192</v>
      </c>
      <c r="W199" s="5">
        <f t="shared" si="40"/>
        <v>3.4152092774692505E-3</v>
      </c>
      <c r="X199" s="5" t="s">
        <v>2242</v>
      </c>
      <c r="Y199" s="72" t="str">
        <f t="shared" si="42"/>
        <v>PTP</v>
      </c>
      <c r="Z199" s="72" t="s">
        <v>258</v>
      </c>
      <c r="AA199" s="72" t="s">
        <v>166</v>
      </c>
      <c r="AB199" s="232"/>
      <c r="AC199" s="72">
        <v>31</v>
      </c>
      <c r="AD199" s="72" t="s">
        <v>2888</v>
      </c>
      <c r="AE199" s="234"/>
      <c r="AF199" s="235" t="s">
        <v>129</v>
      </c>
      <c r="AG199" s="7"/>
      <c r="AH199" s="72" t="s">
        <v>1107</v>
      </c>
      <c r="AI199" s="7"/>
      <c r="AJ199" s="7"/>
      <c r="AK199" s="7"/>
      <c r="AL199" s="7">
        <v>3262</v>
      </c>
      <c r="AM199" s="186">
        <v>64842</v>
      </c>
      <c r="AN199" s="189">
        <v>26</v>
      </c>
      <c r="AO199" s="233">
        <v>55</v>
      </c>
      <c r="AP199" s="233" t="str">
        <f t="shared" si="43"/>
        <v>FLOW</v>
      </c>
      <c r="AQ199" s="233"/>
      <c r="AR199" s="233"/>
      <c r="AS199" s="233"/>
      <c r="AT199" s="233"/>
      <c r="AU199" s="72" t="s">
        <v>131</v>
      </c>
      <c r="AV199" s="236" t="s">
        <v>1557</v>
      </c>
      <c r="AW199" s="232" t="s">
        <v>252</v>
      </c>
      <c r="AX199" s="237">
        <v>45792</v>
      </c>
      <c r="AY199" s="72">
        <v>36</v>
      </c>
      <c r="AZ199" s="72" t="s">
        <v>139</v>
      </c>
      <c r="BA199" s="7" t="s">
        <v>135</v>
      </c>
      <c r="BB199" s="7"/>
      <c r="BC199" s="7"/>
      <c r="BD199" s="72"/>
      <c r="BE199" s="72"/>
      <c r="BF199" s="72"/>
      <c r="BG199" s="150"/>
      <c r="BH199" s="72"/>
      <c r="BI199" s="72"/>
      <c r="BJ199" s="72"/>
      <c r="BK199" s="72"/>
      <c r="BL199" s="72"/>
      <c r="BM199" s="72"/>
      <c r="BN199" s="72"/>
      <c r="BO199" s="72"/>
      <c r="BP199" s="72"/>
      <c r="BQ199" s="72"/>
      <c r="BR199" s="72"/>
      <c r="BS199" s="72"/>
      <c r="BT199" s="72"/>
      <c r="BU199" s="72">
        <v>1</v>
      </c>
      <c r="BV199" s="72"/>
      <c r="BW199" s="72"/>
      <c r="BX199" s="72">
        <v>1</v>
      </c>
      <c r="BY199" s="72"/>
      <c r="BZ199" s="72"/>
      <c r="CA199" s="72">
        <v>1</v>
      </c>
      <c r="CB199" s="72"/>
      <c r="CC199" s="72"/>
      <c r="CD199" s="72"/>
      <c r="CE199" s="72"/>
      <c r="CF199" s="72"/>
      <c r="CG199" s="72"/>
      <c r="CH199" s="72"/>
      <c r="CI199" s="72"/>
      <c r="CJ199" s="72"/>
      <c r="CK199" s="72"/>
      <c r="CL199" s="72"/>
      <c r="CM199" s="72"/>
      <c r="CN199" s="72"/>
      <c r="CO199" s="72"/>
      <c r="CP199" s="72"/>
      <c r="CQ199" s="72"/>
      <c r="CR199" s="72"/>
      <c r="CS199" s="72"/>
      <c r="CT199" s="72"/>
      <c r="CU199" s="72"/>
      <c r="CV199" s="72">
        <v>1</v>
      </c>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238">
        <f t="shared" si="44"/>
        <v>4</v>
      </c>
      <c r="ES199" s="72">
        <f t="shared" si="45"/>
        <v>1</v>
      </c>
      <c r="ET199" s="72" t="s">
        <v>2240</v>
      </c>
      <c r="EU199" s="7" t="s">
        <v>1911</v>
      </c>
      <c r="EV199" s="7" t="s">
        <v>115</v>
      </c>
      <c r="EW199" s="7" t="s">
        <v>2358</v>
      </c>
      <c r="EX199" s="150" t="s">
        <v>2436</v>
      </c>
      <c r="EY199" s="239">
        <v>46211</v>
      </c>
      <c r="EZ199" s="239"/>
      <c r="FA199" s="150"/>
      <c r="FB199" s="239"/>
      <c r="FC199" s="7"/>
      <c r="FD199" s="7"/>
      <c r="FE199" s="7">
        <f t="shared" si="46"/>
        <v>3322</v>
      </c>
      <c r="FF199" s="72">
        <f t="shared" si="47"/>
        <v>6610</v>
      </c>
    </row>
    <row r="200" spans="1:162" ht="17.25" hidden="1" customHeight="1" x14ac:dyDescent="0.25">
      <c r="A200" s="72">
        <v>465992504</v>
      </c>
      <c r="B200" s="232" t="s">
        <v>2586</v>
      </c>
      <c r="C200" s="72" t="s">
        <v>2243</v>
      </c>
      <c r="D200" s="72" t="s">
        <v>2959</v>
      </c>
      <c r="E200" s="72">
        <f>9115</f>
        <v>9115</v>
      </c>
      <c r="F200" s="72"/>
      <c r="G200" s="233"/>
      <c r="H200" s="233" t="s">
        <v>18</v>
      </c>
      <c r="I200" s="72">
        <v>4297</v>
      </c>
      <c r="J200" s="72">
        <v>4297</v>
      </c>
      <c r="K200" s="189">
        <f t="shared" si="36"/>
        <v>4368</v>
      </c>
      <c r="L200" s="189">
        <f t="shared" si="37"/>
        <v>-521</v>
      </c>
      <c r="M200" s="260">
        <v>1</v>
      </c>
      <c r="N200" s="72" t="s">
        <v>480</v>
      </c>
      <c r="O200" s="72" t="s">
        <v>128</v>
      </c>
      <c r="P200" s="72" t="s">
        <v>192</v>
      </c>
      <c r="Q200" s="186">
        <v>64657</v>
      </c>
      <c r="R200" s="66">
        <v>71</v>
      </c>
      <c r="S200" s="66">
        <f t="shared" si="38"/>
        <v>450</v>
      </c>
      <c r="T200" s="66">
        <v>450</v>
      </c>
      <c r="U200" s="4" t="s">
        <v>129</v>
      </c>
      <c r="V200" s="5">
        <f t="shared" si="39"/>
        <v>7.7968638704733459E-2</v>
      </c>
      <c r="W200" s="5">
        <f t="shared" si="40"/>
        <v>3.4054653812857303E-3</v>
      </c>
      <c r="X200" s="5" t="str">
        <f t="shared" si="41"/>
        <v>RB</v>
      </c>
      <c r="Y200" s="72" t="str">
        <f t="shared" si="42"/>
        <v>PAID</v>
      </c>
      <c r="Z200" s="72" t="s">
        <v>129</v>
      </c>
      <c r="AA200" s="72" t="s">
        <v>141</v>
      </c>
      <c r="AB200" s="232" t="s">
        <v>2347</v>
      </c>
      <c r="AC200" s="72"/>
      <c r="AD200" s="72" t="s">
        <v>2892</v>
      </c>
      <c r="AE200" s="234"/>
      <c r="AF200" s="235" t="s">
        <v>129</v>
      </c>
      <c r="AG200" s="7"/>
      <c r="AH200" s="72" t="s">
        <v>193</v>
      </c>
      <c r="AI200" s="7"/>
      <c r="AJ200" s="7"/>
      <c r="AK200" s="7"/>
      <c r="AL200" s="7">
        <v>4818</v>
      </c>
      <c r="AM200" s="186">
        <v>64657</v>
      </c>
      <c r="AN200" s="189">
        <v>26</v>
      </c>
      <c r="AO200" s="233">
        <v>55</v>
      </c>
      <c r="AP200" s="233" t="str">
        <f t="shared" si="43"/>
        <v>FLOW</v>
      </c>
      <c r="AQ200" s="233"/>
      <c r="AR200" s="233"/>
      <c r="AS200" s="233"/>
      <c r="AT200" s="233"/>
      <c r="AU200" s="72" t="s">
        <v>131</v>
      </c>
      <c r="AV200" s="236" t="s">
        <v>2750</v>
      </c>
      <c r="AW200" s="232" t="s">
        <v>1349</v>
      </c>
      <c r="AX200" s="237">
        <v>45772</v>
      </c>
      <c r="AY200" s="72">
        <v>30</v>
      </c>
      <c r="AZ200" s="72" t="s">
        <v>2880</v>
      </c>
      <c r="BA200" s="7" t="s">
        <v>135</v>
      </c>
      <c r="BB200" s="7"/>
      <c r="BC200" s="7"/>
      <c r="BD200" s="72"/>
      <c r="BE200" s="72"/>
      <c r="BF200" s="72"/>
      <c r="BG200" s="150"/>
      <c r="BH200" s="72"/>
      <c r="BI200" s="72"/>
      <c r="BJ200" s="72"/>
      <c r="BK200" s="72"/>
      <c r="BL200" s="72"/>
      <c r="BM200" s="72"/>
      <c r="BN200" s="72"/>
      <c r="BO200" s="72"/>
      <c r="BP200" s="72"/>
      <c r="BQ200" s="72"/>
      <c r="BR200" s="72"/>
      <c r="BS200" s="72"/>
      <c r="BT200" s="72"/>
      <c r="BU200" s="72"/>
      <c r="BV200" s="72"/>
      <c r="BW200" s="72"/>
      <c r="BX200" s="72"/>
      <c r="BY200" s="72"/>
      <c r="BZ200" s="72"/>
      <c r="CA200" s="72"/>
      <c r="CB200" s="72"/>
      <c r="CC200" s="72"/>
      <c r="CD200" s="72"/>
      <c r="CE200" s="72"/>
      <c r="CF200" s="72"/>
      <c r="CG200" s="72">
        <v>1</v>
      </c>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v>1</v>
      </c>
      <c r="EM200" s="72"/>
      <c r="EN200" s="72"/>
      <c r="EO200" s="72"/>
      <c r="EP200" s="72"/>
      <c r="EQ200" s="72"/>
      <c r="ER200" s="238">
        <f t="shared" si="44"/>
        <v>2</v>
      </c>
      <c r="ES200" s="72">
        <f t="shared" si="45"/>
        <v>1</v>
      </c>
      <c r="ET200" s="72" t="s">
        <v>196</v>
      </c>
      <c r="EU200" s="7"/>
      <c r="EV200" s="262"/>
      <c r="EW200" s="7"/>
      <c r="EX200" s="150"/>
      <c r="EY200" s="239"/>
      <c r="EZ200" s="239"/>
      <c r="FA200" s="150"/>
      <c r="FB200" s="239"/>
      <c r="FC200" s="7"/>
      <c r="FD200" s="7"/>
      <c r="FE200" s="7">
        <f t="shared" si="46"/>
        <v>4368</v>
      </c>
      <c r="FF200" s="72">
        <f t="shared" si="47"/>
        <v>8594</v>
      </c>
    </row>
    <row r="201" spans="1:162" ht="17.25" hidden="1" customHeight="1" x14ac:dyDescent="0.25">
      <c r="A201" s="72">
        <v>464738848</v>
      </c>
      <c r="B201" s="232" t="s">
        <v>805</v>
      </c>
      <c r="C201" s="72" t="s">
        <v>2243</v>
      </c>
      <c r="D201" s="72" t="s">
        <v>2885</v>
      </c>
      <c r="E201" s="72">
        <v>4100</v>
      </c>
      <c r="F201" s="72"/>
      <c r="G201" s="233"/>
      <c r="H201" s="233"/>
      <c r="I201" s="72">
        <v>3993</v>
      </c>
      <c r="J201" s="72">
        <v>3877.2</v>
      </c>
      <c r="K201" s="189">
        <f t="shared" si="36"/>
        <v>3979.2</v>
      </c>
      <c r="L201" s="189">
        <f t="shared" si="37"/>
        <v>3770.2</v>
      </c>
      <c r="M201" s="260">
        <v>1</v>
      </c>
      <c r="N201" s="72" t="s">
        <v>2242</v>
      </c>
      <c r="O201" s="72" t="s">
        <v>128</v>
      </c>
      <c r="P201" s="72" t="s">
        <v>199</v>
      </c>
      <c r="Q201" s="186">
        <v>64580</v>
      </c>
      <c r="R201" s="66">
        <v>102</v>
      </c>
      <c r="S201" s="66">
        <f t="shared" si="38"/>
        <v>0</v>
      </c>
      <c r="T201" s="66">
        <v>5400</v>
      </c>
      <c r="U201" s="4" t="s">
        <v>1005</v>
      </c>
      <c r="V201" s="5">
        <f t="shared" si="39"/>
        <v>9.3425558932728303E-2</v>
      </c>
      <c r="W201" s="5">
        <f t="shared" si="40"/>
        <v>3.4014098136850219E-3</v>
      </c>
      <c r="X201" s="5" t="str">
        <f t="shared" si="41"/>
        <v xml:space="preserve">STABLE </v>
      </c>
      <c r="Y201" s="72" t="str">
        <f t="shared" si="42"/>
        <v>PAID</v>
      </c>
      <c r="Z201" s="72" t="s">
        <v>166</v>
      </c>
      <c r="AA201" s="72" t="s">
        <v>128</v>
      </c>
      <c r="AB201" s="232"/>
      <c r="AC201" s="72"/>
      <c r="AD201" s="72" t="s">
        <v>2888</v>
      </c>
      <c r="AE201" s="234"/>
      <c r="AF201" s="235" t="s">
        <v>129</v>
      </c>
      <c r="AG201" s="7"/>
      <c r="AH201" s="72" t="s">
        <v>1108</v>
      </c>
      <c r="AI201" s="7"/>
      <c r="AJ201" s="7"/>
      <c r="AK201" s="7"/>
      <c r="AL201" s="7">
        <v>3877.2</v>
      </c>
      <c r="AM201" s="186">
        <v>64580</v>
      </c>
      <c r="AN201" s="189">
        <v>26</v>
      </c>
      <c r="AO201" s="233">
        <v>25</v>
      </c>
      <c r="AP201" s="233" t="str">
        <f t="shared" si="43"/>
        <v>STABLE</v>
      </c>
      <c r="AQ201" s="233"/>
      <c r="AR201" s="233"/>
      <c r="AS201" s="233"/>
      <c r="AT201" s="233"/>
      <c r="AU201" s="72" t="s">
        <v>131</v>
      </c>
      <c r="AV201" s="236" t="s">
        <v>1561</v>
      </c>
      <c r="AW201" s="232" t="s">
        <v>1238</v>
      </c>
      <c r="AX201" s="237">
        <v>45617</v>
      </c>
      <c r="AY201" s="72">
        <v>36</v>
      </c>
      <c r="AZ201" s="72" t="s">
        <v>139</v>
      </c>
      <c r="BA201" s="7" t="s">
        <v>135</v>
      </c>
      <c r="BB201" s="7"/>
      <c r="BC201" s="7"/>
      <c r="BD201" s="72"/>
      <c r="BE201" s="72"/>
      <c r="BF201" s="72"/>
      <c r="BG201" s="150"/>
      <c r="BH201" s="72"/>
      <c r="BI201" s="72"/>
      <c r="BJ201" s="72"/>
      <c r="BK201" s="72"/>
      <c r="BL201" s="72"/>
      <c r="BM201" s="72"/>
      <c r="BN201" s="72"/>
      <c r="BO201" s="72"/>
      <c r="BP201" s="72"/>
      <c r="BQ201" s="72"/>
      <c r="BR201" s="72"/>
      <c r="BS201" s="72"/>
      <c r="BT201" s="72"/>
      <c r="BU201" s="72"/>
      <c r="BV201" s="72"/>
      <c r="BW201" s="72"/>
      <c r="BX201" s="72"/>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v>1</v>
      </c>
      <c r="EP201" s="72"/>
      <c r="EQ201" s="72"/>
      <c r="ER201" s="238">
        <f t="shared" si="44"/>
        <v>1</v>
      </c>
      <c r="ES201" s="72">
        <f t="shared" si="45"/>
        <v>1</v>
      </c>
      <c r="ET201" s="72" t="s">
        <v>203</v>
      </c>
      <c r="EU201" s="7" t="s">
        <v>2324</v>
      </c>
      <c r="EV201" s="262" t="s">
        <v>115</v>
      </c>
      <c r="EW201" s="7" t="s">
        <v>2352</v>
      </c>
      <c r="EX201" s="150" t="s">
        <v>2364</v>
      </c>
      <c r="EY201" s="239">
        <v>46206</v>
      </c>
      <c r="EZ201" s="239"/>
      <c r="FA201" s="150"/>
      <c r="FB201" s="239"/>
      <c r="FC201" s="7"/>
      <c r="FD201" s="7"/>
      <c r="FE201" s="7">
        <f t="shared" si="46"/>
        <v>3979.2</v>
      </c>
      <c r="FF201" s="72">
        <f t="shared" si="47"/>
        <v>7870.2</v>
      </c>
    </row>
    <row r="202" spans="1:162" ht="17.25" hidden="1" customHeight="1" x14ac:dyDescent="0.25">
      <c r="A202" s="72">
        <v>465922302</v>
      </c>
      <c r="B202" s="232" t="s">
        <v>759</v>
      </c>
      <c r="C202" s="72"/>
      <c r="D202" s="72"/>
      <c r="E202" s="72"/>
      <c r="F202" s="72"/>
      <c r="G202" s="233"/>
      <c r="H202" s="233" t="s">
        <v>2955</v>
      </c>
      <c r="I202" s="72">
        <v>3225</v>
      </c>
      <c r="J202" s="72">
        <v>12881</v>
      </c>
      <c r="K202" s="189">
        <f t="shared" si="36"/>
        <v>3669</v>
      </c>
      <c r="L202" s="189">
        <f t="shared" si="37"/>
        <v>16106</v>
      </c>
      <c r="M202" s="260">
        <v>4</v>
      </c>
      <c r="N202" s="72" t="s">
        <v>2242</v>
      </c>
      <c r="O202" s="72" t="s">
        <v>125</v>
      </c>
      <c r="P202" s="72" t="s">
        <v>284</v>
      </c>
      <c r="Q202" s="186">
        <v>64561</v>
      </c>
      <c r="R202" s="66">
        <v>463</v>
      </c>
      <c r="S202" s="66">
        <f t="shared" si="38"/>
        <v>0</v>
      </c>
      <c r="T202" s="66">
        <v>2250</v>
      </c>
      <c r="U202" s="4" t="s">
        <v>129</v>
      </c>
      <c r="V202" s="5">
        <f t="shared" si="39"/>
        <v>0.17393098355208442</v>
      </c>
      <c r="W202" s="5">
        <f t="shared" si="40"/>
        <v>2.4872412586805333E-2</v>
      </c>
      <c r="X202" s="5" t="str">
        <f t="shared" si="41"/>
        <v xml:space="preserve">STABLE </v>
      </c>
      <c r="Y202" s="72" t="str">
        <f t="shared" si="42"/>
        <v>NC</v>
      </c>
      <c r="Z202" s="72" t="s">
        <v>129</v>
      </c>
      <c r="AA202" s="72" t="s">
        <v>141</v>
      </c>
      <c r="AB202" s="232" t="s">
        <v>2347</v>
      </c>
      <c r="AC202" s="72"/>
      <c r="AD202" s="72" t="s">
        <v>2892</v>
      </c>
      <c r="AE202" s="234"/>
      <c r="AF202" s="235" t="s">
        <v>2882</v>
      </c>
      <c r="AG202" s="7"/>
      <c r="AH202" s="72" t="s">
        <v>1098</v>
      </c>
      <c r="AI202" s="7"/>
      <c r="AJ202" s="7"/>
      <c r="AK202" s="7"/>
      <c r="AL202" s="7">
        <v>12881</v>
      </c>
      <c r="AM202" s="186">
        <v>64561</v>
      </c>
      <c r="AN202" s="189">
        <v>118</v>
      </c>
      <c r="AO202" s="233">
        <v>116</v>
      </c>
      <c r="AP202" s="233" t="str">
        <f t="shared" si="43"/>
        <v>STABLE</v>
      </c>
      <c r="AQ202" s="233"/>
      <c r="AR202" s="233"/>
      <c r="AS202" s="233"/>
      <c r="AT202" s="233"/>
      <c r="AU202" s="72" t="s">
        <v>426</v>
      </c>
      <c r="AV202" s="236" t="s">
        <v>1506</v>
      </c>
      <c r="AW202" s="232" t="s">
        <v>1261</v>
      </c>
      <c r="AX202" s="237">
        <v>45762</v>
      </c>
      <c r="AY202" s="72">
        <v>36</v>
      </c>
      <c r="AZ202" s="72" t="s">
        <v>139</v>
      </c>
      <c r="BA202" s="7" t="s">
        <v>2305</v>
      </c>
      <c r="BB202" s="7"/>
      <c r="BC202" s="7"/>
      <c r="BD202" s="72"/>
      <c r="BE202" s="72"/>
      <c r="BF202" s="72"/>
      <c r="BG202" s="150"/>
      <c r="BH202" s="72"/>
      <c r="BI202" s="72"/>
      <c r="BJ202" s="72"/>
      <c r="BK202" s="72"/>
      <c r="BL202" s="72"/>
      <c r="BM202" s="72"/>
      <c r="BN202" s="72"/>
      <c r="BO202" s="72"/>
      <c r="BP202" s="72"/>
      <c r="BQ202" s="72"/>
      <c r="BR202" s="72"/>
      <c r="BS202" s="72"/>
      <c r="BT202" s="72"/>
      <c r="BU202" s="72"/>
      <c r="BV202" s="72"/>
      <c r="BW202" s="72"/>
      <c r="BX202" s="72">
        <v>1</v>
      </c>
      <c r="BY202" s="72"/>
      <c r="BZ202" s="72"/>
      <c r="CA202" s="72"/>
      <c r="CB202" s="72"/>
      <c r="CC202" s="72"/>
      <c r="CD202" s="72"/>
      <c r="CE202" s="72"/>
      <c r="CF202" s="72"/>
      <c r="CG202" s="72"/>
      <c r="CH202" s="72"/>
      <c r="CI202" s="72"/>
      <c r="CJ202" s="72"/>
      <c r="CK202" s="72"/>
      <c r="CL202" s="72"/>
      <c r="CM202" s="72"/>
      <c r="CN202" s="72"/>
      <c r="CO202" s="72"/>
      <c r="CP202" s="72"/>
      <c r="CQ202" s="72"/>
      <c r="CR202" s="72"/>
      <c r="CS202" s="72"/>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238">
        <f t="shared" si="44"/>
        <v>1</v>
      </c>
      <c r="ES202" s="72">
        <f t="shared" si="45"/>
        <v>1</v>
      </c>
      <c r="ET202" s="72" t="s">
        <v>288</v>
      </c>
      <c r="EU202" s="7" t="s">
        <v>1912</v>
      </c>
      <c r="EV202" s="7" t="s">
        <v>115</v>
      </c>
      <c r="EW202" s="7" t="s">
        <v>2362</v>
      </c>
      <c r="EX202" s="150" t="s">
        <v>2363</v>
      </c>
      <c r="EY202" s="239">
        <v>46211</v>
      </c>
      <c r="EZ202" s="239"/>
      <c r="FA202" s="150"/>
      <c r="FB202" s="239"/>
      <c r="FC202" s="7"/>
      <c r="FD202" s="7"/>
      <c r="FE202" s="7">
        <f t="shared" si="46"/>
        <v>3669</v>
      </c>
      <c r="FF202" s="72">
        <f t="shared" si="47"/>
        <v>16106</v>
      </c>
    </row>
    <row r="203" spans="1:162" ht="17.25" hidden="1" customHeight="1" x14ac:dyDescent="0.25">
      <c r="A203" s="72">
        <v>464073367</v>
      </c>
      <c r="B203" s="232" t="s">
        <v>627</v>
      </c>
      <c r="C203" s="72" t="s">
        <v>2243</v>
      </c>
      <c r="D203" s="72" t="s">
        <v>2880</v>
      </c>
      <c r="E203" s="72">
        <v>8700</v>
      </c>
      <c r="F203" s="72"/>
      <c r="G203" s="233"/>
      <c r="H203" s="233"/>
      <c r="I203" s="72">
        <v>4281</v>
      </c>
      <c r="J203" s="72">
        <v>4281</v>
      </c>
      <c r="K203" s="189">
        <f t="shared" si="36"/>
        <v>4342</v>
      </c>
      <c r="L203" s="189">
        <f t="shared" si="37"/>
        <v>-138</v>
      </c>
      <c r="M203" s="260">
        <v>1</v>
      </c>
      <c r="N203" s="72" t="s">
        <v>480</v>
      </c>
      <c r="O203" s="72" t="s">
        <v>128</v>
      </c>
      <c r="P203" s="72" t="s">
        <v>140</v>
      </c>
      <c r="Q203" s="186">
        <v>63932</v>
      </c>
      <c r="R203" s="66">
        <v>61</v>
      </c>
      <c r="S203" s="66">
        <f t="shared" si="38"/>
        <v>0</v>
      </c>
      <c r="T203" s="66">
        <v>850</v>
      </c>
      <c r="U203" s="4" t="s">
        <v>129</v>
      </c>
      <c r="V203" s="5">
        <f t="shared" si="39"/>
        <v>2.2023484415968228E-2</v>
      </c>
      <c r="W203" s="5">
        <f t="shared" si="40"/>
        <v>3.3672798421881516E-3</v>
      </c>
      <c r="X203" s="5" t="str">
        <f t="shared" si="41"/>
        <v>RB</v>
      </c>
      <c r="Y203" s="72" t="str">
        <f t="shared" si="42"/>
        <v>PAID</v>
      </c>
      <c r="Z203" s="72" t="s">
        <v>129</v>
      </c>
      <c r="AA203" s="72" t="s">
        <v>128</v>
      </c>
      <c r="AB203" s="232"/>
      <c r="AC203" s="72"/>
      <c r="AD203" s="72" t="s">
        <v>2888</v>
      </c>
      <c r="AE203" s="234"/>
      <c r="AF203" s="235" t="s">
        <v>129</v>
      </c>
      <c r="AG203" s="7"/>
      <c r="AH203" s="72" t="s">
        <v>142</v>
      </c>
      <c r="AI203" s="7"/>
      <c r="AJ203" s="7"/>
      <c r="AK203" s="7"/>
      <c r="AL203" s="7">
        <v>4281</v>
      </c>
      <c r="AM203" s="186">
        <v>63932</v>
      </c>
      <c r="AN203" s="189">
        <v>26</v>
      </c>
      <c r="AO203" s="233">
        <v>0</v>
      </c>
      <c r="AP203" s="233" t="str">
        <f t="shared" si="43"/>
        <v>RB</v>
      </c>
      <c r="AQ203" s="233"/>
      <c r="AR203" s="233"/>
      <c r="AS203" s="233"/>
      <c r="AT203" s="233"/>
      <c r="AU203" s="72" t="s">
        <v>426</v>
      </c>
      <c r="AV203" s="236" t="s">
        <v>1340</v>
      </c>
      <c r="AW203" s="232" t="s">
        <v>1265</v>
      </c>
      <c r="AX203" s="237">
        <v>45556</v>
      </c>
      <c r="AY203" s="72">
        <v>36</v>
      </c>
      <c r="AZ203" s="72" t="s">
        <v>139</v>
      </c>
      <c r="BA203" s="7" t="s">
        <v>135</v>
      </c>
      <c r="BB203" s="7"/>
      <c r="BC203" s="7"/>
      <c r="BD203" s="72"/>
      <c r="BE203" s="72"/>
      <c r="BF203" s="72"/>
      <c r="BG203" s="150"/>
      <c r="BH203" s="72"/>
      <c r="BI203" s="72"/>
      <c r="BJ203" s="72"/>
      <c r="BK203" s="72"/>
      <c r="BL203" s="72"/>
      <c r="BM203" s="72"/>
      <c r="BN203" s="72"/>
      <c r="BO203" s="72"/>
      <c r="BP203" s="72"/>
      <c r="BQ203" s="72"/>
      <c r="BR203" s="72"/>
      <c r="BS203" s="72"/>
      <c r="BT203" s="72"/>
      <c r="BU203" s="72"/>
      <c r="BV203" s="72"/>
      <c r="BW203" s="72"/>
      <c r="BX203" s="72">
        <v>1</v>
      </c>
      <c r="BY203" s="72"/>
      <c r="BZ203" s="72"/>
      <c r="CA203" s="72"/>
      <c r="CB203" s="72"/>
      <c r="CC203" s="72"/>
      <c r="CD203" s="72"/>
      <c r="CE203" s="72"/>
      <c r="CF203" s="72"/>
      <c r="CG203" s="72"/>
      <c r="CH203" s="72"/>
      <c r="CI203" s="72"/>
      <c r="CJ203" s="72"/>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238">
        <f t="shared" si="44"/>
        <v>1</v>
      </c>
      <c r="ES203" s="72">
        <f t="shared" si="45"/>
        <v>1</v>
      </c>
      <c r="ET203" s="72" t="s">
        <v>145</v>
      </c>
      <c r="EU203" s="7" t="s">
        <v>1913</v>
      </c>
      <c r="EV203" s="7" t="s">
        <v>115</v>
      </c>
      <c r="EW203" s="7" t="s">
        <v>2354</v>
      </c>
      <c r="EX203" s="150" t="s">
        <v>2441</v>
      </c>
      <c r="EY203" s="239">
        <v>46211</v>
      </c>
      <c r="EZ203" s="239"/>
      <c r="FA203" s="150"/>
      <c r="FB203" s="239"/>
      <c r="FC203" s="7"/>
      <c r="FD203" s="7"/>
      <c r="FE203" s="7">
        <f t="shared" si="46"/>
        <v>4342</v>
      </c>
      <c r="FF203" s="72">
        <f t="shared" si="47"/>
        <v>8562</v>
      </c>
    </row>
    <row r="204" spans="1:162" ht="17.25" hidden="1" customHeight="1" x14ac:dyDescent="0.25">
      <c r="A204" s="72">
        <v>458923719</v>
      </c>
      <c r="B204" s="232" t="s">
        <v>928</v>
      </c>
      <c r="C204" s="72"/>
      <c r="D204" s="72"/>
      <c r="E204" s="72"/>
      <c r="F204" s="72"/>
      <c r="G204" s="233"/>
      <c r="H204" s="233"/>
      <c r="I204" s="72">
        <v>3816</v>
      </c>
      <c r="J204" s="72">
        <v>21808</v>
      </c>
      <c r="K204" s="189">
        <f t="shared" si="36"/>
        <v>3656</v>
      </c>
      <c r="L204" s="189">
        <f t="shared" si="37"/>
        <v>25624</v>
      </c>
      <c r="M204" s="260">
        <v>6</v>
      </c>
      <c r="N204" s="72" t="s">
        <v>124</v>
      </c>
      <c r="O204" s="72" t="s">
        <v>125</v>
      </c>
      <c r="P204" s="72" t="s">
        <v>236</v>
      </c>
      <c r="Q204" s="186">
        <v>63897.41</v>
      </c>
      <c r="R204" s="66">
        <v>928</v>
      </c>
      <c r="S204" s="66">
        <f t="shared" si="38"/>
        <v>0</v>
      </c>
      <c r="T204" s="66">
        <v>5400</v>
      </c>
      <c r="U204" s="4" t="s">
        <v>124</v>
      </c>
      <c r="V204" s="5">
        <f t="shared" si="39"/>
        <v>1</v>
      </c>
      <c r="W204" s="5">
        <f t="shared" si="40"/>
        <v>2.7929708363954E-2</v>
      </c>
      <c r="X204" s="5" t="str">
        <f t="shared" si="41"/>
        <v>FLOW</v>
      </c>
      <c r="Y204" s="72" t="str">
        <f t="shared" si="42"/>
        <v>NC</v>
      </c>
      <c r="Z204" s="72" t="s">
        <v>141</v>
      </c>
      <c r="AA204" s="72" t="s">
        <v>141</v>
      </c>
      <c r="AB204" s="232" t="s">
        <v>2347</v>
      </c>
      <c r="AC204" s="72"/>
      <c r="AD204" s="72"/>
      <c r="AE204" s="234"/>
      <c r="AF204" s="235" t="s">
        <v>2882</v>
      </c>
      <c r="AG204" s="7"/>
      <c r="AH204" s="72" t="s">
        <v>1148</v>
      </c>
      <c r="AI204" s="7"/>
      <c r="AJ204" s="7"/>
      <c r="AK204" s="7"/>
      <c r="AL204" s="7">
        <v>21808</v>
      </c>
      <c r="AM204" s="186">
        <v>63897.41</v>
      </c>
      <c r="AN204" s="189">
        <v>177</v>
      </c>
      <c r="AO204" s="233">
        <v>206</v>
      </c>
      <c r="AP204" s="233" t="str">
        <f t="shared" si="43"/>
        <v>FLOW</v>
      </c>
      <c r="AQ204" s="233"/>
      <c r="AR204" s="233"/>
      <c r="AS204" s="233"/>
      <c r="AT204" s="233"/>
      <c r="AU204" s="72" t="s">
        <v>426</v>
      </c>
      <c r="AV204" s="236" t="s">
        <v>1705</v>
      </c>
      <c r="AW204" s="232" t="s">
        <v>1706</v>
      </c>
      <c r="AX204" s="237">
        <v>45117</v>
      </c>
      <c r="AY204" s="72">
        <v>48</v>
      </c>
      <c r="AZ204" s="72" t="s">
        <v>139</v>
      </c>
      <c r="BA204" s="7" t="s">
        <v>135</v>
      </c>
      <c r="BB204" s="7"/>
      <c r="BC204" s="7"/>
      <c r="BD204" s="72"/>
      <c r="BE204" s="72"/>
      <c r="BF204" s="72"/>
      <c r="BG204" s="150"/>
      <c r="BH204" s="72"/>
      <c r="BI204" s="72"/>
      <c r="BJ204" s="72"/>
      <c r="BK204" s="72"/>
      <c r="BL204" s="72">
        <v>1</v>
      </c>
      <c r="BM204" s="72"/>
      <c r="BN204" s="72"/>
      <c r="BO204" s="72"/>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v>1</v>
      </c>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238">
        <f t="shared" si="44"/>
        <v>2</v>
      </c>
      <c r="ES204" s="72">
        <f t="shared" si="45"/>
        <v>1</v>
      </c>
      <c r="ET204" s="72" t="s">
        <v>240</v>
      </c>
      <c r="EU204" s="7" t="s">
        <v>1914</v>
      </c>
      <c r="EV204" s="7" t="s">
        <v>115</v>
      </c>
      <c r="EW204" s="7" t="s">
        <v>2362</v>
      </c>
      <c r="EX204" s="150" t="s">
        <v>2368</v>
      </c>
      <c r="EY204" s="239">
        <v>46207</v>
      </c>
      <c r="EZ204" s="239"/>
      <c r="FA204" s="150"/>
      <c r="FB204" s="239"/>
      <c r="FC204" s="7"/>
      <c r="FD204" s="7"/>
      <c r="FE204" s="7">
        <f t="shared" si="46"/>
        <v>3656</v>
      </c>
      <c r="FF204" s="72">
        <f t="shared" si="47"/>
        <v>25624</v>
      </c>
    </row>
    <row r="205" spans="1:162" ht="17.25" hidden="1" customHeight="1" x14ac:dyDescent="0.25">
      <c r="A205" s="72">
        <v>467028376</v>
      </c>
      <c r="B205" s="232" t="s">
        <v>598</v>
      </c>
      <c r="C205" s="72" t="s">
        <v>2243</v>
      </c>
      <c r="D205" s="72" t="s">
        <v>2918</v>
      </c>
      <c r="E205" s="72">
        <v>8840</v>
      </c>
      <c r="F205" s="72"/>
      <c r="G205" s="233"/>
      <c r="H205" s="233"/>
      <c r="I205" s="72">
        <v>4360</v>
      </c>
      <c r="J205" s="72">
        <v>4348</v>
      </c>
      <c r="K205" s="189">
        <f t="shared" si="36"/>
        <v>4397</v>
      </c>
      <c r="L205" s="189">
        <f t="shared" si="37"/>
        <v>-132</v>
      </c>
      <c r="M205" s="260">
        <v>1</v>
      </c>
      <c r="N205" s="72" t="s">
        <v>480</v>
      </c>
      <c r="O205" s="72" t="s">
        <v>128</v>
      </c>
      <c r="P205" s="72" t="s">
        <v>192</v>
      </c>
      <c r="Q205" s="186">
        <v>63406</v>
      </c>
      <c r="R205" s="66">
        <v>49</v>
      </c>
      <c r="S205" s="66">
        <f t="shared" si="38"/>
        <v>0</v>
      </c>
      <c r="T205" s="66">
        <v>2923</v>
      </c>
      <c r="U205" s="4" t="s">
        <v>129</v>
      </c>
      <c r="V205" s="5">
        <f t="shared" si="39"/>
        <v>7.646008175003989E-2</v>
      </c>
      <c r="W205" s="5">
        <f t="shared" si="40"/>
        <v>3.3395755752014945E-3</v>
      </c>
      <c r="X205" s="5" t="s">
        <v>2242</v>
      </c>
      <c r="Y205" s="72" t="str">
        <f t="shared" si="42"/>
        <v>PAID</v>
      </c>
      <c r="Z205" s="72" t="s">
        <v>129</v>
      </c>
      <c r="AA205" s="72" t="s">
        <v>166</v>
      </c>
      <c r="AB205" s="232"/>
      <c r="AC205" s="72">
        <v>24</v>
      </c>
      <c r="AD205" s="72" t="s">
        <v>2888</v>
      </c>
      <c r="AE205" s="234"/>
      <c r="AF205" s="235" t="s">
        <v>129</v>
      </c>
      <c r="AG205" s="7"/>
      <c r="AH205" s="72" t="s">
        <v>193</v>
      </c>
      <c r="AI205" s="7"/>
      <c r="AJ205" s="7"/>
      <c r="AK205" s="7"/>
      <c r="AL205" s="7">
        <v>4348</v>
      </c>
      <c r="AM205" s="186">
        <v>63406</v>
      </c>
      <c r="AN205" s="189">
        <v>26</v>
      </c>
      <c r="AO205" s="233">
        <v>0</v>
      </c>
      <c r="AP205" s="233" t="str">
        <f t="shared" si="43"/>
        <v>RB</v>
      </c>
      <c r="AQ205" s="233"/>
      <c r="AR205" s="233"/>
      <c r="AS205" s="233"/>
      <c r="AT205" s="233"/>
      <c r="AU205" s="72" t="s">
        <v>426</v>
      </c>
      <c r="AV205" s="236" t="s">
        <v>1298</v>
      </c>
      <c r="AW205" s="232" t="s">
        <v>1299</v>
      </c>
      <c r="AX205" s="237">
        <v>45937</v>
      </c>
      <c r="AY205" s="72">
        <v>24</v>
      </c>
      <c r="AZ205" s="72" t="s">
        <v>139</v>
      </c>
      <c r="BA205" s="7" t="s">
        <v>135</v>
      </c>
      <c r="BB205" s="7"/>
      <c r="BC205" s="7"/>
      <c r="BD205" s="72"/>
      <c r="BE205" s="72"/>
      <c r="BF205" s="72"/>
      <c r="BG205" s="150"/>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238">
        <f t="shared" si="44"/>
        <v>1</v>
      </c>
      <c r="ES205" s="72">
        <f t="shared" si="45"/>
        <v>1</v>
      </c>
      <c r="ET205" s="72" t="s">
        <v>196</v>
      </c>
      <c r="EU205" s="7" t="s">
        <v>1915</v>
      </c>
      <c r="EV205" s="7" t="s">
        <v>115</v>
      </c>
      <c r="EW205" s="7" t="s">
        <v>2358</v>
      </c>
      <c r="EX205" s="150" t="s">
        <v>2437</v>
      </c>
      <c r="EY205" s="239">
        <v>46209</v>
      </c>
      <c r="EZ205" s="239"/>
      <c r="FA205" s="150"/>
      <c r="FB205" s="239"/>
      <c r="FC205" s="7"/>
      <c r="FD205" s="7"/>
      <c r="FE205" s="7">
        <f t="shared" si="46"/>
        <v>4397</v>
      </c>
      <c r="FF205" s="72">
        <f t="shared" si="47"/>
        <v>8708</v>
      </c>
    </row>
    <row r="206" spans="1:162" ht="17.25" customHeight="1" x14ac:dyDescent="0.25">
      <c r="A206" s="72">
        <v>458083940</v>
      </c>
      <c r="B206" s="232" t="s">
        <v>2625</v>
      </c>
      <c r="C206" s="72"/>
      <c r="D206" s="72"/>
      <c r="E206" s="72"/>
      <c r="F206" s="72"/>
      <c r="G206" s="233"/>
      <c r="H206" s="233"/>
      <c r="I206" s="72">
        <v>5337</v>
      </c>
      <c r="J206" s="72">
        <v>10572</v>
      </c>
      <c r="K206" s="189">
        <f t="shared" si="36"/>
        <v>5455</v>
      </c>
      <c r="L206" s="189">
        <f t="shared" si="37"/>
        <v>15909</v>
      </c>
      <c r="M206" s="260">
        <v>2</v>
      </c>
      <c r="N206" s="72" t="s">
        <v>124</v>
      </c>
      <c r="O206" s="72" t="s">
        <v>125</v>
      </c>
      <c r="P206" s="72" t="s">
        <v>264</v>
      </c>
      <c r="Q206" s="186">
        <v>63136.71</v>
      </c>
      <c r="R206" s="66">
        <v>220</v>
      </c>
      <c r="S206" s="66">
        <f t="shared" si="38"/>
        <v>0</v>
      </c>
      <c r="T206" s="66">
        <v>3634</v>
      </c>
      <c r="U206" s="4" t="s">
        <v>129</v>
      </c>
      <c r="V206" s="5">
        <f t="shared" si="39"/>
        <v>0.35398477326413397</v>
      </c>
      <c r="W206" s="5">
        <f t="shared" si="40"/>
        <v>1.1739025216037305E-2</v>
      </c>
      <c r="X206" s="5" t="str">
        <f t="shared" si="41"/>
        <v>FLOW</v>
      </c>
      <c r="Y206" s="72" t="str">
        <f t="shared" si="42"/>
        <v>-</v>
      </c>
      <c r="Z206" s="72" t="s">
        <v>129</v>
      </c>
      <c r="AA206" s="72" t="s">
        <v>129</v>
      </c>
      <c r="AB206" s="232"/>
      <c r="AC206" s="72"/>
      <c r="AD206" s="72"/>
      <c r="AE206" s="234"/>
      <c r="AF206" s="235" t="s">
        <v>129</v>
      </c>
      <c r="AG206" s="7"/>
      <c r="AH206" s="72" t="s">
        <v>1085</v>
      </c>
      <c r="AI206" s="7"/>
      <c r="AJ206" s="7"/>
      <c r="AK206" s="7"/>
      <c r="AL206" s="7">
        <v>14426</v>
      </c>
      <c r="AM206" s="186">
        <v>63136.71</v>
      </c>
      <c r="AN206" s="189">
        <v>57</v>
      </c>
      <c r="AO206" s="233">
        <v>86</v>
      </c>
      <c r="AP206" s="233" t="str">
        <f t="shared" si="43"/>
        <v>FLOW</v>
      </c>
      <c r="AQ206" s="233"/>
      <c r="AR206" s="233"/>
      <c r="AS206" s="233"/>
      <c r="AT206" s="233"/>
      <c r="AU206" s="72" t="s">
        <v>426</v>
      </c>
      <c r="AV206" s="236" t="s">
        <v>2795</v>
      </c>
      <c r="AW206" s="232" t="s">
        <v>1729</v>
      </c>
      <c r="AX206" s="237">
        <v>45058</v>
      </c>
      <c r="AY206" s="72">
        <v>48</v>
      </c>
      <c r="AZ206" s="72" t="s">
        <v>2880</v>
      </c>
      <c r="BA206" s="7" t="s">
        <v>2305</v>
      </c>
      <c r="BB206" s="7"/>
      <c r="BC206" s="7"/>
      <c r="BD206" s="72"/>
      <c r="BE206" s="72"/>
      <c r="BF206" s="72"/>
      <c r="BG206" s="150"/>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c r="CH206" s="72"/>
      <c r="CI206" s="72"/>
      <c r="CJ206" s="72"/>
      <c r="CK206" s="72"/>
      <c r="CL206" s="72"/>
      <c r="CM206" s="72"/>
      <c r="CN206" s="72"/>
      <c r="CO206" s="72"/>
      <c r="CP206" s="72">
        <v>1</v>
      </c>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238">
        <f t="shared" si="44"/>
        <v>1</v>
      </c>
      <c r="ES206" s="72">
        <f t="shared" si="45"/>
        <v>1</v>
      </c>
      <c r="ET206" s="72" t="s">
        <v>268</v>
      </c>
      <c r="EU206" s="7"/>
      <c r="EV206" s="262"/>
      <c r="EW206" s="7"/>
      <c r="EX206" s="150"/>
      <c r="EY206" s="239"/>
      <c r="EZ206" s="239"/>
      <c r="FA206" s="150"/>
      <c r="FB206" s="239"/>
      <c r="FC206" s="7"/>
      <c r="FD206" s="7"/>
      <c r="FE206" s="7">
        <f t="shared" si="46"/>
        <v>5455</v>
      </c>
      <c r="FF206" s="72">
        <f t="shared" si="47"/>
        <v>15909</v>
      </c>
    </row>
    <row r="207" spans="1:162" ht="17.25" hidden="1" customHeight="1" x14ac:dyDescent="0.25">
      <c r="A207" s="72">
        <v>464551591</v>
      </c>
      <c r="B207" s="232" t="s">
        <v>760</v>
      </c>
      <c r="C207" s="72" t="s">
        <v>2243</v>
      </c>
      <c r="D207" s="72" t="s">
        <v>2959</v>
      </c>
      <c r="E207" s="72">
        <f>4150+4150</f>
        <v>8300</v>
      </c>
      <c r="F207" s="72"/>
      <c r="G207" s="233"/>
      <c r="H207" s="233"/>
      <c r="I207" s="72">
        <v>4046</v>
      </c>
      <c r="J207" s="72">
        <v>3917</v>
      </c>
      <c r="K207" s="189">
        <f t="shared" si="36"/>
        <v>3982</v>
      </c>
      <c r="L207" s="189">
        <f t="shared" si="37"/>
        <v>-337</v>
      </c>
      <c r="M207" s="260">
        <v>1</v>
      </c>
      <c r="N207" s="72" t="s">
        <v>480</v>
      </c>
      <c r="O207" s="72" t="s">
        <v>128</v>
      </c>
      <c r="P207" s="72" t="s">
        <v>284</v>
      </c>
      <c r="Q207" s="186">
        <v>62992</v>
      </c>
      <c r="R207" s="66">
        <v>65</v>
      </c>
      <c r="S207" s="66">
        <f t="shared" si="38"/>
        <v>0</v>
      </c>
      <c r="T207" s="66">
        <v>2700</v>
      </c>
      <c r="U207" s="4" t="s">
        <v>1013</v>
      </c>
      <c r="V207" s="5">
        <f t="shared" si="39"/>
        <v>4.296423482540699E-2</v>
      </c>
      <c r="W207" s="5">
        <f t="shared" si="40"/>
        <v>3.3177703156340495E-3</v>
      </c>
      <c r="X207" s="5" t="s">
        <v>2242</v>
      </c>
      <c r="Y207" s="72" t="str">
        <f t="shared" si="42"/>
        <v>PAID</v>
      </c>
      <c r="Z207" s="72" t="s">
        <v>166</v>
      </c>
      <c r="AA207" s="72" t="s">
        <v>166</v>
      </c>
      <c r="AB207" s="232"/>
      <c r="AC207" s="72">
        <v>31</v>
      </c>
      <c r="AD207" s="72" t="s">
        <v>2888</v>
      </c>
      <c r="AE207" s="234"/>
      <c r="AF207" s="235" t="s">
        <v>129</v>
      </c>
      <c r="AG207" s="7"/>
      <c r="AH207" s="72" t="s">
        <v>1098</v>
      </c>
      <c r="AI207" s="7"/>
      <c r="AJ207" s="7"/>
      <c r="AK207" s="7"/>
      <c r="AL207" s="7">
        <v>3917</v>
      </c>
      <c r="AM207" s="186">
        <v>62992</v>
      </c>
      <c r="AN207" s="189">
        <v>26</v>
      </c>
      <c r="AO207" s="233">
        <v>55</v>
      </c>
      <c r="AP207" s="233" t="str">
        <f t="shared" si="43"/>
        <v>FLOW</v>
      </c>
      <c r="AQ207" s="233"/>
      <c r="AR207" s="233"/>
      <c r="AS207" s="233"/>
      <c r="AT207" s="233"/>
      <c r="AU207" s="72" t="s">
        <v>131</v>
      </c>
      <c r="AV207" s="236" t="s">
        <v>1507</v>
      </c>
      <c r="AW207" s="232" t="s">
        <v>1177</v>
      </c>
      <c r="AX207" s="237">
        <v>45600</v>
      </c>
      <c r="AY207" s="72">
        <v>36</v>
      </c>
      <c r="AZ207" s="72" t="s">
        <v>139</v>
      </c>
      <c r="BA207" s="7" t="s">
        <v>2305</v>
      </c>
      <c r="BB207" s="7"/>
      <c r="BC207" s="7"/>
      <c r="BD207" s="72"/>
      <c r="BE207" s="72"/>
      <c r="BF207" s="72"/>
      <c r="BG207" s="150"/>
      <c r="BH207" s="72"/>
      <c r="BI207" s="72"/>
      <c r="BJ207" s="72"/>
      <c r="BK207" s="72"/>
      <c r="BL207" s="72"/>
      <c r="BM207" s="72"/>
      <c r="BN207" s="72"/>
      <c r="BO207" s="72"/>
      <c r="BP207" s="72"/>
      <c r="BQ207" s="72"/>
      <c r="BR207" s="72"/>
      <c r="BS207" s="72"/>
      <c r="BT207" s="72"/>
      <c r="BU207" s="72"/>
      <c r="BV207" s="72"/>
      <c r="BW207" s="72"/>
      <c r="BX207" s="72">
        <v>1</v>
      </c>
      <c r="BY207" s="72"/>
      <c r="BZ207" s="72"/>
      <c r="CA207" s="72"/>
      <c r="CB207" s="72"/>
      <c r="CC207" s="72"/>
      <c r="CD207" s="72"/>
      <c r="CE207" s="72"/>
      <c r="CF207" s="72"/>
      <c r="CG207" s="72"/>
      <c r="CH207" s="72"/>
      <c r="CI207" s="72"/>
      <c r="CJ207" s="72"/>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v>2</v>
      </c>
      <c r="DR207" s="72"/>
      <c r="DS207" s="72"/>
      <c r="DT207" s="72"/>
      <c r="DU207" s="72"/>
      <c r="DV207" s="72"/>
      <c r="DW207" s="72">
        <v>1</v>
      </c>
      <c r="DX207" s="72"/>
      <c r="DY207" s="72"/>
      <c r="DZ207" s="72"/>
      <c r="EA207" s="72"/>
      <c r="EB207" s="72"/>
      <c r="EC207" s="72"/>
      <c r="ED207" s="72"/>
      <c r="EE207" s="72"/>
      <c r="EF207" s="72"/>
      <c r="EG207" s="72"/>
      <c r="EH207" s="72"/>
      <c r="EI207" s="72">
        <v>1</v>
      </c>
      <c r="EJ207" s="72"/>
      <c r="EK207" s="72"/>
      <c r="EL207" s="72"/>
      <c r="EM207" s="72"/>
      <c r="EN207" s="72"/>
      <c r="EO207" s="72"/>
      <c r="EP207" s="72"/>
      <c r="EQ207" s="72"/>
      <c r="ER207" s="238">
        <f t="shared" si="44"/>
        <v>5</v>
      </c>
      <c r="ES207" s="72">
        <f t="shared" si="45"/>
        <v>1</v>
      </c>
      <c r="ET207" s="72" t="s">
        <v>288</v>
      </c>
      <c r="EU207" s="7" t="s">
        <v>2325</v>
      </c>
      <c r="EV207" s="262" t="s">
        <v>115</v>
      </c>
      <c r="EW207" s="7" t="s">
        <v>2350</v>
      </c>
      <c r="EX207" s="150" t="s">
        <v>2363</v>
      </c>
      <c r="EY207" s="239">
        <v>46211</v>
      </c>
      <c r="EZ207" s="239"/>
      <c r="FA207" s="150"/>
      <c r="FB207" s="239"/>
      <c r="FC207" s="7"/>
      <c r="FD207" s="7"/>
      <c r="FE207" s="7">
        <f t="shared" si="46"/>
        <v>3982</v>
      </c>
      <c r="FF207" s="72">
        <f t="shared" si="47"/>
        <v>7963</v>
      </c>
    </row>
    <row r="208" spans="1:162" ht="17.25" hidden="1" customHeight="1" x14ac:dyDescent="0.25">
      <c r="A208" s="72">
        <v>457429849</v>
      </c>
      <c r="B208" s="232" t="s">
        <v>726</v>
      </c>
      <c r="C208" s="72" t="s">
        <v>2243</v>
      </c>
      <c r="D208" s="72" t="s">
        <v>2344</v>
      </c>
      <c r="E208" s="72">
        <f>5671+284</f>
        <v>5955</v>
      </c>
      <c r="F208" s="72"/>
      <c r="G208" s="233"/>
      <c r="H208" s="233"/>
      <c r="I208" s="72">
        <v>5671</v>
      </c>
      <c r="J208" s="72">
        <v>11198</v>
      </c>
      <c r="K208" s="189">
        <f t="shared" si="36"/>
        <v>5811</v>
      </c>
      <c r="L208" s="189">
        <f t="shared" si="37"/>
        <v>10914</v>
      </c>
      <c r="M208" s="260">
        <v>2</v>
      </c>
      <c r="N208" s="72" t="s">
        <v>2242</v>
      </c>
      <c r="O208" s="72" t="s">
        <v>128</v>
      </c>
      <c r="P208" s="72" t="s">
        <v>199</v>
      </c>
      <c r="Q208" s="186">
        <v>62830</v>
      </c>
      <c r="R208" s="66">
        <v>284</v>
      </c>
      <c r="S208" s="66">
        <f t="shared" si="38"/>
        <v>0</v>
      </c>
      <c r="T208" s="66">
        <v>2700</v>
      </c>
      <c r="U208" s="4" t="s">
        <v>1019</v>
      </c>
      <c r="V208" s="5">
        <f t="shared" si="39"/>
        <v>0.16501025227632996</v>
      </c>
      <c r="W208" s="5">
        <f t="shared" si="40"/>
        <v>1.1681998544485827E-2</v>
      </c>
      <c r="X208" s="5" t="str">
        <f t="shared" si="41"/>
        <v xml:space="preserve">STABLE </v>
      </c>
      <c r="Y208" s="72" t="str">
        <f t="shared" si="42"/>
        <v>NC</v>
      </c>
      <c r="Z208" s="72" t="s">
        <v>128</v>
      </c>
      <c r="AA208" s="72" t="s">
        <v>141</v>
      </c>
      <c r="AB208" s="232" t="s">
        <v>2349</v>
      </c>
      <c r="AC208" s="72"/>
      <c r="AD208" s="72" t="s">
        <v>2889</v>
      </c>
      <c r="AE208" s="234"/>
      <c r="AF208" s="235" t="s">
        <v>129</v>
      </c>
      <c r="AG208" s="7"/>
      <c r="AH208" s="72" t="s">
        <v>1084</v>
      </c>
      <c r="AI208" s="7"/>
      <c r="AJ208" s="7"/>
      <c r="AK208" s="7"/>
      <c r="AL208" s="7">
        <v>11198</v>
      </c>
      <c r="AM208" s="186">
        <v>62830</v>
      </c>
      <c r="AN208" s="189">
        <v>57</v>
      </c>
      <c r="AO208" s="233">
        <v>55</v>
      </c>
      <c r="AP208" s="233" t="str">
        <f t="shared" si="43"/>
        <v>STABLE</v>
      </c>
      <c r="AQ208" s="233"/>
      <c r="AR208" s="233"/>
      <c r="AS208" s="233"/>
      <c r="AT208" s="233"/>
      <c r="AU208" s="72" t="s">
        <v>131</v>
      </c>
      <c r="AV208" s="236" t="s">
        <v>1465</v>
      </c>
      <c r="AW208" s="232" t="s">
        <v>1387</v>
      </c>
      <c r="AX208" s="237">
        <v>45013</v>
      </c>
      <c r="AY208" s="72">
        <v>48</v>
      </c>
      <c r="AZ208" s="72" t="s">
        <v>139</v>
      </c>
      <c r="BA208" s="7" t="s">
        <v>135</v>
      </c>
      <c r="BB208" s="7"/>
      <c r="BC208" s="7"/>
      <c r="BD208" s="72"/>
      <c r="BE208" s="72"/>
      <c r="BF208" s="72"/>
      <c r="BG208" s="150"/>
      <c r="BH208" s="72"/>
      <c r="BI208" s="72"/>
      <c r="BJ208" s="72"/>
      <c r="BK208" s="72"/>
      <c r="BL208" s="72"/>
      <c r="BM208" s="72"/>
      <c r="BN208" s="72"/>
      <c r="BO208" s="72"/>
      <c r="BP208" s="72"/>
      <c r="BQ208" s="72"/>
      <c r="BR208" s="72"/>
      <c r="BS208" s="72"/>
      <c r="BT208" s="72"/>
      <c r="BU208" s="72">
        <v>1</v>
      </c>
      <c r="BV208" s="72"/>
      <c r="BW208" s="72"/>
      <c r="BX208" s="72">
        <v>1</v>
      </c>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238">
        <f t="shared" si="44"/>
        <v>2</v>
      </c>
      <c r="ES208" s="72">
        <f t="shared" si="45"/>
        <v>1</v>
      </c>
      <c r="ET208" s="72" t="s">
        <v>203</v>
      </c>
      <c r="EU208" s="7" t="s">
        <v>1916</v>
      </c>
      <c r="EV208" s="7" t="s">
        <v>115</v>
      </c>
      <c r="EW208" s="7" t="s">
        <v>2386</v>
      </c>
      <c r="EX208" s="150" t="s">
        <v>2420</v>
      </c>
      <c r="EY208" s="239">
        <v>46210</v>
      </c>
      <c r="EZ208" s="239"/>
      <c r="FA208" s="150"/>
      <c r="FB208" s="239"/>
      <c r="FC208" s="7"/>
      <c r="FD208" s="7"/>
      <c r="FE208" s="7">
        <f t="shared" si="46"/>
        <v>5811</v>
      </c>
      <c r="FF208" s="72">
        <f t="shared" si="47"/>
        <v>16869</v>
      </c>
    </row>
    <row r="209" spans="1:162" ht="17.25" hidden="1" customHeight="1" x14ac:dyDescent="0.25">
      <c r="A209" s="72">
        <v>463181927</v>
      </c>
      <c r="B209" s="232" t="s">
        <v>685</v>
      </c>
      <c r="C209" s="72"/>
      <c r="D209" s="72"/>
      <c r="E209" s="72"/>
      <c r="F209" s="72"/>
      <c r="G209" s="233"/>
      <c r="H209" s="233"/>
      <c r="I209" s="72">
        <v>4428</v>
      </c>
      <c r="J209" s="72">
        <v>17706</v>
      </c>
      <c r="K209" s="189">
        <f t="shared" si="36"/>
        <v>4977</v>
      </c>
      <c r="L209" s="189">
        <f t="shared" si="37"/>
        <v>22134</v>
      </c>
      <c r="M209" s="260">
        <v>4</v>
      </c>
      <c r="N209" s="72" t="s">
        <v>124</v>
      </c>
      <c r="O209" s="72" t="s">
        <v>125</v>
      </c>
      <c r="P209" s="72" t="s">
        <v>218</v>
      </c>
      <c r="Q209" s="186">
        <v>62774</v>
      </c>
      <c r="R209" s="66">
        <v>555</v>
      </c>
      <c r="S209" s="66">
        <f t="shared" si="38"/>
        <v>0</v>
      </c>
      <c r="T209" s="66">
        <v>4719.33</v>
      </c>
      <c r="U209" s="4" t="s">
        <v>129</v>
      </c>
      <c r="V209" s="5">
        <f t="shared" si="39"/>
        <v>0.51258300057436335</v>
      </c>
      <c r="W209" s="5">
        <f t="shared" si="40"/>
        <v>2.4183962883538329E-2</v>
      </c>
      <c r="X209" s="5" t="str">
        <f t="shared" si="41"/>
        <v>FLOW</v>
      </c>
      <c r="Y209" s="72" t="str">
        <f t="shared" si="42"/>
        <v>NC</v>
      </c>
      <c r="Z209" s="72" t="s">
        <v>129</v>
      </c>
      <c r="AA209" s="72" t="s">
        <v>141</v>
      </c>
      <c r="AB209" s="232" t="s">
        <v>2349</v>
      </c>
      <c r="AC209" s="72"/>
      <c r="AD209" s="72" t="s">
        <v>2892</v>
      </c>
      <c r="AE209" s="234"/>
      <c r="AF209" s="235" t="s">
        <v>2882</v>
      </c>
      <c r="AG209" s="7"/>
      <c r="AH209" s="72" t="s">
        <v>1077</v>
      </c>
      <c r="AI209" s="7"/>
      <c r="AJ209" s="7"/>
      <c r="AK209" s="7"/>
      <c r="AL209" s="7">
        <v>17706</v>
      </c>
      <c r="AM209" s="186">
        <v>62774</v>
      </c>
      <c r="AN209" s="189">
        <v>118</v>
      </c>
      <c r="AO209" s="233">
        <v>147</v>
      </c>
      <c r="AP209" s="233" t="str">
        <f t="shared" si="43"/>
        <v>FLOW</v>
      </c>
      <c r="AQ209" s="233"/>
      <c r="AR209" s="233"/>
      <c r="AS209" s="233"/>
      <c r="AT209" s="233"/>
      <c r="AU209" s="72" t="s">
        <v>426</v>
      </c>
      <c r="AV209" s="236" t="s">
        <v>1413</v>
      </c>
      <c r="AW209" s="232" t="s">
        <v>401</v>
      </c>
      <c r="AX209" s="237">
        <v>45454</v>
      </c>
      <c r="AY209" s="72">
        <v>36</v>
      </c>
      <c r="AZ209" s="72" t="s">
        <v>139</v>
      </c>
      <c r="BA209" s="7" t="s">
        <v>2305</v>
      </c>
      <c r="BB209" s="7"/>
      <c r="BC209" s="7"/>
      <c r="BD209" s="72"/>
      <c r="BE209" s="72"/>
      <c r="BF209" s="72"/>
      <c r="BG209" s="150"/>
      <c r="BH209" s="72"/>
      <c r="BI209" s="72"/>
      <c r="BJ209" s="72"/>
      <c r="BK209" s="72"/>
      <c r="BL209" s="72"/>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v>1</v>
      </c>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238">
        <f t="shared" si="44"/>
        <v>1</v>
      </c>
      <c r="ES209" s="72">
        <f t="shared" si="45"/>
        <v>1</v>
      </c>
      <c r="ET209" s="72" t="s">
        <v>222</v>
      </c>
      <c r="EU209" s="7" t="s">
        <v>1917</v>
      </c>
      <c r="EV209" s="7" t="s">
        <v>115</v>
      </c>
      <c r="EW209" s="7" t="e">
        <v>#N/A</v>
      </c>
      <c r="EX209" s="150" t="e">
        <v>#N/A</v>
      </c>
      <c r="EY209" s="239" t="e">
        <v>#N/A</v>
      </c>
      <c r="EZ209" s="239"/>
      <c r="FA209" s="150"/>
      <c r="FB209" s="239"/>
      <c r="FC209" s="7"/>
      <c r="FD209" s="7"/>
      <c r="FE209" s="7">
        <f t="shared" si="46"/>
        <v>4977</v>
      </c>
      <c r="FF209" s="72">
        <f t="shared" si="47"/>
        <v>22134</v>
      </c>
    </row>
    <row r="210" spans="1:162" ht="17.25" hidden="1" customHeight="1" x14ac:dyDescent="0.25">
      <c r="A210" s="72">
        <v>466075261</v>
      </c>
      <c r="B210" s="232" t="s">
        <v>881</v>
      </c>
      <c r="C210" s="72" t="s">
        <v>2243</v>
      </c>
      <c r="D210" s="72" t="s">
        <v>2940</v>
      </c>
      <c r="E210" s="72">
        <v>3400</v>
      </c>
      <c r="F210" s="72"/>
      <c r="G210" s="233"/>
      <c r="H210" s="233"/>
      <c r="I210" s="72">
        <v>3297</v>
      </c>
      <c r="J210" s="72">
        <v>3200</v>
      </c>
      <c r="K210" s="189">
        <f t="shared" si="36"/>
        <v>3295</v>
      </c>
      <c r="L210" s="189">
        <f t="shared" si="37"/>
        <v>3097</v>
      </c>
      <c r="M210" s="260">
        <v>1</v>
      </c>
      <c r="N210" s="72" t="s">
        <v>2242</v>
      </c>
      <c r="O210" s="72" t="s">
        <v>128</v>
      </c>
      <c r="P210" s="72" t="s">
        <v>126</v>
      </c>
      <c r="Q210" s="186">
        <v>62652</v>
      </c>
      <c r="R210" s="66">
        <v>95</v>
      </c>
      <c r="S210" s="66">
        <f t="shared" si="38"/>
        <v>0</v>
      </c>
      <c r="T210" s="66">
        <v>5831</v>
      </c>
      <c r="U210" s="4" t="s">
        <v>1021</v>
      </c>
      <c r="V210" s="5">
        <f t="shared" si="39"/>
        <v>3.9373712127146694E-2</v>
      </c>
      <c r="W210" s="5">
        <f t="shared" si="40"/>
        <v>3.2998626145400124E-3</v>
      </c>
      <c r="X210" s="5" t="s">
        <v>2242</v>
      </c>
      <c r="Y210" s="72" t="str">
        <f t="shared" si="42"/>
        <v>BPTP</v>
      </c>
      <c r="Z210" s="72" t="s">
        <v>128</v>
      </c>
      <c r="AA210" s="72" t="s">
        <v>258</v>
      </c>
      <c r="AB210" s="232"/>
      <c r="AC210" s="72">
        <v>25</v>
      </c>
      <c r="AD210" s="72" t="s">
        <v>2888</v>
      </c>
      <c r="AE210" s="234"/>
      <c r="AF210" s="235" t="s">
        <v>129</v>
      </c>
      <c r="AG210" s="7"/>
      <c r="AH210" s="72" t="s">
        <v>1139</v>
      </c>
      <c r="AI210" s="7"/>
      <c r="AJ210" s="7"/>
      <c r="AK210" s="7"/>
      <c r="AL210" s="7">
        <v>3200</v>
      </c>
      <c r="AM210" s="186">
        <v>62652</v>
      </c>
      <c r="AN210" s="189">
        <v>26</v>
      </c>
      <c r="AO210" s="233">
        <v>25</v>
      </c>
      <c r="AP210" s="233" t="str">
        <f t="shared" si="43"/>
        <v>STABLE</v>
      </c>
      <c r="AQ210" s="233"/>
      <c r="AR210" s="233"/>
      <c r="AS210" s="233"/>
      <c r="AT210" s="233"/>
      <c r="AU210" s="72" t="s">
        <v>131</v>
      </c>
      <c r="AV210" s="236" t="s">
        <v>1655</v>
      </c>
      <c r="AW210" s="232" t="s">
        <v>1188</v>
      </c>
      <c r="AX210" s="237">
        <v>45784</v>
      </c>
      <c r="AY210" s="72">
        <v>36</v>
      </c>
      <c r="AZ210" s="72" t="s">
        <v>139</v>
      </c>
      <c r="BA210" s="7" t="s">
        <v>135</v>
      </c>
      <c r="BB210" s="7"/>
      <c r="BC210" s="7"/>
      <c r="BD210" s="72"/>
      <c r="BE210" s="72"/>
      <c r="BF210" s="72"/>
      <c r="BG210" s="150"/>
      <c r="BH210" s="72"/>
      <c r="BI210" s="72"/>
      <c r="BJ210" s="72"/>
      <c r="BK210" s="72"/>
      <c r="BL210" s="72">
        <v>1</v>
      </c>
      <c r="BM210" s="72"/>
      <c r="BN210" s="72"/>
      <c r="BO210" s="72"/>
      <c r="BP210" s="72"/>
      <c r="BQ210" s="72"/>
      <c r="BR210" s="72"/>
      <c r="BS210" s="72"/>
      <c r="BT210" s="72"/>
      <c r="BU210" s="72"/>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238">
        <f t="shared" si="44"/>
        <v>1</v>
      </c>
      <c r="ES210" s="72">
        <f t="shared" si="45"/>
        <v>1</v>
      </c>
      <c r="ET210" s="72" t="s">
        <v>136</v>
      </c>
      <c r="EU210" s="7" t="s">
        <v>1918</v>
      </c>
      <c r="EV210" s="7" t="s">
        <v>115</v>
      </c>
      <c r="EW210" s="7" t="s">
        <v>2354</v>
      </c>
      <c r="EX210" s="150" t="s">
        <v>2438</v>
      </c>
      <c r="EY210" s="239">
        <v>46207</v>
      </c>
      <c r="EZ210" s="239"/>
      <c r="FA210" s="150"/>
      <c r="FB210" s="239"/>
      <c r="FC210" s="7"/>
      <c r="FD210" s="7"/>
      <c r="FE210" s="7">
        <f t="shared" si="46"/>
        <v>3295</v>
      </c>
      <c r="FF210" s="72">
        <f t="shared" si="47"/>
        <v>6497</v>
      </c>
    </row>
    <row r="211" spans="1:162" ht="17.25" hidden="1" customHeight="1" x14ac:dyDescent="0.25">
      <c r="A211" s="72">
        <v>457889140</v>
      </c>
      <c r="B211" s="232" t="s">
        <v>670</v>
      </c>
      <c r="C211" s="72"/>
      <c r="D211" s="72"/>
      <c r="E211" s="72"/>
      <c r="F211" s="72"/>
      <c r="G211" s="233"/>
      <c r="H211" s="233"/>
      <c r="I211" s="72">
        <v>5290</v>
      </c>
      <c r="J211" s="72">
        <v>10387.57</v>
      </c>
      <c r="K211" s="189">
        <f t="shared" si="36"/>
        <v>5456.57</v>
      </c>
      <c r="L211" s="189">
        <f t="shared" si="37"/>
        <v>15677.57</v>
      </c>
      <c r="M211" s="260">
        <v>2</v>
      </c>
      <c r="N211" s="72" t="s">
        <v>124</v>
      </c>
      <c r="O211" s="72" t="s">
        <v>125</v>
      </c>
      <c r="P211" s="72" t="s">
        <v>218</v>
      </c>
      <c r="Q211" s="186">
        <v>62492</v>
      </c>
      <c r="R211" s="66">
        <v>359</v>
      </c>
      <c r="S211" s="66">
        <f t="shared" si="38"/>
        <v>0</v>
      </c>
      <c r="T211" s="66">
        <v>4050</v>
      </c>
      <c r="U211" s="4" t="s">
        <v>1025</v>
      </c>
      <c r="V211" s="5">
        <f t="shared" si="39"/>
        <v>0.48054212706252974</v>
      </c>
      <c r="W211" s="5">
        <f t="shared" si="40"/>
        <v>1.1619154114945223E-2</v>
      </c>
      <c r="X211" s="5" t="s">
        <v>2242</v>
      </c>
      <c r="Y211" s="72" t="str">
        <f t="shared" si="42"/>
        <v>PTP</v>
      </c>
      <c r="Z211" s="72" t="s">
        <v>128</v>
      </c>
      <c r="AA211" s="72" t="s">
        <v>166</v>
      </c>
      <c r="AB211" s="232"/>
      <c r="AC211" s="72">
        <v>22</v>
      </c>
      <c r="AD211" s="72" t="s">
        <v>2888</v>
      </c>
      <c r="AE211" s="234"/>
      <c r="AF211" s="235" t="s">
        <v>129</v>
      </c>
      <c r="AG211" s="7"/>
      <c r="AH211" s="72" t="s">
        <v>1072</v>
      </c>
      <c r="AI211" s="7"/>
      <c r="AJ211" s="7"/>
      <c r="AK211" s="7"/>
      <c r="AL211" s="7">
        <v>10387.57</v>
      </c>
      <c r="AM211" s="186">
        <v>62492</v>
      </c>
      <c r="AN211" s="189">
        <v>57</v>
      </c>
      <c r="AO211" s="233">
        <v>86</v>
      </c>
      <c r="AP211" s="233" t="str">
        <f t="shared" si="43"/>
        <v>FLOW</v>
      </c>
      <c r="AQ211" s="233"/>
      <c r="AR211" s="233"/>
      <c r="AS211" s="233"/>
      <c r="AT211" s="233"/>
      <c r="AU211" s="72" t="s">
        <v>131</v>
      </c>
      <c r="AV211" s="236" t="s">
        <v>1392</v>
      </c>
      <c r="AW211" s="232" t="s">
        <v>422</v>
      </c>
      <c r="AX211" s="237">
        <v>45044</v>
      </c>
      <c r="AY211" s="72">
        <v>48</v>
      </c>
      <c r="AZ211" s="72" t="s">
        <v>139</v>
      </c>
      <c r="BA211" s="7" t="s">
        <v>2305</v>
      </c>
      <c r="BB211" s="7"/>
      <c r="BC211" s="7"/>
      <c r="BD211" s="72"/>
      <c r="BE211" s="72"/>
      <c r="BF211" s="72"/>
      <c r="BG211" s="150"/>
      <c r="BH211" s="72"/>
      <c r="BI211" s="72"/>
      <c r="BJ211" s="72"/>
      <c r="BK211" s="72"/>
      <c r="BL211" s="72">
        <v>1</v>
      </c>
      <c r="BM211" s="72"/>
      <c r="BN211" s="72"/>
      <c r="BO211" s="72"/>
      <c r="BP211" s="72"/>
      <c r="BQ211" s="72"/>
      <c r="BR211" s="72"/>
      <c r="BS211" s="72"/>
      <c r="BT211" s="72"/>
      <c r="BU211" s="72"/>
      <c r="BV211" s="72"/>
      <c r="BW211" s="72"/>
      <c r="BX211" s="72"/>
      <c r="BY211" s="72"/>
      <c r="BZ211" s="72"/>
      <c r="CA211" s="72"/>
      <c r="CB211" s="72"/>
      <c r="CC211" s="72"/>
      <c r="CD211" s="72"/>
      <c r="CE211" s="72"/>
      <c r="CF211" s="72"/>
      <c r="CG211" s="72"/>
      <c r="CH211" s="72"/>
      <c r="CI211" s="72"/>
      <c r="CJ211" s="72"/>
      <c r="CK211" s="72"/>
      <c r="CL211" s="72"/>
      <c r="CM211" s="72"/>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238">
        <f t="shared" si="44"/>
        <v>1</v>
      </c>
      <c r="ES211" s="72">
        <f t="shared" si="45"/>
        <v>1</v>
      </c>
      <c r="ET211" s="72" t="s">
        <v>222</v>
      </c>
      <c r="EU211" s="7" t="s">
        <v>1919</v>
      </c>
      <c r="EV211" s="7" t="s">
        <v>115</v>
      </c>
      <c r="EW211" s="7" t="s">
        <v>2358</v>
      </c>
      <c r="EX211" s="150" t="s">
        <v>2395</v>
      </c>
      <c r="EY211" s="239">
        <v>46220</v>
      </c>
      <c r="EZ211" s="239"/>
      <c r="FA211" s="150"/>
      <c r="FB211" s="239"/>
      <c r="FC211" s="7"/>
      <c r="FD211" s="7"/>
      <c r="FE211" s="7">
        <f t="shared" si="46"/>
        <v>5456.57</v>
      </c>
      <c r="FF211" s="72">
        <f t="shared" si="47"/>
        <v>15677.57</v>
      </c>
    </row>
    <row r="212" spans="1:162" ht="17.25" hidden="1" customHeight="1" x14ac:dyDescent="0.25">
      <c r="A212" s="72">
        <v>456920843</v>
      </c>
      <c r="B212" s="232" t="s">
        <v>2657</v>
      </c>
      <c r="C212" s="72" t="s">
        <v>2243</v>
      </c>
      <c r="D212" s="72" t="s">
        <v>2883</v>
      </c>
      <c r="E212" s="72">
        <v>6161</v>
      </c>
      <c r="F212" s="72"/>
      <c r="G212" s="233"/>
      <c r="H212" s="233"/>
      <c r="I212" s="72">
        <v>6161</v>
      </c>
      <c r="J212" s="72">
        <v>11431</v>
      </c>
      <c r="K212" s="189">
        <f t="shared" si="36"/>
        <v>5616</v>
      </c>
      <c r="L212" s="189">
        <f t="shared" si="37"/>
        <v>11431</v>
      </c>
      <c r="M212" s="260">
        <v>2</v>
      </c>
      <c r="N212" s="72" t="s">
        <v>2242</v>
      </c>
      <c r="O212" s="72" t="s">
        <v>128</v>
      </c>
      <c r="P212" s="72" t="s">
        <v>348</v>
      </c>
      <c r="Q212" s="186">
        <v>62464</v>
      </c>
      <c r="R212" s="66">
        <v>346</v>
      </c>
      <c r="S212" s="66">
        <f t="shared" si="38"/>
        <v>0</v>
      </c>
      <c r="T212" s="66">
        <v>6750</v>
      </c>
      <c r="U212" s="4" t="s">
        <v>129</v>
      </c>
      <c r="V212" s="5">
        <f t="shared" si="39"/>
        <v>0.56665632489844198</v>
      </c>
      <c r="W212" s="5">
        <f t="shared" si="40"/>
        <v>1.1613948067527658E-2</v>
      </c>
      <c r="X212" s="5" t="str">
        <f t="shared" si="41"/>
        <v xml:space="preserve">STABLE </v>
      </c>
      <c r="Y212" s="72" t="str">
        <f t="shared" si="42"/>
        <v>PAID</v>
      </c>
      <c r="Z212" s="72" t="s">
        <v>129</v>
      </c>
      <c r="AA212" s="72" t="s">
        <v>128</v>
      </c>
      <c r="AB212" s="232"/>
      <c r="AC212" s="72"/>
      <c r="AD212" s="72"/>
      <c r="AE212" s="234"/>
      <c r="AF212" s="235" t="s">
        <v>129</v>
      </c>
      <c r="AG212" s="7"/>
      <c r="AH212" s="72" t="s">
        <v>373</v>
      </c>
      <c r="AI212" s="7"/>
      <c r="AJ212" s="7"/>
      <c r="AK212" s="7"/>
      <c r="AL212" s="7">
        <v>18527</v>
      </c>
      <c r="AM212" s="186">
        <v>62464</v>
      </c>
      <c r="AN212" s="189">
        <v>57</v>
      </c>
      <c r="AO212" s="233">
        <v>55</v>
      </c>
      <c r="AP212" s="233" t="str">
        <f t="shared" si="43"/>
        <v>STABLE</v>
      </c>
      <c r="AQ212" s="233"/>
      <c r="AR212" s="233"/>
      <c r="AS212" s="233"/>
      <c r="AT212" s="233"/>
      <c r="AU212" s="72" t="s">
        <v>131</v>
      </c>
      <c r="AV212" s="236" t="s">
        <v>2833</v>
      </c>
      <c r="AW212" s="232" t="s">
        <v>2834</v>
      </c>
      <c r="AX212" s="237">
        <v>44978</v>
      </c>
      <c r="AY212" s="72">
        <v>48</v>
      </c>
      <c r="AZ212" s="72" t="s">
        <v>2880</v>
      </c>
      <c r="BA212" s="7" t="s">
        <v>135</v>
      </c>
      <c r="BB212" s="7"/>
      <c r="BC212" s="7"/>
      <c r="BD212" s="72"/>
      <c r="BE212" s="72"/>
      <c r="BF212" s="72"/>
      <c r="BG212" s="150"/>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v>1</v>
      </c>
      <c r="CH212" s="72"/>
      <c r="CI212" s="72"/>
      <c r="CJ212" s="72"/>
      <c r="CK212" s="72"/>
      <c r="CL212" s="72"/>
      <c r="CM212" s="72"/>
      <c r="CN212" s="72"/>
      <c r="CO212" s="72"/>
      <c r="CP212" s="72"/>
      <c r="CQ212" s="72"/>
      <c r="CR212" s="72"/>
      <c r="CS212" s="72">
        <v>1</v>
      </c>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c r="EP212" s="72"/>
      <c r="EQ212" s="72"/>
      <c r="ER212" s="238">
        <f t="shared" si="44"/>
        <v>2</v>
      </c>
      <c r="ES212" s="72">
        <f t="shared" si="45"/>
        <v>1</v>
      </c>
      <c r="ET212" s="72" t="s">
        <v>352</v>
      </c>
      <c r="EU212" s="7"/>
      <c r="EV212" s="262"/>
      <c r="EW212" s="7"/>
      <c r="EX212" s="150"/>
      <c r="EY212" s="239"/>
      <c r="EZ212" s="239"/>
      <c r="FA212" s="150"/>
      <c r="FB212" s="239"/>
      <c r="FC212" s="7"/>
      <c r="FD212" s="7"/>
      <c r="FE212" s="7">
        <f t="shared" si="46"/>
        <v>5616</v>
      </c>
      <c r="FF212" s="72">
        <f t="shared" si="47"/>
        <v>17592</v>
      </c>
    </row>
    <row r="213" spans="1:162" ht="17.25" hidden="1" customHeight="1" x14ac:dyDescent="0.25">
      <c r="A213" s="72">
        <v>465149328</v>
      </c>
      <c r="B213" s="232" t="s">
        <v>895</v>
      </c>
      <c r="C213" s="72"/>
      <c r="D213" s="72"/>
      <c r="E213" s="72"/>
      <c r="F213" s="72"/>
      <c r="G213" s="233"/>
      <c r="H213" s="233" t="s">
        <v>2556</v>
      </c>
      <c r="I213" s="72">
        <v>3579</v>
      </c>
      <c r="J213" s="72">
        <v>7156</v>
      </c>
      <c r="K213" s="189">
        <f t="shared" si="36"/>
        <v>3715</v>
      </c>
      <c r="L213" s="189">
        <f t="shared" si="37"/>
        <v>10735</v>
      </c>
      <c r="M213" s="260">
        <v>2</v>
      </c>
      <c r="N213" s="72" t="s">
        <v>480</v>
      </c>
      <c r="O213" s="72" t="s">
        <v>125</v>
      </c>
      <c r="P213" s="72" t="s">
        <v>126</v>
      </c>
      <c r="Q213" s="186">
        <v>62455</v>
      </c>
      <c r="R213" s="66">
        <v>138</v>
      </c>
      <c r="S213" s="66">
        <f t="shared" si="38"/>
        <v>0</v>
      </c>
      <c r="T213" s="66">
        <v>1205.99</v>
      </c>
      <c r="U213" s="4" t="s">
        <v>124</v>
      </c>
      <c r="V213" s="5">
        <f t="shared" si="39"/>
        <v>9.4796131777475659E-2</v>
      </c>
      <c r="W213" s="5">
        <f t="shared" si="40"/>
        <v>1.161227469514344E-2</v>
      </c>
      <c r="X213" s="5" t="str">
        <f t="shared" si="41"/>
        <v>RB</v>
      </c>
      <c r="Y213" s="72" t="str">
        <f t="shared" si="42"/>
        <v>PAID</v>
      </c>
      <c r="Z213" s="72" t="s">
        <v>166</v>
      </c>
      <c r="AA213" s="72" t="s">
        <v>128</v>
      </c>
      <c r="AB213" s="232"/>
      <c r="AC213" s="72"/>
      <c r="AD213" s="72"/>
      <c r="AE213" s="234"/>
      <c r="AF213" s="235" t="s">
        <v>129</v>
      </c>
      <c r="AG213" s="7"/>
      <c r="AH213" s="72" t="s">
        <v>130</v>
      </c>
      <c r="AI213" s="7"/>
      <c r="AJ213" s="7"/>
      <c r="AK213" s="7"/>
      <c r="AL213" s="7">
        <v>7156</v>
      </c>
      <c r="AM213" s="186">
        <v>62455</v>
      </c>
      <c r="AN213" s="189">
        <v>57</v>
      </c>
      <c r="AO213" s="233">
        <v>0</v>
      </c>
      <c r="AP213" s="233" t="str">
        <f t="shared" si="43"/>
        <v>RB</v>
      </c>
      <c r="AQ213" s="233"/>
      <c r="AR213" s="233"/>
      <c r="AS213" s="233"/>
      <c r="AT213" s="233"/>
      <c r="AU213" s="72" t="s">
        <v>131</v>
      </c>
      <c r="AV213" s="236"/>
      <c r="AW213" s="232" t="s">
        <v>1672</v>
      </c>
      <c r="AX213" s="237">
        <v>45664</v>
      </c>
      <c r="AY213" s="72">
        <v>36</v>
      </c>
      <c r="AZ213" s="72" t="s">
        <v>139</v>
      </c>
      <c r="BA213" s="7" t="s">
        <v>135</v>
      </c>
      <c r="BB213" s="7"/>
      <c r="BC213" s="7"/>
      <c r="BD213" s="72"/>
      <c r="BE213" s="72"/>
      <c r="BF213" s="72"/>
      <c r="BG213" s="150"/>
      <c r="BH213" s="72"/>
      <c r="BI213" s="72">
        <v>1</v>
      </c>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238">
        <f t="shared" si="44"/>
        <v>1</v>
      </c>
      <c r="ES213" s="72">
        <f t="shared" si="45"/>
        <v>1</v>
      </c>
      <c r="ET213" s="72" t="s">
        <v>136</v>
      </c>
      <c r="EU213" s="7" t="e">
        <v>#N/A</v>
      </c>
      <c r="EV213" s="7" t="s">
        <v>115</v>
      </c>
      <c r="EW213" s="7" t="s">
        <v>2354</v>
      </c>
      <c r="EX213" s="150" t="s">
        <v>2439</v>
      </c>
      <c r="EY213" s="239">
        <v>46206</v>
      </c>
      <c r="EZ213" s="239"/>
      <c r="FA213" s="150"/>
      <c r="FB213" s="239"/>
      <c r="FC213" s="7"/>
      <c r="FD213" s="7"/>
      <c r="FE213" s="7">
        <f t="shared" si="46"/>
        <v>3715</v>
      </c>
      <c r="FF213" s="72">
        <f t="shared" si="47"/>
        <v>10735</v>
      </c>
    </row>
    <row r="214" spans="1:162" ht="17.25" hidden="1" customHeight="1" x14ac:dyDescent="0.25">
      <c r="A214" s="72">
        <v>462234854</v>
      </c>
      <c r="B214" s="232" t="s">
        <v>874</v>
      </c>
      <c r="C214" s="72" t="s">
        <v>2243</v>
      </c>
      <c r="D214" s="72" t="s">
        <v>2344</v>
      </c>
      <c r="E214" s="72">
        <v>6800</v>
      </c>
      <c r="F214" s="72"/>
      <c r="G214" s="233"/>
      <c r="H214" s="233"/>
      <c r="I214" s="72">
        <v>6572</v>
      </c>
      <c r="J214" s="72">
        <v>8007</v>
      </c>
      <c r="K214" s="189">
        <f t="shared" si="36"/>
        <v>1718</v>
      </c>
      <c r="L214" s="189">
        <f t="shared" si="37"/>
        <v>7779</v>
      </c>
      <c r="M214" s="260">
        <v>2</v>
      </c>
      <c r="N214" s="72" t="s">
        <v>2242</v>
      </c>
      <c r="O214" s="72" t="s">
        <v>128</v>
      </c>
      <c r="P214" s="72" t="s">
        <v>126</v>
      </c>
      <c r="Q214" s="186">
        <v>62245</v>
      </c>
      <c r="R214" s="66">
        <v>283</v>
      </c>
      <c r="S214" s="66">
        <f t="shared" si="38"/>
        <v>0</v>
      </c>
      <c r="T214" s="66">
        <v>1411</v>
      </c>
      <c r="U214" s="4" t="s">
        <v>174</v>
      </c>
      <c r="V214" s="5">
        <f t="shared" si="39"/>
        <v>9.4477387278664199E-2</v>
      </c>
      <c r="W214" s="5">
        <f t="shared" si="40"/>
        <v>1.1573229339511704E-2</v>
      </c>
      <c r="X214" s="5" t="str">
        <f t="shared" si="41"/>
        <v xml:space="preserve">STABLE </v>
      </c>
      <c r="Y214" s="72" t="str">
        <f t="shared" si="42"/>
        <v>PAID</v>
      </c>
      <c r="Z214" s="72" t="s">
        <v>128</v>
      </c>
      <c r="AA214" s="72" t="s">
        <v>128</v>
      </c>
      <c r="AB214" s="232"/>
      <c r="AC214" s="72"/>
      <c r="AD214" s="72"/>
      <c r="AE214" s="234"/>
      <c r="AF214" s="235" t="s">
        <v>129</v>
      </c>
      <c r="AG214" s="7"/>
      <c r="AH214" s="72" t="s">
        <v>1135</v>
      </c>
      <c r="AI214" s="7"/>
      <c r="AJ214" s="7"/>
      <c r="AK214" s="7"/>
      <c r="AL214" s="7">
        <v>8007</v>
      </c>
      <c r="AM214" s="186">
        <v>62245</v>
      </c>
      <c r="AN214" s="189">
        <v>57</v>
      </c>
      <c r="AO214" s="233">
        <v>55</v>
      </c>
      <c r="AP214" s="233" t="str">
        <f t="shared" si="43"/>
        <v>STABLE</v>
      </c>
      <c r="AQ214" s="233"/>
      <c r="AR214" s="233"/>
      <c r="AS214" s="233"/>
      <c r="AT214" s="233"/>
      <c r="AU214" s="72" t="s">
        <v>131</v>
      </c>
      <c r="AV214" s="236" t="s">
        <v>1647</v>
      </c>
      <c r="AW214" s="232" t="s">
        <v>1648</v>
      </c>
      <c r="AX214" s="237">
        <v>45365</v>
      </c>
      <c r="AY214" s="72">
        <v>36</v>
      </c>
      <c r="AZ214" s="72" t="s">
        <v>139</v>
      </c>
      <c r="BA214" s="7" t="s">
        <v>135</v>
      </c>
      <c r="BB214" s="7"/>
      <c r="BC214" s="7"/>
      <c r="BD214" s="72"/>
      <c r="BE214" s="72"/>
      <c r="BF214" s="72"/>
      <c r="BG214" s="150"/>
      <c r="BH214" s="72"/>
      <c r="BI214" s="72"/>
      <c r="BJ214" s="72"/>
      <c r="BK214" s="72"/>
      <c r="BL214" s="72">
        <v>1</v>
      </c>
      <c r="BM214" s="72"/>
      <c r="BN214" s="72"/>
      <c r="BO214" s="72"/>
      <c r="BP214" s="72"/>
      <c r="BQ214" s="72"/>
      <c r="BR214" s="72"/>
      <c r="BS214" s="72"/>
      <c r="BT214" s="72"/>
      <c r="BU214" s="72"/>
      <c r="BV214" s="72"/>
      <c r="BW214" s="72"/>
      <c r="BX214" s="72"/>
      <c r="BY214" s="72"/>
      <c r="BZ214" s="72"/>
      <c r="CA214" s="72"/>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238">
        <f t="shared" si="44"/>
        <v>1</v>
      </c>
      <c r="ES214" s="72">
        <f t="shared" si="45"/>
        <v>1</v>
      </c>
      <c r="ET214" s="72" t="s">
        <v>136</v>
      </c>
      <c r="EU214" s="7" t="s">
        <v>1920</v>
      </c>
      <c r="EV214" s="7" t="s">
        <v>115</v>
      </c>
      <c r="EW214" s="7" t="s">
        <v>2352</v>
      </c>
      <c r="EX214" s="150" t="s">
        <v>2364</v>
      </c>
      <c r="EY214" s="239">
        <v>46207</v>
      </c>
      <c r="EZ214" s="239"/>
      <c r="FA214" s="150"/>
      <c r="FB214" s="239"/>
      <c r="FC214" s="7"/>
      <c r="FD214" s="7"/>
      <c r="FE214" s="7">
        <f t="shared" si="46"/>
        <v>1718</v>
      </c>
      <c r="FF214" s="72">
        <f t="shared" si="47"/>
        <v>14579</v>
      </c>
    </row>
    <row r="215" spans="1:162" ht="17.25" hidden="1" customHeight="1" x14ac:dyDescent="0.25">
      <c r="A215" s="72">
        <v>464626828</v>
      </c>
      <c r="B215" s="232" t="s">
        <v>2565</v>
      </c>
      <c r="C215" s="72" t="s">
        <v>2243</v>
      </c>
      <c r="D215" s="72" t="s">
        <v>2909</v>
      </c>
      <c r="E215" s="72">
        <v>4023</v>
      </c>
      <c r="F215" s="72"/>
      <c r="G215" s="233"/>
      <c r="H215" s="233"/>
      <c r="I215" s="72">
        <v>4023</v>
      </c>
      <c r="J215" s="72">
        <v>2471</v>
      </c>
      <c r="K215" s="189">
        <f t="shared" si="36"/>
        <v>2516</v>
      </c>
      <c r="L215" s="189">
        <f t="shared" si="37"/>
        <v>2471</v>
      </c>
      <c r="M215" s="260">
        <v>1</v>
      </c>
      <c r="N215" s="72" t="s">
        <v>2242</v>
      </c>
      <c r="O215" s="72" t="s">
        <v>128</v>
      </c>
      <c r="P215" s="72" t="s">
        <v>276</v>
      </c>
      <c r="Q215" s="186">
        <v>62071</v>
      </c>
      <c r="R215" s="66">
        <v>45</v>
      </c>
      <c r="S215" s="66">
        <f t="shared" si="38"/>
        <v>0</v>
      </c>
      <c r="T215" s="66">
        <v>2250</v>
      </c>
      <c r="U215" s="4" t="s">
        <v>1028</v>
      </c>
      <c r="V215" s="5">
        <f t="shared" si="39"/>
        <v>4.9698711917734457E-2</v>
      </c>
      <c r="W215" s="5">
        <f t="shared" si="40"/>
        <v>3.2692615135528494E-3</v>
      </c>
      <c r="X215" s="5" t="str">
        <f t="shared" si="41"/>
        <v xml:space="preserve">STABLE </v>
      </c>
      <c r="Y215" s="72" t="str">
        <f t="shared" si="42"/>
        <v>PAID</v>
      </c>
      <c r="Z215" s="72" t="s">
        <v>128</v>
      </c>
      <c r="AA215" s="72" t="s">
        <v>128</v>
      </c>
      <c r="AB215" s="232"/>
      <c r="AC215" s="72"/>
      <c r="AD215" s="72" t="s">
        <v>2888</v>
      </c>
      <c r="AE215" s="234"/>
      <c r="AF215" s="235" t="s">
        <v>129</v>
      </c>
      <c r="AG215" s="7"/>
      <c r="AH215" s="72" t="s">
        <v>2697</v>
      </c>
      <c r="AI215" s="7"/>
      <c r="AJ215" s="7"/>
      <c r="AK215" s="7"/>
      <c r="AL215" s="7">
        <v>4766</v>
      </c>
      <c r="AM215" s="186">
        <v>62071</v>
      </c>
      <c r="AN215" s="189">
        <v>26</v>
      </c>
      <c r="AO215" s="233">
        <v>25</v>
      </c>
      <c r="AP215" s="233" t="str">
        <f t="shared" si="43"/>
        <v>STABLE</v>
      </c>
      <c r="AQ215" s="233"/>
      <c r="AR215" s="233"/>
      <c r="AS215" s="233"/>
      <c r="AT215" s="233"/>
      <c r="AU215" s="72" t="s">
        <v>131</v>
      </c>
      <c r="AV215" s="236" t="s">
        <v>2725</v>
      </c>
      <c r="AW215" s="232" t="s">
        <v>1308</v>
      </c>
      <c r="AX215" s="237">
        <v>45605</v>
      </c>
      <c r="AY215" s="72">
        <v>36</v>
      </c>
      <c r="AZ215" s="72" t="s">
        <v>2880</v>
      </c>
      <c r="BA215" s="7" t="s">
        <v>135</v>
      </c>
      <c r="BB215" s="7"/>
      <c r="BC215" s="7"/>
      <c r="BD215" s="72"/>
      <c r="BE215" s="72"/>
      <c r="BF215" s="72"/>
      <c r="BG215" s="150"/>
      <c r="BH215" s="72"/>
      <c r="BI215" s="72"/>
      <c r="BJ215" s="72"/>
      <c r="BK215" s="72"/>
      <c r="BL215" s="72"/>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238">
        <f t="shared" si="44"/>
        <v>0</v>
      </c>
      <c r="ES215" s="72" t="str">
        <f t="shared" si="45"/>
        <v/>
      </c>
      <c r="ET215" s="72" t="s">
        <v>280</v>
      </c>
      <c r="EU215" s="7"/>
      <c r="EV215" s="262"/>
      <c r="EW215" s="7"/>
      <c r="EX215" s="150"/>
      <c r="EY215" s="239"/>
      <c r="EZ215" s="239"/>
      <c r="FA215" s="150"/>
      <c r="FB215" s="239"/>
      <c r="FC215" s="7"/>
      <c r="FD215" s="7"/>
      <c r="FE215" s="7">
        <f t="shared" si="46"/>
        <v>2516</v>
      </c>
      <c r="FF215" s="72">
        <f t="shared" si="47"/>
        <v>6494</v>
      </c>
    </row>
    <row r="216" spans="1:162" ht="17.25" hidden="1" customHeight="1" x14ac:dyDescent="0.25">
      <c r="A216" s="72">
        <v>464497060</v>
      </c>
      <c r="B216" s="232" t="s">
        <v>2635</v>
      </c>
      <c r="C216" s="72" t="s">
        <v>2243</v>
      </c>
      <c r="D216" s="72" t="s">
        <v>2959</v>
      </c>
      <c r="E216" s="72">
        <v>3910</v>
      </c>
      <c r="F216" s="72"/>
      <c r="G216" s="233"/>
      <c r="H216" s="233"/>
      <c r="I216" s="72">
        <v>3983</v>
      </c>
      <c r="J216" s="72">
        <v>3818</v>
      </c>
      <c r="K216" s="189">
        <f t="shared" si="36"/>
        <v>3900</v>
      </c>
      <c r="L216" s="189">
        <f t="shared" si="37"/>
        <v>3891</v>
      </c>
      <c r="M216" s="260">
        <v>1</v>
      </c>
      <c r="N216" s="72" t="s">
        <v>2242</v>
      </c>
      <c r="O216" s="72" t="s">
        <v>128</v>
      </c>
      <c r="P216" s="72" t="s">
        <v>173</v>
      </c>
      <c r="Q216" s="186">
        <v>62014</v>
      </c>
      <c r="R216" s="66">
        <v>82</v>
      </c>
      <c r="S216" s="66">
        <f t="shared" si="38"/>
        <v>0</v>
      </c>
      <c r="T216" s="66">
        <v>3364</v>
      </c>
      <c r="U216" s="4" t="s">
        <v>496</v>
      </c>
      <c r="V216" s="5">
        <f t="shared" si="39"/>
        <v>6.3971444972420966E-2</v>
      </c>
      <c r="W216" s="5">
        <f t="shared" si="40"/>
        <v>3.2662593401341432E-3</v>
      </c>
      <c r="X216" s="5" t="s">
        <v>2242</v>
      </c>
      <c r="Y216" s="72" t="str">
        <f t="shared" si="42"/>
        <v>PTP</v>
      </c>
      <c r="Z216" s="72" t="s">
        <v>166</v>
      </c>
      <c r="AA216" s="72" t="s">
        <v>166</v>
      </c>
      <c r="AB216" s="232"/>
      <c r="AC216" s="72">
        <v>31</v>
      </c>
      <c r="AD216" s="72" t="s">
        <v>2888</v>
      </c>
      <c r="AE216" s="234"/>
      <c r="AF216" s="235" t="s">
        <v>129</v>
      </c>
      <c r="AG216" s="7"/>
      <c r="AH216" s="72" t="s">
        <v>1099</v>
      </c>
      <c r="AI216" s="7"/>
      <c r="AJ216" s="7"/>
      <c r="AK216" s="7"/>
      <c r="AL216" s="7">
        <v>7264</v>
      </c>
      <c r="AM216" s="186">
        <v>62014</v>
      </c>
      <c r="AN216" s="189">
        <v>26</v>
      </c>
      <c r="AO216" s="233">
        <v>55</v>
      </c>
      <c r="AP216" s="233" t="str">
        <f t="shared" si="43"/>
        <v>FLOW</v>
      </c>
      <c r="AQ216" s="233"/>
      <c r="AR216" s="233"/>
      <c r="AS216" s="233"/>
      <c r="AT216" s="233"/>
      <c r="AU216" s="72" t="s">
        <v>131</v>
      </c>
      <c r="AV216" s="236" t="s">
        <v>2806</v>
      </c>
      <c r="AW216" s="232" t="s">
        <v>1261</v>
      </c>
      <c r="AX216" s="237">
        <v>45595</v>
      </c>
      <c r="AY216" s="72">
        <v>36</v>
      </c>
      <c r="AZ216" s="72" t="s">
        <v>2880</v>
      </c>
      <c r="BA216" s="7" t="s">
        <v>2305</v>
      </c>
      <c r="BB216" s="7"/>
      <c r="BC216" s="7"/>
      <c r="BD216" s="72"/>
      <c r="BE216" s="72"/>
      <c r="BF216" s="72"/>
      <c r="BG216" s="150"/>
      <c r="BH216" s="72"/>
      <c r="BI216" s="72"/>
      <c r="BJ216" s="72"/>
      <c r="BK216" s="72"/>
      <c r="BL216" s="72"/>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v>1</v>
      </c>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238">
        <f t="shared" si="44"/>
        <v>1</v>
      </c>
      <c r="ES216" s="72">
        <f t="shared" si="45"/>
        <v>1</v>
      </c>
      <c r="ET216" s="72" t="s">
        <v>178</v>
      </c>
      <c r="EU216" s="7"/>
      <c r="EV216" s="262"/>
      <c r="EW216" s="7"/>
      <c r="EX216" s="150"/>
      <c r="EY216" s="239"/>
      <c r="EZ216" s="239"/>
      <c r="FA216" s="150"/>
      <c r="FB216" s="239"/>
      <c r="FC216" s="7"/>
      <c r="FD216" s="7"/>
      <c r="FE216" s="7">
        <f t="shared" si="46"/>
        <v>3900</v>
      </c>
      <c r="FF216" s="72">
        <f t="shared" si="47"/>
        <v>7801</v>
      </c>
    </row>
    <row r="217" spans="1:162" ht="17.25" hidden="1" customHeight="1" x14ac:dyDescent="0.25">
      <c r="A217" s="72">
        <v>465630943</v>
      </c>
      <c r="B217" s="232" t="s">
        <v>737</v>
      </c>
      <c r="C217" s="72" t="s">
        <v>2243</v>
      </c>
      <c r="D217" s="72" t="s">
        <v>2952</v>
      </c>
      <c r="E217" s="72">
        <v>7978</v>
      </c>
      <c r="F217" s="72"/>
      <c r="G217" s="233"/>
      <c r="H217" s="233" t="s">
        <v>18</v>
      </c>
      <c r="I217" s="72">
        <v>3503</v>
      </c>
      <c r="J217" s="72">
        <v>3503</v>
      </c>
      <c r="K217" s="189">
        <f t="shared" si="36"/>
        <v>3503</v>
      </c>
      <c r="L217" s="189">
        <f t="shared" si="37"/>
        <v>-972</v>
      </c>
      <c r="M217" s="260">
        <v>1</v>
      </c>
      <c r="N217" s="72" t="s">
        <v>480</v>
      </c>
      <c r="O217" s="72" t="s">
        <v>128</v>
      </c>
      <c r="P217" s="72" t="s">
        <v>236</v>
      </c>
      <c r="Q217" s="186">
        <v>61588</v>
      </c>
      <c r="R217" s="66">
        <v>0</v>
      </c>
      <c r="S217" s="66">
        <f t="shared" si="38"/>
        <v>450</v>
      </c>
      <c r="T217" s="66">
        <v>450</v>
      </c>
      <c r="U217" s="4" t="s">
        <v>129</v>
      </c>
      <c r="V217" s="5">
        <f t="shared" si="39"/>
        <v>6.5534470755997914E-2</v>
      </c>
      <c r="W217" s="5">
        <f t="shared" si="40"/>
        <v>3.2438220440574967E-3</v>
      </c>
      <c r="X217" s="5" t="s">
        <v>2242</v>
      </c>
      <c r="Y217" s="72" t="str">
        <f t="shared" si="42"/>
        <v>PAID</v>
      </c>
      <c r="Z217" s="72" t="s">
        <v>129</v>
      </c>
      <c r="AA217" s="72" t="s">
        <v>141</v>
      </c>
      <c r="AB217" s="232" t="s">
        <v>2349</v>
      </c>
      <c r="AC217" s="72"/>
      <c r="AD217" s="72" t="s">
        <v>2892</v>
      </c>
      <c r="AE217" s="234"/>
      <c r="AF217" s="235" t="s">
        <v>129</v>
      </c>
      <c r="AG217" s="7"/>
      <c r="AH217" s="72" t="s">
        <v>1088</v>
      </c>
      <c r="AI217" s="7"/>
      <c r="AJ217" s="7"/>
      <c r="AK217" s="7"/>
      <c r="AL217" s="7">
        <v>3953</v>
      </c>
      <c r="AM217" s="186">
        <v>61588</v>
      </c>
      <c r="AN217" s="189">
        <v>26</v>
      </c>
      <c r="AO217" s="233">
        <v>0</v>
      </c>
      <c r="AP217" s="233" t="str">
        <f t="shared" si="43"/>
        <v>RB</v>
      </c>
      <c r="AQ217" s="233"/>
      <c r="AR217" s="233"/>
      <c r="AS217" s="233"/>
      <c r="AT217" s="233"/>
      <c r="AU217" s="72" t="s">
        <v>131</v>
      </c>
      <c r="AV217" s="236" t="s">
        <v>1477</v>
      </c>
      <c r="AW217" s="232" t="s">
        <v>1238</v>
      </c>
      <c r="AX217" s="237">
        <v>45720</v>
      </c>
      <c r="AY217" s="72">
        <v>36</v>
      </c>
      <c r="AZ217" s="72" t="s">
        <v>2880</v>
      </c>
      <c r="BA217" s="7" t="s">
        <v>135</v>
      </c>
      <c r="BB217" s="7"/>
      <c r="BC217" s="7"/>
      <c r="BD217" s="72"/>
      <c r="BE217" s="72"/>
      <c r="BF217" s="72"/>
      <c r="BG217" s="150"/>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c r="CE217" s="72"/>
      <c r="CF217" s="72"/>
      <c r="CG217" s="72">
        <v>1</v>
      </c>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v>1</v>
      </c>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238">
        <f t="shared" si="44"/>
        <v>2</v>
      </c>
      <c r="ES217" s="72">
        <f t="shared" si="45"/>
        <v>1</v>
      </c>
      <c r="ET217" s="72" t="s">
        <v>240</v>
      </c>
      <c r="EU217" s="7"/>
      <c r="EV217" s="262"/>
      <c r="EW217" s="7"/>
      <c r="EX217" s="150"/>
      <c r="EY217" s="239"/>
      <c r="EZ217" s="239"/>
      <c r="FA217" s="150"/>
      <c r="FB217" s="239"/>
      <c r="FC217" s="7" t="s">
        <v>2932</v>
      </c>
      <c r="FD217" s="7"/>
      <c r="FE217" s="7">
        <f t="shared" si="46"/>
        <v>3503</v>
      </c>
      <c r="FF217" s="72">
        <f t="shared" si="47"/>
        <v>7006</v>
      </c>
    </row>
    <row r="218" spans="1:162" ht="17.25" hidden="1" customHeight="1" x14ac:dyDescent="0.25">
      <c r="A218" s="72">
        <v>457622833</v>
      </c>
      <c r="B218" s="232" t="s">
        <v>833</v>
      </c>
      <c r="C218" s="72" t="s">
        <v>2243</v>
      </c>
      <c r="D218" s="72" t="s">
        <v>2908</v>
      </c>
      <c r="E218" s="72">
        <v>6200</v>
      </c>
      <c r="F218" s="72"/>
      <c r="G218" s="233"/>
      <c r="H218" s="233"/>
      <c r="I218" s="72">
        <v>6063</v>
      </c>
      <c r="J218" s="72">
        <v>5906</v>
      </c>
      <c r="K218" s="189">
        <f t="shared" si="36"/>
        <v>5999</v>
      </c>
      <c r="L218" s="189">
        <f t="shared" si="37"/>
        <v>5769</v>
      </c>
      <c r="M218" s="260">
        <v>1</v>
      </c>
      <c r="N218" s="72" t="s">
        <v>2242</v>
      </c>
      <c r="O218" s="72" t="s">
        <v>128</v>
      </c>
      <c r="P218" s="72" t="s">
        <v>348</v>
      </c>
      <c r="Q218" s="186">
        <v>61499.68</v>
      </c>
      <c r="R218" s="66">
        <v>93</v>
      </c>
      <c r="S218" s="66">
        <f t="shared" si="38"/>
        <v>0</v>
      </c>
      <c r="T218" s="66">
        <v>5801</v>
      </c>
      <c r="U218" s="4" t="s">
        <v>1032</v>
      </c>
      <c r="V218" s="5">
        <f t="shared" si="39"/>
        <v>7.3559254075619529E-2</v>
      </c>
      <c r="W218" s="5">
        <f t="shared" si="40"/>
        <v>3.2391702553497752E-3</v>
      </c>
      <c r="X218" s="5" t="str">
        <f t="shared" si="41"/>
        <v xml:space="preserve">STABLE </v>
      </c>
      <c r="Y218" s="72" t="str">
        <f t="shared" si="42"/>
        <v>PAID</v>
      </c>
      <c r="Z218" s="72" t="s">
        <v>166</v>
      </c>
      <c r="AA218" s="72" t="s">
        <v>128</v>
      </c>
      <c r="AB218" s="232"/>
      <c r="AC218" s="72"/>
      <c r="AD218" s="72" t="s">
        <v>2888</v>
      </c>
      <c r="AE218" s="234"/>
      <c r="AF218" s="235" t="s">
        <v>129</v>
      </c>
      <c r="AG218" s="7"/>
      <c r="AH218" s="72" t="s">
        <v>373</v>
      </c>
      <c r="AI218" s="7"/>
      <c r="AJ218" s="7"/>
      <c r="AK218" s="7"/>
      <c r="AL218" s="7">
        <v>5906</v>
      </c>
      <c r="AM218" s="186">
        <v>61499.68</v>
      </c>
      <c r="AN218" s="189">
        <v>26</v>
      </c>
      <c r="AO218" s="233">
        <v>25</v>
      </c>
      <c r="AP218" s="233" t="str">
        <f t="shared" si="43"/>
        <v>STABLE</v>
      </c>
      <c r="AQ218" s="233"/>
      <c r="AR218" s="233"/>
      <c r="AS218" s="233"/>
      <c r="AT218" s="233"/>
      <c r="AU218" s="72" t="s">
        <v>131</v>
      </c>
      <c r="AV218" s="236" t="s">
        <v>1595</v>
      </c>
      <c r="AW218" s="232" t="s">
        <v>1236</v>
      </c>
      <c r="AX218" s="237">
        <v>45027</v>
      </c>
      <c r="AY218" s="72">
        <v>48</v>
      </c>
      <c r="AZ218" s="72" t="s">
        <v>139</v>
      </c>
      <c r="BA218" s="7" t="s">
        <v>135</v>
      </c>
      <c r="BB218" s="7"/>
      <c r="BC218" s="7"/>
      <c r="BD218" s="72"/>
      <c r="BE218" s="72"/>
      <c r="BF218" s="72"/>
      <c r="BG218" s="150"/>
      <c r="BH218" s="72"/>
      <c r="BI218" s="72"/>
      <c r="BJ218" s="72"/>
      <c r="BK218" s="72"/>
      <c r="BL218" s="72"/>
      <c r="BM218" s="72"/>
      <c r="BN218" s="72"/>
      <c r="BO218" s="72"/>
      <c r="BP218" s="72"/>
      <c r="BQ218" s="72"/>
      <c r="BR218" s="72"/>
      <c r="BS218" s="72"/>
      <c r="BT218" s="72"/>
      <c r="BU218" s="72"/>
      <c r="BV218" s="72"/>
      <c r="BW218" s="72"/>
      <c r="BX218" s="72"/>
      <c r="BY218" s="72"/>
      <c r="BZ218" s="72"/>
      <c r="CA218" s="72">
        <v>1</v>
      </c>
      <c r="CB218" s="72"/>
      <c r="CC218" s="72"/>
      <c r="CD218" s="72"/>
      <c r="CE218" s="72"/>
      <c r="CF218" s="72"/>
      <c r="CG218" s="72">
        <v>1</v>
      </c>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238">
        <f t="shared" si="44"/>
        <v>2</v>
      </c>
      <c r="ES218" s="72">
        <f t="shared" si="45"/>
        <v>1</v>
      </c>
      <c r="ET218" s="72" t="s">
        <v>352</v>
      </c>
      <c r="EU218" s="7" t="s">
        <v>2326</v>
      </c>
      <c r="EV218" s="7" t="e">
        <v>#N/A</v>
      </c>
      <c r="EW218" s="7" t="e">
        <v>#N/A</v>
      </c>
      <c r="EX218" s="150" t="e">
        <v>#N/A</v>
      </c>
      <c r="EY218" s="239" t="e">
        <v>#N/A</v>
      </c>
      <c r="EZ218" s="239"/>
      <c r="FA218" s="150"/>
      <c r="FB218" s="239"/>
      <c r="FC218" s="7"/>
      <c r="FD218" s="7"/>
      <c r="FE218" s="7">
        <f t="shared" si="46"/>
        <v>5999</v>
      </c>
      <c r="FF218" s="72">
        <f t="shared" si="47"/>
        <v>11969</v>
      </c>
    </row>
    <row r="219" spans="1:162" ht="17.25" hidden="1" customHeight="1" x14ac:dyDescent="0.25">
      <c r="A219" s="72">
        <v>464239808</v>
      </c>
      <c r="B219" s="232" t="s">
        <v>2260</v>
      </c>
      <c r="C219" s="72" t="s">
        <v>2243</v>
      </c>
      <c r="D219" s="72" t="s">
        <v>2938</v>
      </c>
      <c r="E219" s="72">
        <f>330+4000</f>
        <v>4330</v>
      </c>
      <c r="F219" s="72"/>
      <c r="G219" s="233"/>
      <c r="H219" s="233"/>
      <c r="I219" s="72">
        <v>4071</v>
      </c>
      <c r="J219" s="72">
        <v>3850</v>
      </c>
      <c r="K219" s="189">
        <f t="shared" si="36"/>
        <v>3947</v>
      </c>
      <c r="L219" s="189">
        <f t="shared" si="37"/>
        <v>3591</v>
      </c>
      <c r="M219" s="260">
        <v>1</v>
      </c>
      <c r="N219" s="72" t="s">
        <v>2242</v>
      </c>
      <c r="O219" s="72" t="s">
        <v>128</v>
      </c>
      <c r="P219" s="72" t="s">
        <v>284</v>
      </c>
      <c r="Q219" s="186">
        <v>61130</v>
      </c>
      <c r="R219" s="66">
        <v>97</v>
      </c>
      <c r="S219" s="66">
        <f t="shared" si="38"/>
        <v>0</v>
      </c>
      <c r="T219" s="66">
        <v>4660</v>
      </c>
      <c r="U219" s="4" t="s">
        <v>1029</v>
      </c>
      <c r="V219" s="5">
        <f t="shared" si="39"/>
        <v>4.1694241727157882E-2</v>
      </c>
      <c r="W219" s="5">
        <f t="shared" si="40"/>
        <v>3.2196993172896472E-3</v>
      </c>
      <c r="X219" s="5" t="s">
        <v>2242</v>
      </c>
      <c r="Y219" s="72" t="str">
        <f t="shared" si="42"/>
        <v>MPTP</v>
      </c>
      <c r="Z219" s="72" t="s">
        <v>166</v>
      </c>
      <c r="AA219" s="72" t="s">
        <v>181</v>
      </c>
      <c r="AB219" s="232" t="s">
        <v>2381</v>
      </c>
      <c r="AC219" s="72"/>
      <c r="AD219" s="72" t="s">
        <v>2889</v>
      </c>
      <c r="AE219" s="234"/>
      <c r="AF219" s="235" t="s">
        <v>129</v>
      </c>
      <c r="AG219" s="7"/>
      <c r="AH219" s="72" t="s">
        <v>1098</v>
      </c>
      <c r="AI219" s="7"/>
      <c r="AJ219" s="7"/>
      <c r="AK219" s="7"/>
      <c r="AL219" s="7">
        <v>8607</v>
      </c>
      <c r="AM219" s="186">
        <v>61130</v>
      </c>
      <c r="AN219" s="189">
        <v>26</v>
      </c>
      <c r="AO219" s="233">
        <v>25</v>
      </c>
      <c r="AP219" s="233" t="str">
        <f t="shared" si="43"/>
        <v>STABLE</v>
      </c>
      <c r="AQ219" s="233"/>
      <c r="AR219" s="233"/>
      <c r="AS219" s="233"/>
      <c r="AT219" s="233"/>
      <c r="AU219" s="72" t="s">
        <v>129</v>
      </c>
      <c r="AV219" s="236" t="s">
        <v>2290</v>
      </c>
      <c r="AW219" s="232" t="s">
        <v>2291</v>
      </c>
      <c r="AX219" s="237">
        <v>45572</v>
      </c>
      <c r="AY219" s="72">
        <v>36</v>
      </c>
      <c r="AZ219" s="72" t="s">
        <v>2304</v>
      </c>
      <c r="BA219" s="7" t="s">
        <v>2305</v>
      </c>
      <c r="BB219" s="7"/>
      <c r="BC219" s="7"/>
      <c r="BD219" s="72"/>
      <c r="BE219" s="72"/>
      <c r="BF219" s="72"/>
      <c r="BG219" s="150"/>
      <c r="BH219" s="72"/>
      <c r="BI219" s="72"/>
      <c r="BJ219" s="72"/>
      <c r="BK219" s="72"/>
      <c r="BL219" s="72"/>
      <c r="BM219" s="72"/>
      <c r="BN219" s="72"/>
      <c r="BO219" s="72"/>
      <c r="BP219" s="72"/>
      <c r="BQ219" s="72"/>
      <c r="BR219" s="72"/>
      <c r="BS219" s="72"/>
      <c r="BT219" s="72"/>
      <c r="BU219" s="72"/>
      <c r="BV219" s="72"/>
      <c r="BW219" s="72"/>
      <c r="BX219" s="72"/>
      <c r="BY219" s="72"/>
      <c r="BZ219" s="72"/>
      <c r="CA219" s="72"/>
      <c r="CB219" s="72"/>
      <c r="CC219" s="72"/>
      <c r="CD219" s="72"/>
      <c r="CE219" s="72"/>
      <c r="CF219" s="72"/>
      <c r="CG219" s="72"/>
      <c r="CH219" s="72"/>
      <c r="CI219" s="72"/>
      <c r="CJ219" s="72"/>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v>1</v>
      </c>
      <c r="EP219" s="72"/>
      <c r="EQ219" s="72"/>
      <c r="ER219" s="238">
        <f t="shared" si="44"/>
        <v>1</v>
      </c>
      <c r="ES219" s="72">
        <f t="shared" si="45"/>
        <v>1</v>
      </c>
      <c r="ET219" s="72" t="s">
        <v>288</v>
      </c>
      <c r="EU219" s="7" t="e">
        <v>#N/A</v>
      </c>
      <c r="EV219" s="262" t="s">
        <v>115</v>
      </c>
      <c r="EW219" s="7" t="e">
        <v>#N/A</v>
      </c>
      <c r="EX219" s="150" t="e">
        <v>#N/A</v>
      </c>
      <c r="EY219" s="239" t="e">
        <v>#N/A</v>
      </c>
      <c r="EZ219" s="239"/>
      <c r="FA219" s="150"/>
      <c r="FB219" s="239"/>
      <c r="FC219" s="7"/>
      <c r="FD219" s="7"/>
      <c r="FE219" s="7">
        <f t="shared" si="46"/>
        <v>3947</v>
      </c>
      <c r="FF219" s="72">
        <f t="shared" si="47"/>
        <v>7921</v>
      </c>
    </row>
    <row r="220" spans="1:162" ht="17.25" hidden="1" customHeight="1" x14ac:dyDescent="0.25">
      <c r="A220" s="72">
        <v>457685874</v>
      </c>
      <c r="B220" s="232" t="s">
        <v>834</v>
      </c>
      <c r="C220" s="72"/>
      <c r="D220" s="72"/>
      <c r="E220" s="72"/>
      <c r="F220" s="72"/>
      <c r="G220" s="233"/>
      <c r="H220" s="233"/>
      <c r="I220" s="72">
        <v>6036</v>
      </c>
      <c r="J220" s="72">
        <v>4813</v>
      </c>
      <c r="K220" s="189">
        <f t="shared" si="36"/>
        <v>4967</v>
      </c>
      <c r="L220" s="189">
        <f t="shared" si="37"/>
        <v>10849</v>
      </c>
      <c r="M220" s="260">
        <v>1</v>
      </c>
      <c r="N220" s="72" t="s">
        <v>124</v>
      </c>
      <c r="O220" s="72" t="s">
        <v>125</v>
      </c>
      <c r="P220" s="72" t="s">
        <v>348</v>
      </c>
      <c r="Q220" s="186">
        <v>60784.58</v>
      </c>
      <c r="R220" s="66">
        <v>154</v>
      </c>
      <c r="S220" s="66">
        <f t="shared" si="38"/>
        <v>0</v>
      </c>
      <c r="T220" s="66">
        <v>0</v>
      </c>
      <c r="U220" s="4" t="s">
        <v>1005</v>
      </c>
      <c r="V220" s="5">
        <f t="shared" si="39"/>
        <v>7.2703928932635442E-2</v>
      </c>
      <c r="W220" s="5">
        <f t="shared" si="40"/>
        <v>3.2015061463722874E-3</v>
      </c>
      <c r="X220" s="5" t="s">
        <v>124</v>
      </c>
      <c r="Y220" s="72" t="str">
        <f t="shared" si="42"/>
        <v>BPTP</v>
      </c>
      <c r="Z220" s="72" t="s">
        <v>258</v>
      </c>
      <c r="AA220" s="72" t="s">
        <v>258</v>
      </c>
      <c r="AB220" s="232" t="s">
        <v>2346</v>
      </c>
      <c r="AC220" s="72">
        <v>31</v>
      </c>
      <c r="AD220" s="72" t="s">
        <v>2889</v>
      </c>
      <c r="AE220" s="234"/>
      <c r="AF220" s="235" t="s">
        <v>129</v>
      </c>
      <c r="AG220" s="7"/>
      <c r="AH220" s="72" t="s">
        <v>373</v>
      </c>
      <c r="AI220" s="7"/>
      <c r="AJ220" s="7"/>
      <c r="AK220" s="7"/>
      <c r="AL220" s="7">
        <v>4813</v>
      </c>
      <c r="AM220" s="186">
        <v>60784.58</v>
      </c>
      <c r="AN220" s="189">
        <v>26</v>
      </c>
      <c r="AO220" s="233">
        <v>55</v>
      </c>
      <c r="AP220" s="233" t="str">
        <f t="shared" si="43"/>
        <v>FLOW</v>
      </c>
      <c r="AQ220" s="233"/>
      <c r="AR220" s="233"/>
      <c r="AS220" s="233"/>
      <c r="AT220" s="233"/>
      <c r="AU220" s="72" t="s">
        <v>131</v>
      </c>
      <c r="AV220" s="236" t="s">
        <v>1596</v>
      </c>
      <c r="AW220" s="232" t="s">
        <v>1597</v>
      </c>
      <c r="AX220" s="237">
        <v>45031</v>
      </c>
      <c r="AY220" s="72">
        <v>48</v>
      </c>
      <c r="AZ220" s="72" t="s">
        <v>139</v>
      </c>
      <c r="BA220" s="7" t="s">
        <v>135</v>
      </c>
      <c r="BB220" s="7"/>
      <c r="BC220" s="7"/>
      <c r="BD220" s="72"/>
      <c r="BE220" s="72"/>
      <c r="BF220" s="72"/>
      <c r="BG220" s="150"/>
      <c r="BH220" s="72"/>
      <c r="BI220" s="72"/>
      <c r="BJ220" s="72"/>
      <c r="BK220" s="72"/>
      <c r="BL220" s="72">
        <v>1</v>
      </c>
      <c r="BM220" s="72"/>
      <c r="BN220" s="72"/>
      <c r="BO220" s="72"/>
      <c r="BP220" s="72"/>
      <c r="BQ220" s="72"/>
      <c r="BR220" s="72"/>
      <c r="BS220" s="72"/>
      <c r="BT220" s="72"/>
      <c r="BU220" s="72"/>
      <c r="BV220" s="72"/>
      <c r="BW220" s="72"/>
      <c r="BX220" s="72"/>
      <c r="BY220" s="72"/>
      <c r="BZ220" s="72"/>
      <c r="CA220" s="72">
        <v>1</v>
      </c>
      <c r="CB220" s="72"/>
      <c r="CC220" s="72"/>
      <c r="CD220" s="72"/>
      <c r="CE220" s="72"/>
      <c r="CF220" s="72"/>
      <c r="CG220" s="72">
        <v>1</v>
      </c>
      <c r="CH220" s="72"/>
      <c r="CI220" s="72"/>
      <c r="CJ220" s="72"/>
      <c r="CK220" s="72"/>
      <c r="CL220" s="72"/>
      <c r="CM220" s="72"/>
      <c r="CN220" s="72"/>
      <c r="CO220" s="72"/>
      <c r="CP220" s="72"/>
      <c r="CQ220" s="72"/>
      <c r="CR220" s="72"/>
      <c r="CS220" s="72">
        <v>1</v>
      </c>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238">
        <f t="shared" si="44"/>
        <v>4</v>
      </c>
      <c r="ES220" s="72">
        <f t="shared" si="45"/>
        <v>1</v>
      </c>
      <c r="ET220" s="72" t="s">
        <v>352</v>
      </c>
      <c r="EU220" s="7" t="s">
        <v>1921</v>
      </c>
      <c r="EV220" s="7" t="s">
        <v>115</v>
      </c>
      <c r="EW220" s="7" t="s">
        <v>2354</v>
      </c>
      <c r="EX220" s="150" t="s">
        <v>2440</v>
      </c>
      <c r="EY220" s="239">
        <v>46207</v>
      </c>
      <c r="EZ220" s="239"/>
      <c r="FA220" s="150"/>
      <c r="FB220" s="239"/>
      <c r="FC220" s="7"/>
      <c r="FD220" s="7"/>
      <c r="FE220" s="7">
        <f t="shared" si="46"/>
        <v>4967</v>
      </c>
      <c r="FF220" s="72">
        <f t="shared" si="47"/>
        <v>10849</v>
      </c>
    </row>
    <row r="221" spans="1:162" ht="17.25" hidden="1" customHeight="1" x14ac:dyDescent="0.25">
      <c r="A221" s="72">
        <v>465072149</v>
      </c>
      <c r="B221" s="232" t="s">
        <v>896</v>
      </c>
      <c r="C221" s="72"/>
      <c r="D221" s="72"/>
      <c r="E221" s="72"/>
      <c r="F221" s="72"/>
      <c r="G221" s="233"/>
      <c r="H221" s="233"/>
      <c r="I221" s="72">
        <v>7571</v>
      </c>
      <c r="J221" s="72">
        <v>11514</v>
      </c>
      <c r="K221" s="189">
        <f t="shared" si="36"/>
        <v>4233</v>
      </c>
      <c r="L221" s="189">
        <f t="shared" si="37"/>
        <v>19085</v>
      </c>
      <c r="M221" s="260">
        <v>2</v>
      </c>
      <c r="N221" s="72" t="s">
        <v>124</v>
      </c>
      <c r="O221" s="72" t="s">
        <v>125</v>
      </c>
      <c r="P221" s="72" t="s">
        <v>126</v>
      </c>
      <c r="Q221" s="186">
        <v>60719</v>
      </c>
      <c r="R221" s="66">
        <v>290</v>
      </c>
      <c r="S221" s="66">
        <f t="shared" si="38"/>
        <v>0</v>
      </c>
      <c r="T221" s="66">
        <v>1350</v>
      </c>
      <c r="U221" s="4" t="s">
        <v>174</v>
      </c>
      <c r="V221" s="5">
        <f t="shared" si="39"/>
        <v>9.2161177253967566E-2</v>
      </c>
      <c r="W221" s="5">
        <f t="shared" si="40"/>
        <v>1.1289499755254416E-2</v>
      </c>
      <c r="X221" s="5" t="str">
        <f t="shared" si="41"/>
        <v>FLOW</v>
      </c>
      <c r="Y221" s="72" t="str">
        <f t="shared" si="42"/>
        <v>NC</v>
      </c>
      <c r="Z221" s="72" t="s">
        <v>128</v>
      </c>
      <c r="AA221" s="72" t="s">
        <v>141</v>
      </c>
      <c r="AB221" s="232" t="s">
        <v>2911</v>
      </c>
      <c r="AC221" s="72"/>
      <c r="AD221" s="72" t="s">
        <v>2889</v>
      </c>
      <c r="AE221" s="234"/>
      <c r="AF221" s="235" t="s">
        <v>129</v>
      </c>
      <c r="AG221" s="7"/>
      <c r="AH221" s="72" t="s">
        <v>130</v>
      </c>
      <c r="AI221" s="7"/>
      <c r="AJ221" s="7"/>
      <c r="AK221" s="7"/>
      <c r="AL221" s="7">
        <v>11514</v>
      </c>
      <c r="AM221" s="186">
        <v>60719</v>
      </c>
      <c r="AN221" s="189">
        <v>57</v>
      </c>
      <c r="AO221" s="233">
        <v>86</v>
      </c>
      <c r="AP221" s="233" t="str">
        <f t="shared" si="43"/>
        <v>FLOW</v>
      </c>
      <c r="AQ221" s="233"/>
      <c r="AR221" s="233"/>
      <c r="AS221" s="233"/>
      <c r="AT221" s="233"/>
      <c r="AU221" s="72" t="s">
        <v>131</v>
      </c>
      <c r="AV221" s="236" t="s">
        <v>1673</v>
      </c>
      <c r="AW221" s="232" t="s">
        <v>151</v>
      </c>
      <c r="AX221" s="237">
        <v>45656</v>
      </c>
      <c r="AY221" s="72">
        <v>24</v>
      </c>
      <c r="AZ221" s="72" t="s">
        <v>139</v>
      </c>
      <c r="BA221" s="7" t="s">
        <v>135</v>
      </c>
      <c r="BB221" s="7"/>
      <c r="BC221" s="7"/>
      <c r="BD221" s="72"/>
      <c r="BE221" s="72"/>
      <c r="BF221" s="72"/>
      <c r="BG221" s="150"/>
      <c r="BH221" s="72"/>
      <c r="BI221" s="72"/>
      <c r="BJ221" s="72"/>
      <c r="BK221" s="72"/>
      <c r="BL221" s="72"/>
      <c r="BM221" s="72"/>
      <c r="BN221" s="72"/>
      <c r="BO221" s="72"/>
      <c r="BP221" s="72"/>
      <c r="BQ221" s="72"/>
      <c r="BR221" s="72"/>
      <c r="BS221" s="72"/>
      <c r="BT221" s="72"/>
      <c r="BU221" s="72"/>
      <c r="BV221" s="72"/>
      <c r="BW221" s="72"/>
      <c r="BX221" s="72">
        <v>1</v>
      </c>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238">
        <f t="shared" si="44"/>
        <v>1</v>
      </c>
      <c r="ES221" s="72">
        <f t="shared" si="45"/>
        <v>1</v>
      </c>
      <c r="ET221" s="72" t="s">
        <v>136</v>
      </c>
      <c r="EU221" s="7" t="s">
        <v>1922</v>
      </c>
      <c r="EV221" s="7" t="s">
        <v>115</v>
      </c>
      <c r="EW221" s="7" t="s">
        <v>2352</v>
      </c>
      <c r="EX221" s="150" t="s">
        <v>2364</v>
      </c>
      <c r="EY221" s="239">
        <v>46211</v>
      </c>
      <c r="EZ221" s="239"/>
      <c r="FA221" s="150"/>
      <c r="FB221" s="239"/>
      <c r="FC221" s="7"/>
      <c r="FD221" s="7"/>
      <c r="FE221" s="7">
        <f t="shared" si="46"/>
        <v>4233</v>
      </c>
      <c r="FF221" s="72">
        <f t="shared" si="47"/>
        <v>19085</v>
      </c>
    </row>
    <row r="222" spans="1:162" ht="17.25" hidden="1" customHeight="1" x14ac:dyDescent="0.25">
      <c r="A222" s="72">
        <v>463212097</v>
      </c>
      <c r="B222" s="232" t="s">
        <v>2250</v>
      </c>
      <c r="C222" s="72" t="s">
        <v>2243</v>
      </c>
      <c r="D222" s="72" t="s">
        <v>2880</v>
      </c>
      <c r="E222" s="72">
        <v>9130</v>
      </c>
      <c r="F222" s="72"/>
      <c r="G222" s="233"/>
      <c r="H222" s="233"/>
      <c r="I222" s="72">
        <v>9130</v>
      </c>
      <c r="J222" s="72">
        <v>8630</v>
      </c>
      <c r="K222" s="189">
        <f t="shared" si="36"/>
        <v>8776</v>
      </c>
      <c r="L222" s="189">
        <f t="shared" si="37"/>
        <v>8630</v>
      </c>
      <c r="M222" s="260">
        <v>1</v>
      </c>
      <c r="N222" s="72" t="s">
        <v>2242</v>
      </c>
      <c r="O222" s="72" t="s">
        <v>128</v>
      </c>
      <c r="P222" s="72" t="s">
        <v>254</v>
      </c>
      <c r="Q222" s="186">
        <v>60709</v>
      </c>
      <c r="R222" s="66">
        <v>146</v>
      </c>
      <c r="S222" s="66">
        <f t="shared" si="38"/>
        <v>0</v>
      </c>
      <c r="T222" s="66">
        <v>6750</v>
      </c>
      <c r="U222" s="4" t="s">
        <v>1022</v>
      </c>
      <c r="V222" s="5">
        <f t="shared" si="39"/>
        <v>5.0961663522202168E-2</v>
      </c>
      <c r="W222" s="5">
        <f t="shared" si="40"/>
        <v>3.1975253697585013E-3</v>
      </c>
      <c r="X222" s="5" t="str">
        <f t="shared" si="41"/>
        <v xml:space="preserve">STABLE </v>
      </c>
      <c r="Y222" s="72" t="str">
        <f t="shared" si="42"/>
        <v>PAID</v>
      </c>
      <c r="Z222" s="72" t="s">
        <v>128</v>
      </c>
      <c r="AA222" s="72" t="s">
        <v>128</v>
      </c>
      <c r="AB222" s="232"/>
      <c r="AC222" s="72"/>
      <c r="AD222" s="72"/>
      <c r="AE222" s="234"/>
      <c r="AF222" s="235" t="s">
        <v>129</v>
      </c>
      <c r="AG222" s="7"/>
      <c r="AH222" s="72" t="s">
        <v>255</v>
      </c>
      <c r="AI222" s="7"/>
      <c r="AJ222" s="7"/>
      <c r="AK222" s="7"/>
      <c r="AL222" s="7">
        <v>15526</v>
      </c>
      <c r="AM222" s="186">
        <v>60709</v>
      </c>
      <c r="AN222" s="189">
        <v>26</v>
      </c>
      <c r="AO222" s="233">
        <v>25</v>
      </c>
      <c r="AP222" s="233" t="str">
        <f t="shared" si="43"/>
        <v>STABLE</v>
      </c>
      <c r="AQ222" s="233"/>
      <c r="AR222" s="233"/>
      <c r="AS222" s="233"/>
      <c r="AT222" s="233"/>
      <c r="AU222" s="72" t="s">
        <v>129</v>
      </c>
      <c r="AV222" s="236" t="s">
        <v>2278</v>
      </c>
      <c r="AW222" s="232" t="s">
        <v>144</v>
      </c>
      <c r="AX222" s="237">
        <v>45457</v>
      </c>
      <c r="AY222" s="72">
        <v>30</v>
      </c>
      <c r="AZ222" s="72" t="s">
        <v>2304</v>
      </c>
      <c r="BA222" s="7" t="s">
        <v>2305</v>
      </c>
      <c r="BB222" s="7"/>
      <c r="BC222" s="7"/>
      <c r="BD222" s="72"/>
      <c r="BE222" s="72"/>
      <c r="BF222" s="72"/>
      <c r="BG222" s="150"/>
      <c r="BH222" s="72"/>
      <c r="BI222" s="72"/>
      <c r="BJ222" s="72"/>
      <c r="BK222" s="72"/>
      <c r="BL222" s="72"/>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v>1</v>
      </c>
      <c r="EP222" s="72"/>
      <c r="EQ222" s="72"/>
      <c r="ER222" s="238">
        <f t="shared" si="44"/>
        <v>1</v>
      </c>
      <c r="ES222" s="72">
        <f t="shared" si="45"/>
        <v>1</v>
      </c>
      <c r="ET222" s="72" t="s">
        <v>256</v>
      </c>
      <c r="EU222" s="7" t="e">
        <v>#N/A</v>
      </c>
      <c r="EV222" s="262" t="s">
        <v>115</v>
      </c>
      <c r="EW222" s="7" t="e">
        <v>#N/A</v>
      </c>
      <c r="EX222" s="150" t="e">
        <v>#N/A</v>
      </c>
      <c r="EY222" s="239" t="e">
        <v>#N/A</v>
      </c>
      <c r="EZ222" s="239"/>
      <c r="FA222" s="150"/>
      <c r="FB222" s="239"/>
      <c r="FC222" s="7"/>
      <c r="FD222" s="7"/>
      <c r="FE222" s="7">
        <f t="shared" si="46"/>
        <v>8776</v>
      </c>
      <c r="FF222" s="72">
        <f t="shared" si="47"/>
        <v>17760</v>
      </c>
    </row>
    <row r="223" spans="1:162" ht="17.25" hidden="1" customHeight="1" x14ac:dyDescent="0.25">
      <c r="A223" s="72">
        <v>465200754</v>
      </c>
      <c r="B223" s="232" t="s">
        <v>848</v>
      </c>
      <c r="C223" s="72" t="s">
        <v>2243</v>
      </c>
      <c r="D223" s="72" t="s">
        <v>2934</v>
      </c>
      <c r="E223" s="72">
        <v>3694</v>
      </c>
      <c r="F223" s="72"/>
      <c r="G223" s="233"/>
      <c r="H223" s="233"/>
      <c r="I223" s="72">
        <v>3616</v>
      </c>
      <c r="J223" s="72">
        <v>3616</v>
      </c>
      <c r="K223" s="189">
        <f t="shared" si="36"/>
        <v>3616</v>
      </c>
      <c r="L223" s="189">
        <f t="shared" si="37"/>
        <v>3538</v>
      </c>
      <c r="M223" s="260">
        <v>1</v>
      </c>
      <c r="N223" s="72" t="s">
        <v>2242</v>
      </c>
      <c r="O223" s="72" t="s">
        <v>128</v>
      </c>
      <c r="P223" s="72" t="s">
        <v>199</v>
      </c>
      <c r="Q223" s="186">
        <v>60587</v>
      </c>
      <c r="R223" s="66">
        <v>0</v>
      </c>
      <c r="S223" s="66">
        <f t="shared" si="38"/>
        <v>0</v>
      </c>
      <c r="T223" s="66">
        <v>3918.54</v>
      </c>
      <c r="U223" s="4" t="s">
        <v>1009</v>
      </c>
      <c r="V223" s="5">
        <f t="shared" si="39"/>
        <v>8.7649029715967941E-2</v>
      </c>
      <c r="W223" s="5">
        <f t="shared" si="40"/>
        <v>3.1910996652482881E-3</v>
      </c>
      <c r="X223" s="5" t="s">
        <v>2242</v>
      </c>
      <c r="Y223" s="72" t="str">
        <f t="shared" si="42"/>
        <v>MPTP</v>
      </c>
      <c r="Z223" s="72" t="s">
        <v>128</v>
      </c>
      <c r="AA223" s="72" t="s">
        <v>181</v>
      </c>
      <c r="AB223" s="232" t="s">
        <v>2349</v>
      </c>
      <c r="AC223" s="72">
        <v>21</v>
      </c>
      <c r="AD223" s="72" t="s">
        <v>2889</v>
      </c>
      <c r="AE223" s="234"/>
      <c r="AF223" s="235" t="s">
        <v>129</v>
      </c>
      <c r="AG223" s="7"/>
      <c r="AH223" s="72" t="s">
        <v>1126</v>
      </c>
      <c r="AI223" s="7"/>
      <c r="AJ223" s="7"/>
      <c r="AK223" s="7"/>
      <c r="AL223" s="7">
        <v>3616</v>
      </c>
      <c r="AM223" s="186">
        <v>60587</v>
      </c>
      <c r="AN223" s="189">
        <v>26</v>
      </c>
      <c r="AO223" s="233">
        <v>25</v>
      </c>
      <c r="AP223" s="233" t="str">
        <f t="shared" si="43"/>
        <v>STABLE</v>
      </c>
      <c r="AQ223" s="233"/>
      <c r="AR223" s="233"/>
      <c r="AS223" s="233"/>
      <c r="AT223" s="233"/>
      <c r="AU223" s="72" t="s">
        <v>131</v>
      </c>
      <c r="AV223" s="236" t="s">
        <v>1615</v>
      </c>
      <c r="AW223" s="232" t="s">
        <v>245</v>
      </c>
      <c r="AX223" s="237">
        <v>45670</v>
      </c>
      <c r="AY223" s="72">
        <v>36</v>
      </c>
      <c r="AZ223" s="72" t="s">
        <v>139</v>
      </c>
      <c r="BA223" s="7" t="s">
        <v>135</v>
      </c>
      <c r="BB223" s="7"/>
      <c r="BC223" s="7"/>
      <c r="BD223" s="72"/>
      <c r="BE223" s="72"/>
      <c r="BF223" s="72"/>
      <c r="BG223" s="150"/>
      <c r="BH223" s="72"/>
      <c r="BI223" s="72"/>
      <c r="BJ223" s="72"/>
      <c r="BK223" s="72"/>
      <c r="BL223" s="72"/>
      <c r="BM223" s="72"/>
      <c r="BN223" s="72"/>
      <c r="BO223" s="72"/>
      <c r="BP223" s="72"/>
      <c r="BQ223" s="72"/>
      <c r="BR223" s="72"/>
      <c r="BS223" s="72"/>
      <c r="BT223" s="72"/>
      <c r="BU223" s="72">
        <v>1</v>
      </c>
      <c r="BV223" s="72"/>
      <c r="BW223" s="72"/>
      <c r="BX223" s="72">
        <v>1</v>
      </c>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238">
        <f t="shared" si="44"/>
        <v>2</v>
      </c>
      <c r="ES223" s="72">
        <f t="shared" si="45"/>
        <v>1</v>
      </c>
      <c r="ET223" s="72" t="s">
        <v>203</v>
      </c>
      <c r="EU223" s="7" t="s">
        <v>1923</v>
      </c>
      <c r="EV223" s="7" t="s">
        <v>115</v>
      </c>
      <c r="EW223" s="7" t="s">
        <v>2386</v>
      </c>
      <c r="EX223" s="150" t="s">
        <v>2420</v>
      </c>
      <c r="EY223" s="239">
        <v>46210</v>
      </c>
      <c r="EZ223" s="239"/>
      <c r="FA223" s="150"/>
      <c r="FB223" s="239"/>
      <c r="FC223" s="7"/>
      <c r="FD223" s="7"/>
      <c r="FE223" s="7">
        <f t="shared" si="46"/>
        <v>3616</v>
      </c>
      <c r="FF223" s="72">
        <f t="shared" si="47"/>
        <v>7232</v>
      </c>
    </row>
    <row r="224" spans="1:162" ht="17.25" hidden="1" customHeight="1" x14ac:dyDescent="0.25">
      <c r="A224" s="72">
        <v>466006259</v>
      </c>
      <c r="B224" s="232" t="s">
        <v>2266</v>
      </c>
      <c r="C224" s="72"/>
      <c r="D224" s="72"/>
      <c r="E224" s="72"/>
      <c r="F224" s="72"/>
      <c r="G224" s="233"/>
      <c r="H224" s="233" t="s">
        <v>2946</v>
      </c>
      <c r="I224" s="72">
        <v>5635</v>
      </c>
      <c r="J224" s="72">
        <v>5579</v>
      </c>
      <c r="K224" s="189">
        <f t="shared" si="36"/>
        <v>5709</v>
      </c>
      <c r="L224" s="189">
        <f t="shared" si="37"/>
        <v>11214</v>
      </c>
      <c r="M224" s="260">
        <v>1</v>
      </c>
      <c r="N224" s="72" t="s">
        <v>2242</v>
      </c>
      <c r="O224" s="72" t="s">
        <v>128</v>
      </c>
      <c r="P224" s="72" t="s">
        <v>140</v>
      </c>
      <c r="Q224" s="186">
        <v>60521</v>
      </c>
      <c r="R224" s="66">
        <v>130</v>
      </c>
      <c r="S224" s="66">
        <f t="shared" si="38"/>
        <v>0</v>
      </c>
      <c r="T224" s="66">
        <v>4878.42</v>
      </c>
      <c r="U224" s="4" t="s">
        <v>124</v>
      </c>
      <c r="V224" s="5">
        <f t="shared" si="39"/>
        <v>2.0848453049158687E-2</v>
      </c>
      <c r="W224" s="5">
        <f t="shared" si="40"/>
        <v>3.1876234644476809E-3</v>
      </c>
      <c r="X224" s="5" t="s">
        <v>2242</v>
      </c>
      <c r="Y224" s="72" t="str">
        <f t="shared" si="42"/>
        <v>MPTP</v>
      </c>
      <c r="Z224" s="72" t="s">
        <v>181</v>
      </c>
      <c r="AA224" s="72" t="s">
        <v>181</v>
      </c>
      <c r="AB224" s="232" t="s">
        <v>2349</v>
      </c>
      <c r="AC224" s="72">
        <v>21</v>
      </c>
      <c r="AD224" s="72" t="s">
        <v>2889</v>
      </c>
      <c r="AE224" s="234"/>
      <c r="AF224" s="235" t="s">
        <v>129</v>
      </c>
      <c r="AG224" s="7"/>
      <c r="AH224" s="72" t="s">
        <v>425</v>
      </c>
      <c r="AI224" s="7"/>
      <c r="AJ224" s="7"/>
      <c r="AK224" s="7"/>
      <c r="AL224" s="7">
        <v>10587.42</v>
      </c>
      <c r="AM224" s="186">
        <v>60521</v>
      </c>
      <c r="AN224" s="189">
        <v>26</v>
      </c>
      <c r="AO224" s="233">
        <v>25</v>
      </c>
      <c r="AP224" s="233" t="str">
        <f t="shared" si="43"/>
        <v>STABLE</v>
      </c>
      <c r="AQ224" s="233"/>
      <c r="AR224" s="233"/>
      <c r="AS224" s="233"/>
      <c r="AT224" s="233"/>
      <c r="AU224" s="72" t="s">
        <v>129</v>
      </c>
      <c r="AV224" s="236" t="s">
        <v>2296</v>
      </c>
      <c r="AW224" s="232" t="s">
        <v>1349</v>
      </c>
      <c r="AX224" s="237">
        <v>45775</v>
      </c>
      <c r="AY224" s="72">
        <v>24</v>
      </c>
      <c r="AZ224" s="72" t="s">
        <v>2304</v>
      </c>
      <c r="BA224" s="7" t="s">
        <v>135</v>
      </c>
      <c r="BB224" s="7"/>
      <c r="BC224" s="7"/>
      <c r="BD224" s="72"/>
      <c r="BE224" s="72"/>
      <c r="BF224" s="72"/>
      <c r="BG224" s="150"/>
      <c r="BH224" s="72"/>
      <c r="BI224" s="72"/>
      <c r="BJ224" s="72"/>
      <c r="BK224" s="72"/>
      <c r="BL224" s="72"/>
      <c r="BM224" s="72"/>
      <c r="BN224" s="72"/>
      <c r="BO224" s="72"/>
      <c r="BP224" s="72"/>
      <c r="BQ224" s="72"/>
      <c r="BR224" s="72"/>
      <c r="BS224" s="72"/>
      <c r="BT224" s="72"/>
      <c r="BU224" s="72"/>
      <c r="BV224" s="72"/>
      <c r="BW224" s="72"/>
      <c r="BX224" s="72"/>
      <c r="BY224" s="72"/>
      <c r="BZ224" s="72"/>
      <c r="CA224" s="72"/>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v>1</v>
      </c>
      <c r="EP224" s="72"/>
      <c r="EQ224" s="72"/>
      <c r="ER224" s="238">
        <f t="shared" si="44"/>
        <v>1</v>
      </c>
      <c r="ES224" s="72">
        <f t="shared" si="45"/>
        <v>1</v>
      </c>
      <c r="ET224" s="72" t="s">
        <v>145</v>
      </c>
      <c r="EU224" s="7" t="e">
        <v>#N/A</v>
      </c>
      <c r="EV224" s="262" t="s">
        <v>115</v>
      </c>
      <c r="EW224" s="7" t="e">
        <v>#N/A</v>
      </c>
      <c r="EX224" s="150" t="e">
        <v>#N/A</v>
      </c>
      <c r="EY224" s="239" t="e">
        <v>#N/A</v>
      </c>
      <c r="EZ224" s="239"/>
      <c r="FA224" s="150"/>
      <c r="FB224" s="239"/>
      <c r="FC224" s="7"/>
      <c r="FD224" s="7"/>
      <c r="FE224" s="7">
        <f t="shared" si="46"/>
        <v>5709</v>
      </c>
      <c r="FF224" s="72">
        <f t="shared" si="47"/>
        <v>11214</v>
      </c>
    </row>
    <row r="225" spans="1:163" ht="17.25" hidden="1" customHeight="1" x14ac:dyDescent="0.25">
      <c r="A225" s="72">
        <v>464416787</v>
      </c>
      <c r="B225" s="232" t="s">
        <v>866</v>
      </c>
      <c r="C225" s="72"/>
      <c r="D225" s="72"/>
      <c r="E225" s="72"/>
      <c r="F225" s="72"/>
      <c r="G225" s="233"/>
      <c r="H225" s="233"/>
      <c r="I225" s="72">
        <v>2766</v>
      </c>
      <c r="J225" s="72">
        <v>10388.98</v>
      </c>
      <c r="K225" s="189">
        <f t="shared" si="36"/>
        <v>2398.9799999999996</v>
      </c>
      <c r="L225" s="189">
        <f t="shared" si="37"/>
        <v>13154.98</v>
      </c>
      <c r="M225" s="260">
        <v>4</v>
      </c>
      <c r="N225" s="72" t="s">
        <v>124</v>
      </c>
      <c r="O225" s="72" t="s">
        <v>125</v>
      </c>
      <c r="P225" s="72" t="s">
        <v>126</v>
      </c>
      <c r="Q225" s="186">
        <v>60471</v>
      </c>
      <c r="R225" s="66">
        <v>308</v>
      </c>
      <c r="S225" s="66">
        <f t="shared" si="38"/>
        <v>0</v>
      </c>
      <c r="T225" s="66">
        <v>2250</v>
      </c>
      <c r="U225" s="4" t="s">
        <v>124</v>
      </c>
      <c r="V225" s="5">
        <f t="shared" si="39"/>
        <v>0.16370148187050282</v>
      </c>
      <c r="W225" s="5">
        <f t="shared" si="40"/>
        <v>2.3296721883748785E-2</v>
      </c>
      <c r="X225" s="5" t="str">
        <f t="shared" si="41"/>
        <v>FLOW</v>
      </c>
      <c r="Y225" s="72" t="str">
        <f t="shared" si="42"/>
        <v>NC</v>
      </c>
      <c r="Z225" s="72" t="s">
        <v>141</v>
      </c>
      <c r="AA225" s="72" t="s">
        <v>141</v>
      </c>
      <c r="AB225" s="232" t="s">
        <v>2915</v>
      </c>
      <c r="AC225" s="72"/>
      <c r="AD225" s="72" t="s">
        <v>2892</v>
      </c>
      <c r="AE225" s="234"/>
      <c r="AF225" s="235" t="s">
        <v>2882</v>
      </c>
      <c r="AG225" s="7"/>
      <c r="AH225" s="72" t="s">
        <v>291</v>
      </c>
      <c r="AI225" s="7"/>
      <c r="AJ225" s="7"/>
      <c r="AK225" s="7"/>
      <c r="AL225" s="7">
        <v>10388.98</v>
      </c>
      <c r="AM225" s="186">
        <v>60471</v>
      </c>
      <c r="AN225" s="189">
        <v>118</v>
      </c>
      <c r="AO225" s="233">
        <v>147</v>
      </c>
      <c r="AP225" s="233" t="str">
        <f t="shared" si="43"/>
        <v>FLOW</v>
      </c>
      <c r="AQ225" s="233"/>
      <c r="AR225" s="233"/>
      <c r="AS225" s="233"/>
      <c r="AT225" s="233"/>
      <c r="AU225" s="72" t="s">
        <v>426</v>
      </c>
      <c r="AV225" s="236" t="s">
        <v>1638</v>
      </c>
      <c r="AW225" s="232" t="s">
        <v>1435</v>
      </c>
      <c r="AX225" s="237">
        <v>45588</v>
      </c>
      <c r="AY225" s="72">
        <v>42</v>
      </c>
      <c r="AZ225" s="72" t="s">
        <v>139</v>
      </c>
      <c r="BA225" s="7" t="s">
        <v>135</v>
      </c>
      <c r="BB225" s="7"/>
      <c r="BC225" s="7"/>
      <c r="BD225" s="72"/>
      <c r="BE225" s="72"/>
      <c r="BF225" s="72"/>
      <c r="BG225" s="150"/>
      <c r="BH225" s="72"/>
      <c r="BI225" s="72"/>
      <c r="BJ225" s="72"/>
      <c r="BK225" s="72"/>
      <c r="BL225" s="72"/>
      <c r="BM225" s="72"/>
      <c r="BN225" s="72"/>
      <c r="BO225" s="72"/>
      <c r="BP225" s="72"/>
      <c r="BQ225" s="72"/>
      <c r="BR225" s="72"/>
      <c r="BS225" s="72"/>
      <c r="BT225" s="72"/>
      <c r="BU225" s="72">
        <v>1</v>
      </c>
      <c r="BV225" s="72"/>
      <c r="BW225" s="72"/>
      <c r="BX225" s="72">
        <v>1</v>
      </c>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238">
        <f t="shared" si="44"/>
        <v>2</v>
      </c>
      <c r="ES225" s="72">
        <f t="shared" si="45"/>
        <v>1</v>
      </c>
      <c r="ET225" s="72" t="s">
        <v>136</v>
      </c>
      <c r="EU225" s="7" t="s">
        <v>1924</v>
      </c>
      <c r="EV225" s="7" t="s">
        <v>115</v>
      </c>
      <c r="EW225" s="7" t="s">
        <v>2362</v>
      </c>
      <c r="EX225" s="150" t="s">
        <v>2381</v>
      </c>
      <c r="EY225" s="239">
        <v>46210</v>
      </c>
      <c r="EZ225" s="239"/>
      <c r="FA225" s="150"/>
      <c r="FB225" s="239"/>
      <c r="FC225" s="7"/>
      <c r="FD225" s="7"/>
      <c r="FE225" s="7">
        <f t="shared" si="46"/>
        <v>2398.9799999999996</v>
      </c>
      <c r="FF225" s="72">
        <f t="shared" si="47"/>
        <v>13154.98</v>
      </c>
    </row>
    <row r="226" spans="1:163" ht="17.25" hidden="1" customHeight="1" x14ac:dyDescent="0.25">
      <c r="A226" s="72">
        <v>461722676</v>
      </c>
      <c r="B226" s="232" t="s">
        <v>897</v>
      </c>
      <c r="C226" s="72"/>
      <c r="D226" s="72"/>
      <c r="E226" s="72"/>
      <c r="F226" s="72"/>
      <c r="G226" s="233"/>
      <c r="H226" s="233"/>
      <c r="I226" s="72">
        <v>7179</v>
      </c>
      <c r="J226" s="72">
        <v>7179</v>
      </c>
      <c r="K226" s="189">
        <f t="shared" si="36"/>
        <v>7256</v>
      </c>
      <c r="L226" s="189">
        <f t="shared" si="37"/>
        <v>14358</v>
      </c>
      <c r="M226" s="260">
        <v>1</v>
      </c>
      <c r="N226" s="72" t="s">
        <v>124</v>
      </c>
      <c r="O226" s="72" t="s">
        <v>125</v>
      </c>
      <c r="P226" s="72" t="s">
        <v>126</v>
      </c>
      <c r="Q226" s="186">
        <v>60322</v>
      </c>
      <c r="R226" s="66">
        <v>77</v>
      </c>
      <c r="S226" s="66">
        <f t="shared" si="38"/>
        <v>0</v>
      </c>
      <c r="T226" s="66">
        <v>2517</v>
      </c>
      <c r="U226" s="4" t="s">
        <v>129</v>
      </c>
      <c r="V226" s="5">
        <f t="shared" si="39"/>
        <v>3.7909421294352021E-2</v>
      </c>
      <c r="W226" s="5">
        <f t="shared" si="40"/>
        <v>3.1771421923367589E-3</v>
      </c>
      <c r="X226" s="5" t="s">
        <v>124</v>
      </c>
      <c r="Y226" s="72" t="str">
        <f t="shared" si="42"/>
        <v>MPTP</v>
      </c>
      <c r="Z226" s="72" t="s">
        <v>129</v>
      </c>
      <c r="AA226" s="72" t="s">
        <v>181</v>
      </c>
      <c r="AB226" s="232" t="s">
        <v>2941</v>
      </c>
      <c r="AC226" s="72">
        <v>31</v>
      </c>
      <c r="AD226" s="72" t="s">
        <v>2888</v>
      </c>
      <c r="AE226" s="234"/>
      <c r="AF226" s="235" t="s">
        <v>129</v>
      </c>
      <c r="AG226" s="7"/>
      <c r="AH226" s="72" t="s">
        <v>130</v>
      </c>
      <c r="AI226" s="7"/>
      <c r="AJ226" s="7"/>
      <c r="AK226" s="7"/>
      <c r="AL226" s="7">
        <v>7179</v>
      </c>
      <c r="AM226" s="186">
        <v>60322</v>
      </c>
      <c r="AN226" s="189">
        <v>26</v>
      </c>
      <c r="AO226" s="233">
        <v>55</v>
      </c>
      <c r="AP226" s="233" t="str">
        <f t="shared" si="43"/>
        <v>FLOW</v>
      </c>
      <c r="AQ226" s="233"/>
      <c r="AR226" s="233"/>
      <c r="AS226" s="233"/>
      <c r="AT226" s="233"/>
      <c r="AU226" s="72" t="s">
        <v>131</v>
      </c>
      <c r="AV226" s="236" t="s">
        <v>1674</v>
      </c>
      <c r="AW226" s="232" t="s">
        <v>1675</v>
      </c>
      <c r="AX226" s="237">
        <v>45321</v>
      </c>
      <c r="AY226" s="72">
        <v>36</v>
      </c>
      <c r="AZ226" s="72" t="s">
        <v>139</v>
      </c>
      <c r="BA226" s="7" t="s">
        <v>135</v>
      </c>
      <c r="BB226" s="7"/>
      <c r="BC226" s="7"/>
      <c r="BD226" s="72"/>
      <c r="BE226" s="72"/>
      <c r="BF226" s="72"/>
      <c r="BG226" s="150"/>
      <c r="BH226" s="72"/>
      <c r="BI226" s="72"/>
      <c r="BJ226" s="72"/>
      <c r="BK226" s="72"/>
      <c r="BL226" s="72"/>
      <c r="BM226" s="72"/>
      <c r="BN226" s="72"/>
      <c r="BO226" s="72"/>
      <c r="BP226" s="72"/>
      <c r="BQ226" s="72"/>
      <c r="BR226" s="72"/>
      <c r="BS226" s="72"/>
      <c r="BT226" s="72"/>
      <c r="BU226" s="72">
        <v>1</v>
      </c>
      <c r="BV226" s="72"/>
      <c r="BW226" s="72"/>
      <c r="BX226" s="72">
        <v>1</v>
      </c>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238">
        <f t="shared" si="44"/>
        <v>2</v>
      </c>
      <c r="ES226" s="72">
        <f t="shared" si="45"/>
        <v>1</v>
      </c>
      <c r="ET226" s="72" t="s">
        <v>136</v>
      </c>
      <c r="EU226" s="7" t="s">
        <v>1925</v>
      </c>
      <c r="EV226" s="7" t="s">
        <v>115</v>
      </c>
      <c r="EW226" s="7" t="s">
        <v>2358</v>
      </c>
      <c r="EX226" s="150" t="s">
        <v>2371</v>
      </c>
      <c r="EY226" s="239">
        <v>46223</v>
      </c>
      <c r="EZ226" s="239"/>
      <c r="FA226" s="150"/>
      <c r="FB226" s="239"/>
      <c r="FC226" s="7"/>
      <c r="FD226" s="7"/>
      <c r="FE226" s="7">
        <f t="shared" si="46"/>
        <v>7256</v>
      </c>
      <c r="FF226" s="72">
        <f t="shared" si="47"/>
        <v>14358</v>
      </c>
    </row>
    <row r="227" spans="1:163" ht="17.25" hidden="1" customHeight="1" x14ac:dyDescent="0.25">
      <c r="A227" s="72">
        <v>464769975</v>
      </c>
      <c r="B227" s="232" t="s">
        <v>721</v>
      </c>
      <c r="C227" s="72"/>
      <c r="D227" s="72"/>
      <c r="E227" s="72"/>
      <c r="F227" s="72"/>
      <c r="G227" s="233"/>
      <c r="H227" s="233" t="s">
        <v>2556</v>
      </c>
      <c r="I227" s="72">
        <v>3843</v>
      </c>
      <c r="J227" s="72">
        <v>3843</v>
      </c>
      <c r="K227" s="189">
        <f t="shared" si="36"/>
        <v>3905</v>
      </c>
      <c r="L227" s="189">
        <f t="shared" si="37"/>
        <v>7686</v>
      </c>
      <c r="M227" s="260">
        <v>1</v>
      </c>
      <c r="N227" s="72" t="s">
        <v>2242</v>
      </c>
      <c r="O227" s="72" t="s">
        <v>125</v>
      </c>
      <c r="P227" s="72" t="s">
        <v>126</v>
      </c>
      <c r="Q227" s="186">
        <v>60248</v>
      </c>
      <c r="R227" s="66">
        <v>62</v>
      </c>
      <c r="S227" s="66">
        <f t="shared" si="38"/>
        <v>0</v>
      </c>
      <c r="T227" s="66">
        <v>4023</v>
      </c>
      <c r="U227" s="4" t="s">
        <v>129</v>
      </c>
      <c r="V227" s="5">
        <f t="shared" si="39"/>
        <v>3.7862915920263265E-2</v>
      </c>
      <c r="W227" s="5">
        <f t="shared" si="40"/>
        <v>3.1732446338633511E-3</v>
      </c>
      <c r="X227" s="5" t="str">
        <f t="shared" si="41"/>
        <v xml:space="preserve">STABLE </v>
      </c>
      <c r="Y227" s="72" t="str">
        <f t="shared" si="42"/>
        <v>PAID</v>
      </c>
      <c r="Z227" s="72" t="s">
        <v>129</v>
      </c>
      <c r="AA227" s="72" t="s">
        <v>128</v>
      </c>
      <c r="AB227" s="232"/>
      <c r="AC227" s="72"/>
      <c r="AD227" s="72"/>
      <c r="AE227" s="234"/>
      <c r="AF227" s="235" t="s">
        <v>129</v>
      </c>
      <c r="AG227" s="7"/>
      <c r="AH227" s="72" t="s">
        <v>296</v>
      </c>
      <c r="AI227" s="7"/>
      <c r="AJ227" s="7"/>
      <c r="AK227" s="7"/>
      <c r="AL227" s="7">
        <v>3843</v>
      </c>
      <c r="AM227" s="186">
        <v>60248</v>
      </c>
      <c r="AN227" s="189">
        <v>26</v>
      </c>
      <c r="AO227" s="233">
        <v>25</v>
      </c>
      <c r="AP227" s="233" t="str">
        <f t="shared" si="43"/>
        <v>STABLE</v>
      </c>
      <c r="AQ227" s="233"/>
      <c r="AR227" s="233"/>
      <c r="AS227" s="233"/>
      <c r="AT227" s="233"/>
      <c r="AU227" s="72" t="s">
        <v>131</v>
      </c>
      <c r="AV227" s="236" t="s">
        <v>1459</v>
      </c>
      <c r="AW227" s="232" t="s">
        <v>1460</v>
      </c>
      <c r="AX227" s="237">
        <v>45621</v>
      </c>
      <c r="AY227" s="72">
        <v>36</v>
      </c>
      <c r="AZ227" s="72" t="s">
        <v>139</v>
      </c>
      <c r="BA227" s="7" t="s">
        <v>135</v>
      </c>
      <c r="BB227" s="7"/>
      <c r="BC227" s="7"/>
      <c r="BD227" s="72"/>
      <c r="BE227" s="72"/>
      <c r="BF227" s="72"/>
      <c r="BG227" s="150"/>
      <c r="BH227" s="72"/>
      <c r="BI227" s="72"/>
      <c r="BJ227" s="72"/>
      <c r="BK227" s="72"/>
      <c r="BL227" s="72"/>
      <c r="BM227" s="72"/>
      <c r="BN227" s="72"/>
      <c r="BO227" s="72"/>
      <c r="BP227" s="72"/>
      <c r="BQ227" s="72"/>
      <c r="BR227" s="72"/>
      <c r="BS227" s="72"/>
      <c r="BT227" s="72"/>
      <c r="BU227" s="72">
        <v>1</v>
      </c>
      <c r="BV227" s="72"/>
      <c r="BW227" s="72"/>
      <c r="BX227" s="72">
        <v>1</v>
      </c>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238">
        <f t="shared" si="44"/>
        <v>2</v>
      </c>
      <c r="ES227" s="72">
        <f t="shared" si="45"/>
        <v>1</v>
      </c>
      <c r="ET227" s="72" t="s">
        <v>136</v>
      </c>
      <c r="EU227" s="7" t="s">
        <v>1926</v>
      </c>
      <c r="EV227" s="7" t="s">
        <v>115</v>
      </c>
      <c r="EW227" s="7" t="s">
        <v>2386</v>
      </c>
      <c r="EX227" s="150" t="s">
        <v>2420</v>
      </c>
      <c r="EY227" s="239">
        <v>46210</v>
      </c>
      <c r="EZ227" s="239"/>
      <c r="FA227" s="150"/>
      <c r="FB227" s="239"/>
      <c r="FC227" s="7"/>
      <c r="FD227" s="7"/>
      <c r="FE227" s="7">
        <f t="shared" si="46"/>
        <v>3905</v>
      </c>
      <c r="FF227" s="72">
        <f t="shared" si="47"/>
        <v>7686</v>
      </c>
    </row>
    <row r="228" spans="1:163" ht="17.25" hidden="1" customHeight="1" x14ac:dyDescent="0.25">
      <c r="A228" s="72">
        <v>465074858</v>
      </c>
      <c r="B228" s="232" t="s">
        <v>846</v>
      </c>
      <c r="C228" s="72" t="s">
        <v>2243</v>
      </c>
      <c r="D228" s="72" t="s">
        <v>2304</v>
      </c>
      <c r="E228" s="72">
        <v>3753</v>
      </c>
      <c r="F228" s="72"/>
      <c r="G228" s="233"/>
      <c r="H228" s="233"/>
      <c r="I228" s="72">
        <v>3677</v>
      </c>
      <c r="J228" s="72">
        <v>3677</v>
      </c>
      <c r="K228" s="189">
        <f t="shared" si="36"/>
        <v>3732</v>
      </c>
      <c r="L228" s="189">
        <f t="shared" si="37"/>
        <v>3601</v>
      </c>
      <c r="M228" s="260">
        <v>1</v>
      </c>
      <c r="N228" s="72" t="s">
        <v>2242</v>
      </c>
      <c r="O228" s="72" t="s">
        <v>128</v>
      </c>
      <c r="P228" s="72" t="s">
        <v>348</v>
      </c>
      <c r="Q228" s="186">
        <v>59879</v>
      </c>
      <c r="R228" s="66">
        <v>55</v>
      </c>
      <c r="S228" s="66">
        <f t="shared" si="38"/>
        <v>0</v>
      </c>
      <c r="T228" s="66">
        <v>3009</v>
      </c>
      <c r="U228" s="4" t="s">
        <v>129</v>
      </c>
      <c r="V228" s="5">
        <f t="shared" si="39"/>
        <v>7.1620772251075479E-2</v>
      </c>
      <c r="W228" s="5">
        <f t="shared" si="40"/>
        <v>3.1538095112054109E-3</v>
      </c>
      <c r="X228" s="5" t="s">
        <v>480</v>
      </c>
      <c r="Y228" s="72" t="str">
        <f t="shared" si="42"/>
        <v>PAID</v>
      </c>
      <c r="Z228" s="72" t="s">
        <v>129</v>
      </c>
      <c r="AA228" s="72" t="s">
        <v>128</v>
      </c>
      <c r="AB228" s="232"/>
      <c r="AC228" s="72"/>
      <c r="AD228" s="72" t="s">
        <v>2889</v>
      </c>
      <c r="AE228" s="234"/>
      <c r="AF228" s="235" t="s">
        <v>129</v>
      </c>
      <c r="AG228" s="7"/>
      <c r="AH228" s="72" t="s">
        <v>1125</v>
      </c>
      <c r="AI228" s="7"/>
      <c r="AJ228" s="7"/>
      <c r="AK228" s="7"/>
      <c r="AL228" s="7">
        <v>3677</v>
      </c>
      <c r="AM228" s="186">
        <v>59879</v>
      </c>
      <c r="AN228" s="189">
        <v>26</v>
      </c>
      <c r="AO228" s="233">
        <v>25</v>
      </c>
      <c r="AP228" s="233" t="str">
        <f t="shared" si="43"/>
        <v>STABLE</v>
      </c>
      <c r="AQ228" s="233"/>
      <c r="AR228" s="233"/>
      <c r="AS228" s="233"/>
      <c r="AT228" s="233"/>
      <c r="AU228" s="72" t="s">
        <v>131</v>
      </c>
      <c r="AV228" s="236" t="s">
        <v>1612</v>
      </c>
      <c r="AW228" s="232" t="s">
        <v>239</v>
      </c>
      <c r="AX228" s="237">
        <v>45656</v>
      </c>
      <c r="AY228" s="72">
        <v>36</v>
      </c>
      <c r="AZ228" s="72" t="s">
        <v>139</v>
      </c>
      <c r="BA228" s="7" t="s">
        <v>135</v>
      </c>
      <c r="BB228" s="7"/>
      <c r="BC228" s="7"/>
      <c r="BD228" s="72"/>
      <c r="BE228" s="72"/>
      <c r="BF228" s="72"/>
      <c r="BG228" s="150"/>
      <c r="BH228" s="72"/>
      <c r="BI228" s="72"/>
      <c r="BJ228" s="72"/>
      <c r="BK228" s="72"/>
      <c r="BL228" s="72"/>
      <c r="BM228" s="72"/>
      <c r="BN228" s="72"/>
      <c r="BO228" s="72"/>
      <c r="BP228" s="72"/>
      <c r="BQ228" s="72"/>
      <c r="BR228" s="72"/>
      <c r="BS228" s="72"/>
      <c r="BT228" s="72"/>
      <c r="BU228" s="72"/>
      <c r="BV228" s="72"/>
      <c r="BW228" s="72"/>
      <c r="BX228" s="72">
        <v>1</v>
      </c>
      <c r="BY228" s="72"/>
      <c r="BZ228" s="72"/>
      <c r="CA228" s="72"/>
      <c r="CB228" s="72"/>
      <c r="CC228" s="72"/>
      <c r="CD228" s="72"/>
      <c r="CE228" s="72"/>
      <c r="CF228" s="72"/>
      <c r="CG228" s="72"/>
      <c r="CH228" s="72"/>
      <c r="CI228" s="72"/>
      <c r="CJ228" s="72"/>
      <c r="CK228" s="72"/>
      <c r="CL228" s="72"/>
      <c r="CM228" s="72">
        <v>1</v>
      </c>
      <c r="CN228" s="72"/>
      <c r="CO228" s="72"/>
      <c r="CP228" s="72"/>
      <c r="CQ228" s="72"/>
      <c r="CR228" s="72"/>
      <c r="CS228" s="72"/>
      <c r="CT228" s="72"/>
      <c r="CU228" s="72"/>
      <c r="CV228" s="72"/>
      <c r="CW228" s="72"/>
      <c r="CX228" s="72"/>
      <c r="CY228" s="72"/>
      <c r="CZ228" s="72"/>
      <c r="DA228" s="72"/>
      <c r="DB228" s="72"/>
      <c r="DC228" s="72"/>
      <c r="DD228" s="72"/>
      <c r="DE228" s="72"/>
      <c r="DF228" s="72"/>
      <c r="DG228" s="72"/>
      <c r="DH228" s="72">
        <v>1</v>
      </c>
      <c r="DI228" s="72"/>
      <c r="DJ228" s="72"/>
      <c r="DK228" s="72"/>
      <c r="DL228" s="72"/>
      <c r="DM228" s="72"/>
      <c r="DN228" s="72"/>
      <c r="DO228" s="72"/>
      <c r="DP228" s="72"/>
      <c r="DQ228" s="72"/>
      <c r="DR228" s="72"/>
      <c r="DS228" s="72"/>
      <c r="DT228" s="72"/>
      <c r="DU228" s="72"/>
      <c r="DV228" s="72"/>
      <c r="DW228" s="72"/>
      <c r="DX228" s="72"/>
      <c r="DY228" s="72"/>
      <c r="DZ228" s="72"/>
      <c r="EA228" s="72"/>
      <c r="EB228" s="72"/>
      <c r="EC228" s="72">
        <v>1</v>
      </c>
      <c r="ED228" s="72"/>
      <c r="EE228" s="72"/>
      <c r="EF228" s="72"/>
      <c r="EG228" s="72"/>
      <c r="EH228" s="72"/>
      <c r="EI228" s="72"/>
      <c r="EJ228" s="72"/>
      <c r="EK228" s="72"/>
      <c r="EL228" s="72"/>
      <c r="EM228" s="72"/>
      <c r="EN228" s="72"/>
      <c r="EO228" s="72"/>
      <c r="EP228" s="72"/>
      <c r="EQ228" s="72"/>
      <c r="ER228" s="238">
        <f t="shared" si="44"/>
        <v>4</v>
      </c>
      <c r="ES228" s="72">
        <f t="shared" si="45"/>
        <v>1</v>
      </c>
      <c r="ET228" s="72" t="s">
        <v>352</v>
      </c>
      <c r="EU228" s="7" t="s">
        <v>1927</v>
      </c>
      <c r="EV228" s="7" t="s">
        <v>115</v>
      </c>
      <c r="EW228" s="7" t="s">
        <v>2358</v>
      </c>
      <c r="EX228" s="150" t="s">
        <v>2967</v>
      </c>
      <c r="EY228" s="239">
        <v>46223</v>
      </c>
      <c r="EZ228" s="239"/>
      <c r="FA228" s="150"/>
      <c r="FB228" s="239"/>
      <c r="FC228" s="7"/>
      <c r="FD228" s="7"/>
      <c r="FE228" s="7">
        <f t="shared" si="46"/>
        <v>3732</v>
      </c>
      <c r="FF228" s="72">
        <f t="shared" si="47"/>
        <v>7354</v>
      </c>
    </row>
    <row r="229" spans="1:163" ht="17.25" hidden="1" customHeight="1" x14ac:dyDescent="0.25">
      <c r="A229" s="72">
        <v>463773768</v>
      </c>
      <c r="B229" s="232" t="s">
        <v>628</v>
      </c>
      <c r="C229" s="72" t="s">
        <v>2243</v>
      </c>
      <c r="D229" s="72" t="s">
        <v>2908</v>
      </c>
      <c r="E229" s="72">
        <v>4530</v>
      </c>
      <c r="F229" s="72"/>
      <c r="G229" s="233"/>
      <c r="H229" s="233"/>
      <c r="I229" s="72">
        <v>4522</v>
      </c>
      <c r="J229" s="72">
        <v>4112</v>
      </c>
      <c r="K229" s="189">
        <f t="shared" si="36"/>
        <v>4216</v>
      </c>
      <c r="L229" s="189">
        <f t="shared" si="37"/>
        <v>4104</v>
      </c>
      <c r="M229" s="260">
        <v>1</v>
      </c>
      <c r="N229" s="72" t="s">
        <v>2242</v>
      </c>
      <c r="O229" s="72" t="s">
        <v>128</v>
      </c>
      <c r="P229" s="72" t="s">
        <v>140</v>
      </c>
      <c r="Q229" s="186">
        <v>59763</v>
      </c>
      <c r="R229" s="66">
        <v>104</v>
      </c>
      <c r="S229" s="66">
        <f t="shared" si="38"/>
        <v>0</v>
      </c>
      <c r="T229" s="66">
        <v>3147</v>
      </c>
      <c r="U229" s="4" t="s">
        <v>1006</v>
      </c>
      <c r="V229" s="5">
        <f t="shared" si="39"/>
        <v>2.0587334967645456E-2</v>
      </c>
      <c r="W229" s="5">
        <f t="shared" si="40"/>
        <v>3.1476998249497985E-3</v>
      </c>
      <c r="X229" s="5" t="str">
        <f t="shared" si="41"/>
        <v xml:space="preserve">STABLE </v>
      </c>
      <c r="Y229" s="72" t="str">
        <f t="shared" si="42"/>
        <v>PAID</v>
      </c>
      <c r="Z229" s="72" t="s">
        <v>166</v>
      </c>
      <c r="AA229" s="72" t="s">
        <v>128</v>
      </c>
      <c r="AB229" s="232"/>
      <c r="AC229" s="72"/>
      <c r="AD229" s="72" t="s">
        <v>2888</v>
      </c>
      <c r="AE229" s="234"/>
      <c r="AF229" s="235" t="s">
        <v>129</v>
      </c>
      <c r="AG229" s="7"/>
      <c r="AH229" s="72" t="s">
        <v>142</v>
      </c>
      <c r="AI229" s="7"/>
      <c r="AJ229" s="7"/>
      <c r="AK229" s="7"/>
      <c r="AL229" s="7">
        <v>4112</v>
      </c>
      <c r="AM229" s="186">
        <v>59763</v>
      </c>
      <c r="AN229" s="189">
        <v>26</v>
      </c>
      <c r="AO229" s="233">
        <v>25</v>
      </c>
      <c r="AP229" s="233" t="str">
        <f t="shared" si="43"/>
        <v>STABLE</v>
      </c>
      <c r="AQ229" s="233"/>
      <c r="AR229" s="233"/>
      <c r="AS229" s="233"/>
      <c r="AT229" s="233"/>
      <c r="AU229" s="72" t="s">
        <v>426</v>
      </c>
      <c r="AV229" s="236" t="s">
        <v>1341</v>
      </c>
      <c r="AW229" s="232" t="s">
        <v>1342</v>
      </c>
      <c r="AX229" s="237">
        <v>45520</v>
      </c>
      <c r="AY229" s="72">
        <v>36</v>
      </c>
      <c r="AZ229" s="72" t="s">
        <v>139</v>
      </c>
      <c r="BA229" s="7" t="s">
        <v>135</v>
      </c>
      <c r="BB229" s="7"/>
      <c r="BC229" s="7"/>
      <c r="BD229" s="72"/>
      <c r="BE229" s="72"/>
      <c r="BF229" s="72"/>
      <c r="BG229" s="150"/>
      <c r="BH229" s="72"/>
      <c r="BI229" s="72">
        <v>1</v>
      </c>
      <c r="BJ229" s="72"/>
      <c r="BK229" s="72"/>
      <c r="BL229" s="72"/>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v>1</v>
      </c>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238">
        <f t="shared" si="44"/>
        <v>2</v>
      </c>
      <c r="ES229" s="72">
        <f t="shared" si="45"/>
        <v>1</v>
      </c>
      <c r="ET229" s="72" t="s">
        <v>145</v>
      </c>
      <c r="EU229" s="7" t="s">
        <v>1928</v>
      </c>
      <c r="EV229" s="7" t="s">
        <v>115</v>
      </c>
      <c r="EW229" s="7" t="s">
        <v>2354</v>
      </c>
      <c r="EX229" s="150" t="s">
        <v>2441</v>
      </c>
      <c r="EY229" s="239">
        <v>46206</v>
      </c>
      <c r="EZ229" s="239"/>
      <c r="FA229" s="150"/>
      <c r="FB229" s="239"/>
      <c r="FC229" s="7"/>
      <c r="FD229" s="7"/>
      <c r="FE229" s="7">
        <f t="shared" si="46"/>
        <v>4216</v>
      </c>
      <c r="FF229" s="72">
        <f t="shared" si="47"/>
        <v>8634</v>
      </c>
    </row>
    <row r="230" spans="1:163" ht="17.25" hidden="1" customHeight="1" x14ac:dyDescent="0.25">
      <c r="A230" s="72">
        <v>465315718</v>
      </c>
      <c r="B230" s="232" t="s">
        <v>887</v>
      </c>
      <c r="C230" s="72"/>
      <c r="D230" s="72"/>
      <c r="E230" s="72"/>
      <c r="F230" s="72"/>
      <c r="G230" s="233"/>
      <c r="H230" s="233"/>
      <c r="I230" s="72">
        <v>3178</v>
      </c>
      <c r="J230" s="72">
        <v>9399</v>
      </c>
      <c r="K230" s="189">
        <f t="shared" si="36"/>
        <v>3455</v>
      </c>
      <c r="L230" s="189">
        <f t="shared" si="37"/>
        <v>12577</v>
      </c>
      <c r="M230" s="260">
        <v>3</v>
      </c>
      <c r="N230" s="72" t="s">
        <v>124</v>
      </c>
      <c r="O230" s="72" t="s">
        <v>125</v>
      </c>
      <c r="P230" s="72" t="s">
        <v>173</v>
      </c>
      <c r="Q230" s="186">
        <v>59755</v>
      </c>
      <c r="R230" s="66">
        <v>412</v>
      </c>
      <c r="S230" s="66">
        <f t="shared" si="38"/>
        <v>0</v>
      </c>
      <c r="T230" s="66">
        <v>4950</v>
      </c>
      <c r="U230" s="4" t="s">
        <v>124</v>
      </c>
      <c r="V230" s="5">
        <f t="shared" si="39"/>
        <v>0.23340241466721007</v>
      </c>
      <c r="W230" s="5">
        <f t="shared" si="40"/>
        <v>1.913791168612964E-2</v>
      </c>
      <c r="X230" s="5" t="s">
        <v>2242</v>
      </c>
      <c r="Y230" s="72" t="str">
        <f t="shared" si="42"/>
        <v>PTP</v>
      </c>
      <c r="Z230" s="72" t="s">
        <v>166</v>
      </c>
      <c r="AA230" s="72" t="s">
        <v>166</v>
      </c>
      <c r="AB230" s="232"/>
      <c r="AC230" s="72">
        <v>25</v>
      </c>
      <c r="AD230" s="72" t="s">
        <v>2888</v>
      </c>
      <c r="AE230" s="234"/>
      <c r="AF230" s="235" t="s">
        <v>2882</v>
      </c>
      <c r="AG230" s="7"/>
      <c r="AH230" s="72" t="s">
        <v>1142</v>
      </c>
      <c r="AI230" s="7"/>
      <c r="AJ230" s="7"/>
      <c r="AK230" s="7"/>
      <c r="AL230" s="7">
        <v>9399</v>
      </c>
      <c r="AM230" s="186">
        <v>59755</v>
      </c>
      <c r="AN230" s="189">
        <v>87</v>
      </c>
      <c r="AO230" s="233">
        <v>116</v>
      </c>
      <c r="AP230" s="233" t="str">
        <f t="shared" si="43"/>
        <v>FLOW</v>
      </c>
      <c r="AQ230" s="233"/>
      <c r="AR230" s="233"/>
      <c r="AS230" s="233"/>
      <c r="AT230" s="233"/>
      <c r="AU230" s="72" t="s">
        <v>426</v>
      </c>
      <c r="AV230" s="236" t="s">
        <v>1661</v>
      </c>
      <c r="AW230" s="232" t="s">
        <v>1247</v>
      </c>
      <c r="AX230" s="237">
        <v>45681</v>
      </c>
      <c r="AY230" s="72">
        <v>36</v>
      </c>
      <c r="AZ230" s="72" t="s">
        <v>139</v>
      </c>
      <c r="BA230" s="7" t="s">
        <v>2305</v>
      </c>
      <c r="BB230" s="7"/>
      <c r="BC230" s="7"/>
      <c r="BD230" s="72"/>
      <c r="BE230" s="72"/>
      <c r="BF230" s="72"/>
      <c r="BG230" s="150"/>
      <c r="BH230" s="72"/>
      <c r="BI230" s="72"/>
      <c r="BJ230" s="72"/>
      <c r="BK230" s="72"/>
      <c r="BL230" s="72"/>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v>1</v>
      </c>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238">
        <f t="shared" si="44"/>
        <v>1</v>
      </c>
      <c r="ES230" s="72">
        <f t="shared" si="45"/>
        <v>1</v>
      </c>
      <c r="ET230" s="72" t="s">
        <v>178</v>
      </c>
      <c r="EU230" s="7" t="s">
        <v>1929</v>
      </c>
      <c r="EV230" s="7" t="s">
        <v>115</v>
      </c>
      <c r="EW230" s="7" t="e">
        <v>#N/A</v>
      </c>
      <c r="EX230" s="150" t="e">
        <v>#N/A</v>
      </c>
      <c r="EY230" s="239" t="e">
        <v>#N/A</v>
      </c>
      <c r="EZ230" s="239"/>
      <c r="FA230" s="150"/>
      <c r="FB230" s="239"/>
      <c r="FC230" s="7"/>
      <c r="FD230" s="7"/>
      <c r="FE230" s="7">
        <f t="shared" si="46"/>
        <v>3455</v>
      </c>
      <c r="FF230" s="72">
        <f t="shared" si="47"/>
        <v>12577</v>
      </c>
    </row>
    <row r="231" spans="1:163" ht="17.25" hidden="1" customHeight="1" x14ac:dyDescent="0.25">
      <c r="A231" s="72">
        <v>459446869</v>
      </c>
      <c r="B231" s="232" t="s">
        <v>561</v>
      </c>
      <c r="C231" s="72"/>
      <c r="D231" s="72"/>
      <c r="E231" s="72"/>
      <c r="F231" s="72"/>
      <c r="G231" s="233"/>
      <c r="H231" s="233" t="s">
        <v>2556</v>
      </c>
      <c r="I231" s="72">
        <v>4361</v>
      </c>
      <c r="J231" s="72">
        <v>4122</v>
      </c>
      <c r="K231" s="189">
        <f t="shared" si="36"/>
        <v>4207</v>
      </c>
      <c r="L231" s="189">
        <f t="shared" si="37"/>
        <v>8483</v>
      </c>
      <c r="M231" s="260">
        <v>1</v>
      </c>
      <c r="N231" s="72" t="s">
        <v>2242</v>
      </c>
      <c r="O231" s="72" t="s">
        <v>125</v>
      </c>
      <c r="P231" s="72" t="s">
        <v>322</v>
      </c>
      <c r="Q231" s="186">
        <v>59692.15</v>
      </c>
      <c r="R231" s="66">
        <v>85</v>
      </c>
      <c r="S231" s="66">
        <f t="shared" si="38"/>
        <v>0</v>
      </c>
      <c r="T231" s="66">
        <v>6439</v>
      </c>
      <c r="U231" s="4" t="s">
        <v>1007</v>
      </c>
      <c r="V231" s="5">
        <f t="shared" si="39"/>
        <v>5.0942919997789625E-2</v>
      </c>
      <c r="W231" s="5">
        <f t="shared" si="40"/>
        <v>3.1439681760600559E-3</v>
      </c>
      <c r="X231" s="5" t="str">
        <f t="shared" si="41"/>
        <v xml:space="preserve">STABLE </v>
      </c>
      <c r="Y231" s="72" t="str">
        <f t="shared" si="42"/>
        <v>PAID</v>
      </c>
      <c r="Z231" s="72" t="s">
        <v>166</v>
      </c>
      <c r="AA231" s="72" t="s">
        <v>128</v>
      </c>
      <c r="AB231" s="232"/>
      <c r="AC231" s="72"/>
      <c r="AD231" s="72" t="s">
        <v>2888</v>
      </c>
      <c r="AE231" s="234"/>
      <c r="AF231" s="235" t="s">
        <v>129</v>
      </c>
      <c r="AG231" s="7"/>
      <c r="AH231" s="72" t="s">
        <v>384</v>
      </c>
      <c r="AI231" s="7"/>
      <c r="AJ231" s="7"/>
      <c r="AK231" s="7"/>
      <c r="AL231" s="7">
        <v>4122</v>
      </c>
      <c r="AM231" s="186">
        <v>59692.15</v>
      </c>
      <c r="AN231" s="189">
        <v>26</v>
      </c>
      <c r="AO231" s="233">
        <v>25</v>
      </c>
      <c r="AP231" s="233" t="str">
        <f t="shared" si="43"/>
        <v>STABLE</v>
      </c>
      <c r="AQ231" s="233"/>
      <c r="AR231" s="233"/>
      <c r="AS231" s="233"/>
      <c r="AT231" s="233"/>
      <c r="AU231" s="72" t="s">
        <v>426</v>
      </c>
      <c r="AV231" s="236" t="s">
        <v>1243</v>
      </c>
      <c r="AW231" s="232" t="s">
        <v>422</v>
      </c>
      <c r="AX231" s="237">
        <v>45156</v>
      </c>
      <c r="AY231" s="72">
        <v>48</v>
      </c>
      <c r="AZ231" s="72" t="s">
        <v>139</v>
      </c>
      <c r="BA231" s="7" t="s">
        <v>2305</v>
      </c>
      <c r="BB231" s="7"/>
      <c r="BC231" s="7"/>
      <c r="BD231" s="72"/>
      <c r="BE231" s="72"/>
      <c r="BF231" s="72"/>
      <c r="BG231" s="150"/>
      <c r="BH231" s="72"/>
      <c r="BI231" s="72"/>
      <c r="BJ231" s="72"/>
      <c r="BK231" s="72"/>
      <c r="BL231" s="72"/>
      <c r="BM231" s="72"/>
      <c r="BN231" s="72"/>
      <c r="BO231" s="72"/>
      <c r="BP231" s="72"/>
      <c r="BQ231" s="72"/>
      <c r="BR231" s="72">
        <v>1</v>
      </c>
      <c r="BS231" s="72"/>
      <c r="BT231" s="72"/>
      <c r="BU231" s="72"/>
      <c r="BV231" s="72"/>
      <c r="BW231" s="72"/>
      <c r="BX231" s="72"/>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v>1</v>
      </c>
      <c r="ED231" s="72"/>
      <c r="EE231" s="72"/>
      <c r="EF231" s="72"/>
      <c r="EG231" s="72"/>
      <c r="EH231" s="72"/>
      <c r="EI231" s="72"/>
      <c r="EJ231" s="72"/>
      <c r="EK231" s="72"/>
      <c r="EL231" s="72"/>
      <c r="EM231" s="72"/>
      <c r="EN231" s="72"/>
      <c r="EO231" s="72"/>
      <c r="EP231" s="72"/>
      <c r="EQ231" s="72"/>
      <c r="ER231" s="238">
        <f t="shared" si="44"/>
        <v>2</v>
      </c>
      <c r="ES231" s="72">
        <f t="shared" si="45"/>
        <v>1</v>
      </c>
      <c r="ET231" s="72" t="s">
        <v>326</v>
      </c>
      <c r="EU231" s="7" t="s">
        <v>1930</v>
      </c>
      <c r="EV231" s="7" t="s">
        <v>115</v>
      </c>
      <c r="EW231" s="7" t="s">
        <v>2358</v>
      </c>
      <c r="EX231" s="150" t="s">
        <v>2442</v>
      </c>
      <c r="EY231" s="239">
        <v>46223</v>
      </c>
      <c r="EZ231" s="239"/>
      <c r="FA231" s="150"/>
      <c r="FB231" s="239"/>
      <c r="FC231" s="7"/>
      <c r="FD231" s="7"/>
      <c r="FE231" s="7">
        <f t="shared" si="46"/>
        <v>4207</v>
      </c>
      <c r="FF231" s="72">
        <f t="shared" si="47"/>
        <v>8483</v>
      </c>
    </row>
    <row r="232" spans="1:163" ht="17.25" hidden="1" customHeight="1" x14ac:dyDescent="0.25">
      <c r="A232" s="72">
        <v>463265509</v>
      </c>
      <c r="B232" s="232" t="s">
        <v>683</v>
      </c>
      <c r="C232" s="72" t="s">
        <v>2243</v>
      </c>
      <c r="D232" s="72" t="s">
        <v>2947</v>
      </c>
      <c r="E232" s="72">
        <v>4850</v>
      </c>
      <c r="F232" s="72"/>
      <c r="G232" s="233"/>
      <c r="H232" s="233"/>
      <c r="I232" s="72">
        <v>4731</v>
      </c>
      <c r="J232" s="72">
        <v>4709</v>
      </c>
      <c r="K232" s="189">
        <f t="shared" si="36"/>
        <v>4828</v>
      </c>
      <c r="L232" s="189">
        <f t="shared" si="37"/>
        <v>4590</v>
      </c>
      <c r="M232" s="260">
        <v>1</v>
      </c>
      <c r="N232" s="72" t="s">
        <v>2242</v>
      </c>
      <c r="O232" s="72" t="s">
        <v>128</v>
      </c>
      <c r="P232" s="72" t="s">
        <v>148</v>
      </c>
      <c r="Q232" s="186">
        <v>59430</v>
      </c>
      <c r="R232" s="66">
        <v>119</v>
      </c>
      <c r="S232" s="66">
        <f t="shared" si="38"/>
        <v>0</v>
      </c>
      <c r="T232" s="66">
        <v>2250</v>
      </c>
      <c r="U232" s="4" t="s">
        <v>501</v>
      </c>
      <c r="V232" s="5">
        <f t="shared" si="39"/>
        <v>0.13468677336451776</v>
      </c>
      <c r="W232" s="5">
        <f t="shared" si="40"/>
        <v>3.1301608118194622E-3</v>
      </c>
      <c r="X232" s="5" t="s">
        <v>2242</v>
      </c>
      <c r="Y232" s="72" t="str">
        <f t="shared" si="42"/>
        <v>PTP</v>
      </c>
      <c r="Z232" s="72" t="s">
        <v>166</v>
      </c>
      <c r="AA232" s="72" t="s">
        <v>166</v>
      </c>
      <c r="AB232" s="232"/>
      <c r="AC232" s="72">
        <v>29</v>
      </c>
      <c r="AD232" s="72" t="s">
        <v>2888</v>
      </c>
      <c r="AE232" s="234"/>
      <c r="AF232" s="235" t="s">
        <v>129</v>
      </c>
      <c r="AG232" s="7"/>
      <c r="AH232" s="72" t="s">
        <v>1076</v>
      </c>
      <c r="AI232" s="7"/>
      <c r="AJ232" s="7"/>
      <c r="AK232" s="7"/>
      <c r="AL232" s="7">
        <v>4709</v>
      </c>
      <c r="AM232" s="186">
        <v>59430</v>
      </c>
      <c r="AN232" s="189">
        <v>26</v>
      </c>
      <c r="AO232" s="233">
        <v>25</v>
      </c>
      <c r="AP232" s="233" t="str">
        <f t="shared" si="43"/>
        <v>STABLE</v>
      </c>
      <c r="AQ232" s="233"/>
      <c r="AR232" s="233"/>
      <c r="AS232" s="233"/>
      <c r="AT232" s="233"/>
      <c r="AU232" s="72" t="s">
        <v>131</v>
      </c>
      <c r="AV232" s="236" t="s">
        <v>1409</v>
      </c>
      <c r="AW232" s="232" t="s">
        <v>1410</v>
      </c>
      <c r="AX232" s="237">
        <v>45464</v>
      </c>
      <c r="AY232" s="72">
        <v>36</v>
      </c>
      <c r="AZ232" s="72" t="s">
        <v>139</v>
      </c>
      <c r="BA232" s="7" t="s">
        <v>2305</v>
      </c>
      <c r="BB232" s="7"/>
      <c r="BC232" s="7"/>
      <c r="BD232" s="72"/>
      <c r="BE232" s="72"/>
      <c r="BF232" s="72"/>
      <c r="BG232" s="150"/>
      <c r="BH232" s="72"/>
      <c r="BI232" s="72"/>
      <c r="BJ232" s="72"/>
      <c r="BK232" s="72"/>
      <c r="BL232" s="72"/>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v>1</v>
      </c>
      <c r="CN232" s="72"/>
      <c r="CO232" s="72"/>
      <c r="CP232" s="72"/>
      <c r="CQ232" s="72"/>
      <c r="CR232" s="72"/>
      <c r="CS232" s="72"/>
      <c r="CT232" s="72"/>
      <c r="CU232" s="72"/>
      <c r="CV232" s="72"/>
      <c r="CW232" s="72"/>
      <c r="CX232" s="72"/>
      <c r="CY232" s="72"/>
      <c r="CZ232" s="72"/>
      <c r="DA232" s="72"/>
      <c r="DB232" s="72"/>
      <c r="DC232" s="72"/>
      <c r="DD232" s="72"/>
      <c r="DE232" s="72"/>
      <c r="DF232" s="72"/>
      <c r="DG232" s="72"/>
      <c r="DH232" s="72">
        <v>1</v>
      </c>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v>1</v>
      </c>
      <c r="EP232" s="72"/>
      <c r="EQ232" s="72"/>
      <c r="ER232" s="238">
        <f t="shared" si="44"/>
        <v>3</v>
      </c>
      <c r="ES232" s="72">
        <f t="shared" si="45"/>
        <v>1</v>
      </c>
      <c r="ET232" s="72" t="s">
        <v>152</v>
      </c>
      <c r="EU232" s="7" t="s">
        <v>2327</v>
      </c>
      <c r="EV232" s="262" t="s">
        <v>115</v>
      </c>
      <c r="EW232" s="7" t="s">
        <v>2352</v>
      </c>
      <c r="EX232" s="150" t="s">
        <v>2443</v>
      </c>
      <c r="EY232" s="239">
        <v>46207</v>
      </c>
      <c r="EZ232" s="239"/>
      <c r="FA232" s="150"/>
      <c r="FB232" s="239"/>
      <c r="FC232" s="7"/>
      <c r="FD232" s="7"/>
      <c r="FE232" s="7">
        <f t="shared" si="46"/>
        <v>4828</v>
      </c>
      <c r="FF232" s="72">
        <f t="shared" si="47"/>
        <v>9440</v>
      </c>
    </row>
    <row r="233" spans="1:163" ht="17.25" hidden="1" customHeight="1" x14ac:dyDescent="0.25">
      <c r="A233" s="72">
        <v>462002443</v>
      </c>
      <c r="B233" s="232" t="s">
        <v>682</v>
      </c>
      <c r="C233" s="72"/>
      <c r="D233" s="72"/>
      <c r="E233" s="72"/>
      <c r="F233" s="72"/>
      <c r="G233" s="233"/>
      <c r="H233" s="233"/>
      <c r="I233" s="72">
        <v>5840</v>
      </c>
      <c r="J233" s="72">
        <v>11680</v>
      </c>
      <c r="K233" s="189">
        <f t="shared" si="36"/>
        <v>6081</v>
      </c>
      <c r="L233" s="189">
        <f t="shared" si="37"/>
        <v>17520</v>
      </c>
      <c r="M233" s="260">
        <v>2</v>
      </c>
      <c r="N233" s="72" t="s">
        <v>124</v>
      </c>
      <c r="O233" s="72" t="s">
        <v>125</v>
      </c>
      <c r="P233" s="72" t="s">
        <v>199</v>
      </c>
      <c r="Q233" s="186">
        <v>59239</v>
      </c>
      <c r="R233" s="66">
        <v>241</v>
      </c>
      <c r="S233" s="66">
        <f t="shared" si="38"/>
        <v>0</v>
      </c>
      <c r="T233" s="66">
        <v>900</v>
      </c>
      <c r="U233" s="4" t="s">
        <v>124</v>
      </c>
      <c r="V233" s="5">
        <f t="shared" si="39"/>
        <v>0.15557921907683447</v>
      </c>
      <c r="W233" s="5">
        <f t="shared" si="40"/>
        <v>1.1014322963183129E-2</v>
      </c>
      <c r="X233" s="5" t="str">
        <f t="shared" si="41"/>
        <v>FLOW</v>
      </c>
      <c r="Y233" s="72" t="str">
        <f t="shared" si="42"/>
        <v>NC</v>
      </c>
      <c r="Z233" s="72" t="s">
        <v>181</v>
      </c>
      <c r="AA233" s="72" t="s">
        <v>141</v>
      </c>
      <c r="AB233" s="232" t="s">
        <v>2347</v>
      </c>
      <c r="AC233" s="72">
        <v>25</v>
      </c>
      <c r="AD233" s="72" t="s">
        <v>2889</v>
      </c>
      <c r="AE233" s="234"/>
      <c r="AF233" s="235" t="s">
        <v>129</v>
      </c>
      <c r="AG233" s="7"/>
      <c r="AH233" s="72" t="s">
        <v>1075</v>
      </c>
      <c r="AI233" s="7"/>
      <c r="AJ233" s="7"/>
      <c r="AK233" s="7"/>
      <c r="AL233" s="7">
        <v>11680</v>
      </c>
      <c r="AM233" s="186">
        <v>59239</v>
      </c>
      <c r="AN233" s="189">
        <v>57</v>
      </c>
      <c r="AO233" s="233">
        <v>86</v>
      </c>
      <c r="AP233" s="233" t="str">
        <f t="shared" si="43"/>
        <v>FLOW</v>
      </c>
      <c r="AQ233" s="233"/>
      <c r="AR233" s="233"/>
      <c r="AS233" s="233"/>
      <c r="AT233" s="233"/>
      <c r="AU233" s="72" t="s">
        <v>131</v>
      </c>
      <c r="AV233" s="236" t="s">
        <v>1408</v>
      </c>
      <c r="AW233" s="232" t="s">
        <v>1322</v>
      </c>
      <c r="AX233" s="237">
        <v>45344</v>
      </c>
      <c r="AY233" s="72">
        <v>36</v>
      </c>
      <c r="AZ233" s="72" t="s">
        <v>139</v>
      </c>
      <c r="BA233" s="7" t="s">
        <v>135</v>
      </c>
      <c r="BB233" s="7"/>
      <c r="BC233" s="7"/>
      <c r="BD233" s="72"/>
      <c r="BE233" s="72"/>
      <c r="BF233" s="72"/>
      <c r="BG233" s="150"/>
      <c r="BH233" s="72"/>
      <c r="BI233" s="72"/>
      <c r="BJ233" s="72"/>
      <c r="BK233" s="72"/>
      <c r="BL233" s="72">
        <v>1</v>
      </c>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238">
        <f t="shared" si="44"/>
        <v>1</v>
      </c>
      <c r="ES233" s="72">
        <f t="shared" si="45"/>
        <v>1</v>
      </c>
      <c r="ET233" s="72" t="s">
        <v>203</v>
      </c>
      <c r="EU233" s="7" t="s">
        <v>1931</v>
      </c>
      <c r="EV233" s="7" t="s">
        <v>115</v>
      </c>
      <c r="EW233" s="7" t="s">
        <v>2362</v>
      </c>
      <c r="EX233" s="150" t="s">
        <v>2389</v>
      </c>
      <c r="EY233" s="239">
        <v>46207</v>
      </c>
      <c r="EZ233" s="239"/>
      <c r="FA233" s="150"/>
      <c r="FB233" s="239"/>
      <c r="FC233" s="7"/>
      <c r="FD233" s="7"/>
      <c r="FE233" s="7">
        <f t="shared" si="46"/>
        <v>6081</v>
      </c>
      <c r="FF233" s="72">
        <f t="shared" si="47"/>
        <v>17520</v>
      </c>
    </row>
    <row r="234" spans="1:163" ht="17.25" hidden="1" customHeight="1" x14ac:dyDescent="0.25">
      <c r="A234" s="72">
        <v>464000542</v>
      </c>
      <c r="B234" s="232" t="s">
        <v>765</v>
      </c>
      <c r="C234" s="72"/>
      <c r="D234" s="72"/>
      <c r="E234" s="72"/>
      <c r="F234" s="72"/>
      <c r="G234" s="233"/>
      <c r="H234" s="233"/>
      <c r="I234" s="72">
        <v>4728</v>
      </c>
      <c r="J234" s="72">
        <v>23640</v>
      </c>
      <c r="K234" s="189">
        <f t="shared" si="36"/>
        <v>5455</v>
      </c>
      <c r="L234" s="189">
        <f t="shared" si="37"/>
        <v>28368</v>
      </c>
      <c r="M234" s="260">
        <v>5</v>
      </c>
      <c r="N234" s="72" t="s">
        <v>124</v>
      </c>
      <c r="O234" s="72" t="s">
        <v>125</v>
      </c>
      <c r="P234" s="72" t="s">
        <v>173</v>
      </c>
      <c r="Q234" s="186">
        <v>59213</v>
      </c>
      <c r="R234" s="66">
        <v>727</v>
      </c>
      <c r="S234" s="66">
        <f t="shared" si="38"/>
        <v>0</v>
      </c>
      <c r="T234" s="66">
        <v>5457</v>
      </c>
      <c r="U234" s="4" t="s">
        <v>124</v>
      </c>
      <c r="V234" s="5">
        <f t="shared" si="39"/>
        <v>0.4732262307973869</v>
      </c>
      <c r="W234" s="5">
        <f t="shared" si="40"/>
        <v>2.646861569931094E-2</v>
      </c>
      <c r="X234" s="5" t="str">
        <f t="shared" si="41"/>
        <v>FLOW</v>
      </c>
      <c r="Y234" s="72" t="str">
        <f t="shared" si="42"/>
        <v>BPTP</v>
      </c>
      <c r="Z234" s="72" t="s">
        <v>166</v>
      </c>
      <c r="AA234" s="72" t="s">
        <v>258</v>
      </c>
      <c r="AB234" s="232" t="s">
        <v>2891</v>
      </c>
      <c r="AC234" s="72"/>
      <c r="AD234" s="72" t="s">
        <v>2889</v>
      </c>
      <c r="AE234" s="234"/>
      <c r="AF234" s="235" t="s">
        <v>2882</v>
      </c>
      <c r="AG234" s="7"/>
      <c r="AH234" s="72" t="s">
        <v>1099</v>
      </c>
      <c r="AI234" s="7"/>
      <c r="AJ234" s="7"/>
      <c r="AK234" s="7"/>
      <c r="AL234" s="7">
        <v>23640</v>
      </c>
      <c r="AM234" s="186">
        <v>59213</v>
      </c>
      <c r="AN234" s="189">
        <v>146</v>
      </c>
      <c r="AO234" s="233">
        <v>175</v>
      </c>
      <c r="AP234" s="233" t="str">
        <f t="shared" si="43"/>
        <v>FLOW</v>
      </c>
      <c r="AQ234" s="233"/>
      <c r="AR234" s="233"/>
      <c r="AS234" s="233"/>
      <c r="AT234" s="233"/>
      <c r="AU234" s="72" t="s">
        <v>426</v>
      </c>
      <c r="AV234" s="236" t="s">
        <v>1513</v>
      </c>
      <c r="AW234" s="232" t="s">
        <v>1514</v>
      </c>
      <c r="AX234" s="237">
        <v>45546</v>
      </c>
      <c r="AY234" s="72">
        <v>30</v>
      </c>
      <c r="AZ234" s="72" t="s">
        <v>139</v>
      </c>
      <c r="BA234" s="7" t="s">
        <v>2305</v>
      </c>
      <c r="BB234" s="7"/>
      <c r="BC234" s="7"/>
      <c r="BD234" s="72"/>
      <c r="BE234" s="72"/>
      <c r="BF234" s="72"/>
      <c r="BG234" s="150"/>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238">
        <f t="shared" si="44"/>
        <v>1</v>
      </c>
      <c r="ES234" s="72">
        <f t="shared" si="45"/>
        <v>1</v>
      </c>
      <c r="ET234" s="72" t="s">
        <v>178</v>
      </c>
      <c r="EU234" s="7" t="s">
        <v>1932</v>
      </c>
      <c r="EV234" s="7" t="s">
        <v>115</v>
      </c>
      <c r="EW234" s="7" t="s">
        <v>2356</v>
      </c>
      <c r="EX234" s="150" t="s">
        <v>2444</v>
      </c>
      <c r="EY234" s="239">
        <v>46207</v>
      </c>
      <c r="EZ234" s="239"/>
      <c r="FA234" s="150"/>
      <c r="FB234" s="239"/>
      <c r="FC234" s="7"/>
      <c r="FD234" s="7"/>
      <c r="FE234" s="7">
        <f t="shared" si="46"/>
        <v>5455</v>
      </c>
      <c r="FF234" s="72">
        <f t="shared" si="47"/>
        <v>28368</v>
      </c>
    </row>
    <row r="235" spans="1:163" ht="17.25" hidden="1" customHeight="1" x14ac:dyDescent="0.25">
      <c r="A235" s="72">
        <v>467586191</v>
      </c>
      <c r="B235" s="232" t="s">
        <v>613</v>
      </c>
      <c r="C235" s="72" t="s">
        <v>2345</v>
      </c>
      <c r="D235" s="72" t="s">
        <v>2344</v>
      </c>
      <c r="E235" s="72">
        <v>4800</v>
      </c>
      <c r="F235" s="72"/>
      <c r="G235" s="233"/>
      <c r="H235" s="233"/>
      <c r="I235" s="72">
        <v>4704</v>
      </c>
      <c r="J235" s="72">
        <v>4702</v>
      </c>
      <c r="K235" s="189">
        <f t="shared" si="36"/>
        <v>4791</v>
      </c>
      <c r="L235" s="189">
        <f t="shared" si="37"/>
        <v>4606</v>
      </c>
      <c r="M235" s="260">
        <v>1</v>
      </c>
      <c r="N235" s="72" t="s">
        <v>2242</v>
      </c>
      <c r="O235" s="72" t="s">
        <v>128</v>
      </c>
      <c r="P235" s="72" t="s">
        <v>140</v>
      </c>
      <c r="Q235" s="186">
        <v>59180</v>
      </c>
      <c r="R235" s="66">
        <v>89</v>
      </c>
      <c r="S235" s="66">
        <f t="shared" si="38"/>
        <v>0</v>
      </c>
      <c r="T235" s="66">
        <v>1799</v>
      </c>
      <c r="U235" s="4" t="s">
        <v>1022</v>
      </c>
      <c r="V235" s="5">
        <f t="shared" si="39"/>
        <v>2.038650140363198E-2</v>
      </c>
      <c r="W235" s="5">
        <f t="shared" si="40"/>
        <v>3.1169933845444351E-3</v>
      </c>
      <c r="X235" s="5" t="str">
        <f t="shared" si="41"/>
        <v xml:space="preserve">STABLE </v>
      </c>
      <c r="Y235" s="72" t="str">
        <f t="shared" si="42"/>
        <v>PAID</v>
      </c>
      <c r="Z235" s="72" t="s">
        <v>128</v>
      </c>
      <c r="AA235" s="72" t="s">
        <v>128</v>
      </c>
      <c r="AB235" s="232" t="s">
        <v>2347</v>
      </c>
      <c r="AC235" s="72"/>
      <c r="AD235" s="72" t="s">
        <v>2889</v>
      </c>
      <c r="AE235" s="234"/>
      <c r="AF235" s="235" t="s">
        <v>129</v>
      </c>
      <c r="AG235" s="7"/>
      <c r="AH235" s="72" t="s">
        <v>160</v>
      </c>
      <c r="AI235" s="7"/>
      <c r="AJ235" s="7"/>
      <c r="AK235" s="7"/>
      <c r="AL235" s="7">
        <v>4702</v>
      </c>
      <c r="AM235" s="186">
        <v>59180</v>
      </c>
      <c r="AN235" s="189">
        <v>26</v>
      </c>
      <c r="AO235" s="233">
        <v>25</v>
      </c>
      <c r="AP235" s="233" t="str">
        <f t="shared" si="43"/>
        <v>STABLE</v>
      </c>
      <c r="AQ235" s="233"/>
      <c r="AR235" s="233"/>
      <c r="AS235" s="233"/>
      <c r="AT235" s="233"/>
      <c r="AU235" s="72" t="s">
        <v>131</v>
      </c>
      <c r="AV235" s="236" t="s">
        <v>1319</v>
      </c>
      <c r="AW235" s="232" t="s">
        <v>1320</v>
      </c>
      <c r="AX235" s="237">
        <v>46035</v>
      </c>
      <c r="AY235" s="72">
        <v>18</v>
      </c>
      <c r="AZ235" s="72" t="s">
        <v>139</v>
      </c>
      <c r="BA235" s="7" t="s">
        <v>135</v>
      </c>
      <c r="BB235" s="7"/>
      <c r="BC235" s="7"/>
      <c r="BD235" s="72"/>
      <c r="BE235" s="72"/>
      <c r="BF235" s="72"/>
      <c r="BG235" s="150"/>
      <c r="BH235" s="72"/>
      <c r="BI235" s="72"/>
      <c r="BJ235" s="72"/>
      <c r="BK235" s="72"/>
      <c r="BL235" s="72"/>
      <c r="BM235" s="72"/>
      <c r="BN235" s="72"/>
      <c r="BO235" s="72"/>
      <c r="BP235" s="72"/>
      <c r="BQ235" s="72"/>
      <c r="BR235" s="72"/>
      <c r="BS235" s="72"/>
      <c r="BT235" s="72"/>
      <c r="BU235" s="72">
        <v>1</v>
      </c>
      <c r="BV235" s="72"/>
      <c r="BW235" s="72"/>
      <c r="BX235" s="72">
        <v>1</v>
      </c>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238">
        <f t="shared" si="44"/>
        <v>2</v>
      </c>
      <c r="ES235" s="72">
        <f t="shared" si="45"/>
        <v>1</v>
      </c>
      <c r="ET235" s="72" t="s">
        <v>145</v>
      </c>
      <c r="EU235" s="7" t="s">
        <v>1933</v>
      </c>
      <c r="EV235" s="7" t="s">
        <v>115</v>
      </c>
      <c r="EW235" s="7" t="s">
        <v>2362</v>
      </c>
      <c r="EX235" s="150" t="s">
        <v>2445</v>
      </c>
      <c r="EY235" s="239">
        <v>46210</v>
      </c>
      <c r="EZ235" s="239"/>
      <c r="FA235" s="150"/>
      <c r="FB235" s="239"/>
      <c r="FC235" s="7"/>
      <c r="FD235" s="7"/>
      <c r="FE235" s="7">
        <f t="shared" si="46"/>
        <v>4791</v>
      </c>
      <c r="FF235" s="72">
        <f t="shared" si="47"/>
        <v>9406</v>
      </c>
    </row>
    <row r="236" spans="1:163" ht="17.25" hidden="1" customHeight="1" x14ac:dyDescent="0.25">
      <c r="A236" s="72">
        <v>464516840</v>
      </c>
      <c r="B236" s="232" t="s">
        <v>217</v>
      </c>
      <c r="C236" s="72"/>
      <c r="D236" s="72"/>
      <c r="E236" s="72"/>
      <c r="F236" s="72"/>
      <c r="G236" s="233"/>
      <c r="H236" s="233"/>
      <c r="I236" s="72">
        <v>3458</v>
      </c>
      <c r="J236" s="72">
        <v>10374</v>
      </c>
      <c r="K236" s="189">
        <f t="shared" si="36"/>
        <v>3660</v>
      </c>
      <c r="L236" s="189">
        <f t="shared" si="37"/>
        <v>13832</v>
      </c>
      <c r="M236" s="260">
        <v>3</v>
      </c>
      <c r="N236" s="72" t="s">
        <v>124</v>
      </c>
      <c r="O236" s="72" t="s">
        <v>125</v>
      </c>
      <c r="P236" s="72" t="s">
        <v>218</v>
      </c>
      <c r="Q236" s="186">
        <v>58758</v>
      </c>
      <c r="R236" s="66">
        <v>202</v>
      </c>
      <c r="S236" s="66">
        <f t="shared" si="38"/>
        <v>0</v>
      </c>
      <c r="T236" s="66">
        <v>3150</v>
      </c>
      <c r="U236" s="4" t="s">
        <v>124</v>
      </c>
      <c r="V236" s="5">
        <f t="shared" si="39"/>
        <v>0.7696073847101732</v>
      </c>
      <c r="W236" s="5">
        <f t="shared" si="40"/>
        <v>1.881859952897005E-2</v>
      </c>
      <c r="X236" s="5" t="str">
        <f t="shared" si="41"/>
        <v>FLOW</v>
      </c>
      <c r="Y236" s="72" t="str">
        <f t="shared" si="42"/>
        <v>NC</v>
      </c>
      <c r="Z236" s="72" t="s">
        <v>141</v>
      </c>
      <c r="AA236" s="72" t="s">
        <v>141</v>
      </c>
      <c r="AB236" s="232" t="s">
        <v>2347</v>
      </c>
      <c r="AC236" s="72"/>
      <c r="AD236" s="72" t="s">
        <v>2892</v>
      </c>
      <c r="AE236" s="234"/>
      <c r="AF236" s="235" t="s">
        <v>2882</v>
      </c>
      <c r="AG236" s="7"/>
      <c r="AH236" s="72" t="s">
        <v>219</v>
      </c>
      <c r="AI236" s="7"/>
      <c r="AJ236" s="7"/>
      <c r="AK236" s="7"/>
      <c r="AL236" s="7">
        <v>10374</v>
      </c>
      <c r="AM236" s="186">
        <v>58758</v>
      </c>
      <c r="AN236" s="189">
        <v>87</v>
      </c>
      <c r="AO236" s="233" t="e">
        <v>#N/A</v>
      </c>
      <c r="AP236" s="233" t="e">
        <f t="shared" si="43"/>
        <v>#N/A</v>
      </c>
      <c r="AQ236" s="233"/>
      <c r="AR236" s="233"/>
      <c r="AS236" s="233"/>
      <c r="AT236" s="233"/>
      <c r="AU236" s="72" t="s">
        <v>131</v>
      </c>
      <c r="AV236" s="236" t="s">
        <v>220</v>
      </c>
      <c r="AW236" s="232" t="s">
        <v>221</v>
      </c>
      <c r="AX236" s="237">
        <v>45596</v>
      </c>
      <c r="AY236" s="72">
        <v>36</v>
      </c>
      <c r="AZ236" s="72" t="s">
        <v>139</v>
      </c>
      <c r="BA236" s="7" t="s">
        <v>2305</v>
      </c>
      <c r="BB236" s="7"/>
      <c r="BC236" s="7">
        <v>1</v>
      </c>
      <c r="BD236" s="72"/>
      <c r="BE236" s="72"/>
      <c r="BF236" s="72"/>
      <c r="BG236" s="150"/>
      <c r="BH236" s="72"/>
      <c r="BI236" s="72"/>
      <c r="BJ236" s="72"/>
      <c r="BK236" s="72"/>
      <c r="BL236" s="72"/>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238">
        <f t="shared" si="44"/>
        <v>1</v>
      </c>
      <c r="ES236" s="72">
        <f t="shared" si="45"/>
        <v>1</v>
      </c>
      <c r="ET236" s="72" t="s">
        <v>222</v>
      </c>
      <c r="EU236" s="7" t="s">
        <v>223</v>
      </c>
      <c r="EV236" s="7" t="s">
        <v>115</v>
      </c>
      <c r="EW236" s="7" t="s">
        <v>2362</v>
      </c>
      <c r="EX236" s="150" t="s">
        <v>2418</v>
      </c>
      <c r="EY236" s="239">
        <v>46204</v>
      </c>
      <c r="EZ236" s="239"/>
      <c r="FA236" s="150"/>
      <c r="FB236" s="239"/>
      <c r="FC236" s="7"/>
      <c r="FD236" s="7"/>
      <c r="FE236" s="7">
        <f t="shared" si="46"/>
        <v>3660</v>
      </c>
      <c r="FF236" s="72">
        <f t="shared" si="47"/>
        <v>13832</v>
      </c>
      <c r="FG236" s="6">
        <v>464516840</v>
      </c>
    </row>
    <row r="237" spans="1:163" ht="17.25" hidden="1" customHeight="1" x14ac:dyDescent="0.25">
      <c r="A237" s="72">
        <v>465436824</v>
      </c>
      <c r="B237" s="232" t="s">
        <v>594</v>
      </c>
      <c r="C237" s="72"/>
      <c r="D237" s="72"/>
      <c r="E237" s="72"/>
      <c r="F237" s="72"/>
      <c r="G237" s="233"/>
      <c r="H237" s="233"/>
      <c r="I237" s="72">
        <v>3311</v>
      </c>
      <c r="J237" s="72">
        <v>6503</v>
      </c>
      <c r="K237" s="189">
        <f t="shared" si="36"/>
        <v>3374</v>
      </c>
      <c r="L237" s="189">
        <f t="shared" si="37"/>
        <v>9814</v>
      </c>
      <c r="M237" s="260">
        <v>2</v>
      </c>
      <c r="N237" s="72" t="s">
        <v>124</v>
      </c>
      <c r="O237" s="72" t="s">
        <v>125</v>
      </c>
      <c r="P237" s="72" t="s">
        <v>206</v>
      </c>
      <c r="Q237" s="186">
        <v>58722</v>
      </c>
      <c r="R237" s="66">
        <v>182</v>
      </c>
      <c r="S237" s="66">
        <f t="shared" si="38"/>
        <v>0</v>
      </c>
      <c r="T237" s="66">
        <v>4438</v>
      </c>
      <c r="U237" s="4" t="s">
        <v>124</v>
      </c>
      <c r="V237" s="5">
        <f t="shared" si="39"/>
        <v>9.4635585952083587E-2</v>
      </c>
      <c r="W237" s="5">
        <f t="shared" si="40"/>
        <v>1.091819701622309E-2</v>
      </c>
      <c r="X237" s="5" t="str">
        <f t="shared" si="41"/>
        <v>FLOW</v>
      </c>
      <c r="Y237" s="72" t="str">
        <f t="shared" si="42"/>
        <v>NC</v>
      </c>
      <c r="Z237" s="72" t="s">
        <v>141</v>
      </c>
      <c r="AA237" s="72" t="s">
        <v>141</v>
      </c>
      <c r="AB237" s="232" t="s">
        <v>2347</v>
      </c>
      <c r="AC237" s="72"/>
      <c r="AD237" s="72" t="s">
        <v>2892</v>
      </c>
      <c r="AE237" s="234"/>
      <c r="AF237" s="235" t="s">
        <v>129</v>
      </c>
      <c r="AG237" s="7"/>
      <c r="AH237" s="72" t="s">
        <v>1058</v>
      </c>
      <c r="AI237" s="7"/>
      <c r="AJ237" s="7"/>
      <c r="AK237" s="7"/>
      <c r="AL237" s="7">
        <v>6503</v>
      </c>
      <c r="AM237" s="186">
        <v>58722</v>
      </c>
      <c r="AN237" s="189">
        <v>57</v>
      </c>
      <c r="AO237" s="233">
        <v>86</v>
      </c>
      <c r="AP237" s="233" t="str">
        <f t="shared" si="43"/>
        <v>FLOW</v>
      </c>
      <c r="AQ237" s="233"/>
      <c r="AR237" s="233"/>
      <c r="AS237" s="233"/>
      <c r="AT237" s="233"/>
      <c r="AU237" s="72" t="s">
        <v>131</v>
      </c>
      <c r="AV237" s="236" t="s">
        <v>1292</v>
      </c>
      <c r="AW237" s="232" t="s">
        <v>1293</v>
      </c>
      <c r="AX237" s="237">
        <v>45694</v>
      </c>
      <c r="AY237" s="72">
        <v>36</v>
      </c>
      <c r="AZ237" s="72" t="s">
        <v>139</v>
      </c>
      <c r="BA237" s="7" t="s">
        <v>135</v>
      </c>
      <c r="BB237" s="7"/>
      <c r="BC237" s="7"/>
      <c r="BD237" s="72"/>
      <c r="BE237" s="72"/>
      <c r="BF237" s="72"/>
      <c r="BG237" s="150"/>
      <c r="BH237" s="72"/>
      <c r="BI237" s="72">
        <v>1</v>
      </c>
      <c r="BJ237" s="72"/>
      <c r="BK237" s="72"/>
      <c r="BL237" s="72"/>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v>1</v>
      </c>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238">
        <f t="shared" si="44"/>
        <v>2</v>
      </c>
      <c r="ES237" s="72">
        <f t="shared" si="45"/>
        <v>1</v>
      </c>
      <c r="ET237" s="72" t="s">
        <v>210</v>
      </c>
      <c r="EU237" s="7" t="s">
        <v>1934</v>
      </c>
      <c r="EV237" s="7" t="s">
        <v>115</v>
      </c>
      <c r="EW237" s="7" t="s">
        <v>2362</v>
      </c>
      <c r="EX237" s="150" t="s">
        <v>2381</v>
      </c>
      <c r="EY237" s="239">
        <v>46206</v>
      </c>
      <c r="EZ237" s="239"/>
      <c r="FA237" s="150"/>
      <c r="FB237" s="239"/>
      <c r="FC237" s="7" t="s">
        <v>2933</v>
      </c>
      <c r="FD237" s="7"/>
      <c r="FE237" s="7">
        <f t="shared" si="46"/>
        <v>3374</v>
      </c>
      <c r="FF237" s="72">
        <f t="shared" si="47"/>
        <v>9814</v>
      </c>
    </row>
    <row r="238" spans="1:163" ht="17.25" hidden="1" customHeight="1" x14ac:dyDescent="0.25">
      <c r="A238" s="72">
        <v>464470565</v>
      </c>
      <c r="B238" s="232" t="s">
        <v>2665</v>
      </c>
      <c r="C238" s="72" t="s">
        <v>2243</v>
      </c>
      <c r="D238" s="72" t="s">
        <v>2898</v>
      </c>
      <c r="E238" s="72">
        <v>4000</v>
      </c>
      <c r="F238" s="72"/>
      <c r="G238" s="233"/>
      <c r="H238" s="233"/>
      <c r="I238" s="72">
        <v>3938</v>
      </c>
      <c r="J238" s="72">
        <v>3890</v>
      </c>
      <c r="K238" s="189">
        <f t="shared" si="36"/>
        <v>3994</v>
      </c>
      <c r="L238" s="189">
        <f t="shared" si="37"/>
        <v>3828</v>
      </c>
      <c r="M238" s="260">
        <v>1</v>
      </c>
      <c r="N238" s="72" t="s">
        <v>2242</v>
      </c>
      <c r="O238" s="72" t="s">
        <v>128</v>
      </c>
      <c r="P238" s="72" t="s">
        <v>236</v>
      </c>
      <c r="Q238" s="186">
        <v>58563</v>
      </c>
      <c r="R238" s="66">
        <v>104</v>
      </c>
      <c r="S238" s="66">
        <f t="shared" si="38"/>
        <v>0</v>
      </c>
      <c r="T238" s="66">
        <v>6513</v>
      </c>
      <c r="U238" s="4" t="s">
        <v>2976</v>
      </c>
      <c r="V238" s="5">
        <f t="shared" si="39"/>
        <v>6.2315633092217736E-2</v>
      </c>
      <c r="W238" s="5">
        <f t="shared" si="40"/>
        <v>3.0844961740296678E-3</v>
      </c>
      <c r="X238" s="5" t="str">
        <f t="shared" si="41"/>
        <v xml:space="preserve">STABLE </v>
      </c>
      <c r="Y238" s="72" t="str">
        <f t="shared" si="42"/>
        <v>PAID</v>
      </c>
      <c r="Z238" s="72" t="s">
        <v>128</v>
      </c>
      <c r="AA238" s="72" t="s">
        <v>128</v>
      </c>
      <c r="AB238" s="232"/>
      <c r="AC238" s="72"/>
      <c r="AD238" s="72"/>
      <c r="AE238" s="234"/>
      <c r="AF238" s="235" t="s">
        <v>129</v>
      </c>
      <c r="AG238" s="7"/>
      <c r="AH238" s="72" t="s">
        <v>243</v>
      </c>
      <c r="AI238" s="7"/>
      <c r="AJ238" s="7"/>
      <c r="AK238" s="7"/>
      <c r="AL238" s="7">
        <v>10507</v>
      </c>
      <c r="AM238" s="186">
        <v>58563</v>
      </c>
      <c r="AN238" s="189">
        <v>26</v>
      </c>
      <c r="AO238" s="233">
        <v>25</v>
      </c>
      <c r="AP238" s="233" t="str">
        <f t="shared" si="43"/>
        <v>STABLE</v>
      </c>
      <c r="AQ238" s="233"/>
      <c r="AR238" s="233"/>
      <c r="AS238" s="233"/>
      <c r="AT238" s="233"/>
      <c r="AU238" s="72" t="s">
        <v>131</v>
      </c>
      <c r="AV238" s="236" t="s">
        <v>2845</v>
      </c>
      <c r="AW238" s="232" t="s">
        <v>239</v>
      </c>
      <c r="AX238" s="237">
        <v>45593</v>
      </c>
      <c r="AY238" s="72">
        <v>36</v>
      </c>
      <c r="AZ238" s="72" t="s">
        <v>2880</v>
      </c>
      <c r="BA238" s="7" t="s">
        <v>135</v>
      </c>
      <c r="BB238" s="7"/>
      <c r="BC238" s="7"/>
      <c r="BD238" s="72"/>
      <c r="BE238" s="72"/>
      <c r="BF238" s="72"/>
      <c r="BG238" s="150"/>
      <c r="BH238" s="72"/>
      <c r="BI238" s="72"/>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v>1</v>
      </c>
      <c r="CH238" s="72"/>
      <c r="CI238" s="72"/>
      <c r="CJ238" s="72"/>
      <c r="CK238" s="72"/>
      <c r="CL238" s="72"/>
      <c r="CM238" s="72"/>
      <c r="CN238" s="72"/>
      <c r="CO238" s="72"/>
      <c r="CP238" s="72">
        <v>1</v>
      </c>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238">
        <f t="shared" si="44"/>
        <v>2</v>
      </c>
      <c r="ES238" s="72">
        <f t="shared" si="45"/>
        <v>1</v>
      </c>
      <c r="ET238" s="72" t="s">
        <v>240</v>
      </c>
      <c r="EU238" s="7"/>
      <c r="EV238" s="262"/>
      <c r="EW238" s="7"/>
      <c r="EX238" s="150"/>
      <c r="EY238" s="239"/>
      <c r="EZ238" s="239"/>
      <c r="FA238" s="150"/>
      <c r="FB238" s="239"/>
      <c r="FC238" s="7"/>
      <c r="FD238" s="7"/>
      <c r="FE238" s="7">
        <f t="shared" si="46"/>
        <v>3994</v>
      </c>
      <c r="FF238" s="72">
        <f t="shared" si="47"/>
        <v>7828</v>
      </c>
    </row>
    <row r="239" spans="1:163" ht="17.25" hidden="1" customHeight="1" x14ac:dyDescent="0.25">
      <c r="A239" s="72">
        <v>464989124</v>
      </c>
      <c r="B239" s="232" t="s">
        <v>599</v>
      </c>
      <c r="C239" s="72"/>
      <c r="D239" s="72"/>
      <c r="E239" s="72"/>
      <c r="F239" s="72"/>
      <c r="G239" s="233"/>
      <c r="H239" s="233"/>
      <c r="I239" s="72">
        <v>3106</v>
      </c>
      <c r="J239" s="72">
        <v>15053</v>
      </c>
      <c r="K239" s="189">
        <f t="shared" si="36"/>
        <v>3431</v>
      </c>
      <c r="L239" s="189">
        <f t="shared" si="37"/>
        <v>18159</v>
      </c>
      <c r="M239" s="260">
        <v>5</v>
      </c>
      <c r="N239" s="72" t="s">
        <v>124</v>
      </c>
      <c r="O239" s="72" t="s">
        <v>125</v>
      </c>
      <c r="P239" s="72" t="s">
        <v>192</v>
      </c>
      <c r="Q239" s="186">
        <v>57998</v>
      </c>
      <c r="R239" s="66">
        <v>802</v>
      </c>
      <c r="S239" s="66">
        <f t="shared" si="38"/>
        <v>0</v>
      </c>
      <c r="T239" s="66">
        <v>3150</v>
      </c>
      <c r="U239" s="4" t="s">
        <v>124</v>
      </c>
      <c r="V239" s="5">
        <f t="shared" si="39"/>
        <v>0.68797077209589219</v>
      </c>
      <c r="W239" s="5">
        <f t="shared" si="40"/>
        <v>2.5925502395228003E-2</v>
      </c>
      <c r="X239" s="5" t="str">
        <f t="shared" si="41"/>
        <v>FLOW</v>
      </c>
      <c r="Y239" s="72" t="str">
        <f t="shared" si="42"/>
        <v>REPO</v>
      </c>
      <c r="Z239" s="72" t="s">
        <v>181</v>
      </c>
      <c r="AA239" s="72" t="s">
        <v>2897</v>
      </c>
      <c r="AB239" s="232"/>
      <c r="AC239" s="72"/>
      <c r="AD239" s="72" t="s">
        <v>2888</v>
      </c>
      <c r="AE239" s="234"/>
      <c r="AF239" s="235" t="s">
        <v>2882</v>
      </c>
      <c r="AG239" s="7"/>
      <c r="AH239" s="72" t="s">
        <v>193</v>
      </c>
      <c r="AI239" s="7"/>
      <c r="AJ239" s="7"/>
      <c r="AK239" s="7"/>
      <c r="AL239" s="7">
        <v>15053</v>
      </c>
      <c r="AM239" s="186">
        <v>57998</v>
      </c>
      <c r="AN239" s="189">
        <v>146</v>
      </c>
      <c r="AO239" s="233">
        <v>175</v>
      </c>
      <c r="AP239" s="233" t="str">
        <f t="shared" si="43"/>
        <v>FLOW</v>
      </c>
      <c r="AQ239" s="233"/>
      <c r="AR239" s="233"/>
      <c r="AS239" s="233"/>
      <c r="AT239" s="233"/>
      <c r="AU239" s="72" t="s">
        <v>426</v>
      </c>
      <c r="AV239" s="236" t="s">
        <v>1300</v>
      </c>
      <c r="AW239" s="232" t="s">
        <v>252</v>
      </c>
      <c r="AX239" s="237">
        <v>45645</v>
      </c>
      <c r="AY239" s="72">
        <v>36</v>
      </c>
      <c r="AZ239" s="72" t="s">
        <v>139</v>
      </c>
      <c r="BA239" s="7" t="s">
        <v>135</v>
      </c>
      <c r="BB239" s="7"/>
      <c r="BC239" s="7"/>
      <c r="BD239" s="72"/>
      <c r="BE239" s="72"/>
      <c r="BF239" s="72"/>
      <c r="BG239" s="150"/>
      <c r="BH239" s="72"/>
      <c r="BI239" s="72"/>
      <c r="BJ239" s="72"/>
      <c r="BK239" s="72"/>
      <c r="BL239" s="72"/>
      <c r="BM239" s="72"/>
      <c r="BN239" s="72"/>
      <c r="BO239" s="72"/>
      <c r="BP239" s="72"/>
      <c r="BQ239" s="72"/>
      <c r="BR239" s="72"/>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v>1</v>
      </c>
      <c r="EP239" s="72"/>
      <c r="EQ239" s="72"/>
      <c r="ER239" s="238">
        <f t="shared" si="44"/>
        <v>1</v>
      </c>
      <c r="ES239" s="72">
        <f t="shared" si="45"/>
        <v>1</v>
      </c>
      <c r="ET239" s="72" t="s">
        <v>196</v>
      </c>
      <c r="EU239" s="7" t="s">
        <v>1935</v>
      </c>
      <c r="EV239" s="7" t="s">
        <v>115</v>
      </c>
      <c r="EW239" s="7" t="e">
        <v>#N/A</v>
      </c>
      <c r="EX239" s="150" t="e">
        <v>#N/A</v>
      </c>
      <c r="EY239" s="239" t="e">
        <v>#N/A</v>
      </c>
      <c r="EZ239" s="239"/>
      <c r="FA239" s="150"/>
      <c r="FB239" s="239"/>
      <c r="FC239" s="7"/>
      <c r="FD239" s="7"/>
      <c r="FE239" s="7">
        <f t="shared" si="46"/>
        <v>3431</v>
      </c>
      <c r="FF239" s="72">
        <f t="shared" si="47"/>
        <v>18159</v>
      </c>
    </row>
    <row r="240" spans="1:163" ht="17.25" customHeight="1" x14ac:dyDescent="0.25">
      <c r="A240" s="72">
        <v>465307901</v>
      </c>
      <c r="B240" s="232" t="s">
        <v>2612</v>
      </c>
      <c r="C240" s="72" t="s">
        <v>2243</v>
      </c>
      <c r="D240" s="72" t="s">
        <v>2959</v>
      </c>
      <c r="E240" s="72">
        <v>4421</v>
      </c>
      <c r="F240" s="72"/>
      <c r="G240" s="233"/>
      <c r="H240" s="233"/>
      <c r="I240" s="72">
        <v>4421</v>
      </c>
      <c r="J240" s="72">
        <v>4342.3100000000004</v>
      </c>
      <c r="K240" s="189">
        <f t="shared" si="36"/>
        <v>4347.3100000000004</v>
      </c>
      <c r="L240" s="189">
        <f t="shared" si="37"/>
        <v>4342.3100000000013</v>
      </c>
      <c r="M240" s="260">
        <v>1</v>
      </c>
      <c r="N240" s="72" t="s">
        <v>2242</v>
      </c>
      <c r="O240" s="72" t="s">
        <v>128</v>
      </c>
      <c r="P240" s="72" t="s">
        <v>264</v>
      </c>
      <c r="Q240" s="186">
        <v>57885</v>
      </c>
      <c r="R240" s="66">
        <v>5</v>
      </c>
      <c r="S240" s="66">
        <f t="shared" si="38"/>
        <v>0</v>
      </c>
      <c r="T240" s="66">
        <v>450</v>
      </c>
      <c r="U240" s="4" t="s">
        <v>129</v>
      </c>
      <c r="V240" s="5">
        <f t="shared" si="39"/>
        <v>4.9884648268158152E-2</v>
      </c>
      <c r="W240" s="5">
        <f t="shared" si="40"/>
        <v>3.0487861112597943E-3</v>
      </c>
      <c r="X240" s="5" t="str">
        <f t="shared" si="41"/>
        <v xml:space="preserve">STABLE </v>
      </c>
      <c r="Y240" s="72" t="str">
        <f t="shared" si="42"/>
        <v>NC</v>
      </c>
      <c r="Z240" s="72" t="s">
        <v>129</v>
      </c>
      <c r="AA240" s="72" t="s">
        <v>141</v>
      </c>
      <c r="AB240" s="232"/>
      <c r="AC240" s="72"/>
      <c r="AD240" s="72" t="s">
        <v>2892</v>
      </c>
      <c r="AE240" s="234"/>
      <c r="AF240" s="235" t="s">
        <v>129</v>
      </c>
      <c r="AG240" s="7"/>
      <c r="AH240" s="72" t="s">
        <v>1077</v>
      </c>
      <c r="AI240" s="7"/>
      <c r="AJ240" s="7"/>
      <c r="AK240" s="7"/>
      <c r="AL240" s="7">
        <v>4797.3100000000004</v>
      </c>
      <c r="AM240" s="186">
        <v>57885</v>
      </c>
      <c r="AN240" s="189">
        <v>26</v>
      </c>
      <c r="AO240" s="233">
        <v>55</v>
      </c>
      <c r="AP240" s="233" t="str">
        <f t="shared" si="43"/>
        <v>FLOW</v>
      </c>
      <c r="AQ240" s="233"/>
      <c r="AR240" s="233"/>
      <c r="AS240" s="233"/>
      <c r="AT240" s="233"/>
      <c r="AU240" s="72" t="s">
        <v>131</v>
      </c>
      <c r="AV240" s="236" t="s">
        <v>2781</v>
      </c>
      <c r="AW240" s="232" t="s">
        <v>331</v>
      </c>
      <c r="AX240" s="237">
        <v>45680</v>
      </c>
      <c r="AY240" s="72">
        <v>30</v>
      </c>
      <c r="AZ240" s="72" t="s">
        <v>2880</v>
      </c>
      <c r="BA240" s="7" t="s">
        <v>2305</v>
      </c>
      <c r="BB240" s="7"/>
      <c r="BC240" s="7"/>
      <c r="BD240" s="72"/>
      <c r="BE240" s="72"/>
      <c r="BF240" s="72"/>
      <c r="BG240" s="150"/>
      <c r="BH240" s="72"/>
      <c r="BI240" s="72"/>
      <c r="BJ240" s="72"/>
      <c r="BK240" s="72"/>
      <c r="BL240" s="72"/>
      <c r="BM240" s="72"/>
      <c r="BN240" s="72"/>
      <c r="BO240" s="72"/>
      <c r="BP240" s="72"/>
      <c r="BQ240" s="72"/>
      <c r="BR240" s="72"/>
      <c r="BS240" s="72"/>
      <c r="BT240" s="72"/>
      <c r="BU240" s="72"/>
      <c r="BV240" s="72"/>
      <c r="BW240" s="72"/>
      <c r="BX240" s="72"/>
      <c r="BY240" s="72"/>
      <c r="BZ240" s="72"/>
      <c r="CA240" s="72"/>
      <c r="CB240" s="72"/>
      <c r="CC240" s="72"/>
      <c r="CD240" s="72"/>
      <c r="CE240" s="72"/>
      <c r="CF240" s="72"/>
      <c r="CG240" s="72"/>
      <c r="CH240" s="72"/>
      <c r="CI240" s="72"/>
      <c r="CJ240" s="72"/>
      <c r="CK240" s="72"/>
      <c r="CL240" s="72"/>
      <c r="CM240" s="72"/>
      <c r="CN240" s="72"/>
      <c r="CO240" s="72"/>
      <c r="CP240" s="72">
        <v>1</v>
      </c>
      <c r="CQ240" s="72"/>
      <c r="CR240" s="72"/>
      <c r="CS240" s="72"/>
      <c r="CT240" s="72"/>
      <c r="CU240" s="72"/>
      <c r="CV240" s="72"/>
      <c r="CW240" s="72"/>
      <c r="CX240" s="72"/>
      <c r="CY240" s="72"/>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238">
        <f t="shared" si="44"/>
        <v>1</v>
      </c>
      <c r="ES240" s="72">
        <f t="shared" si="45"/>
        <v>1</v>
      </c>
      <c r="ET240" s="72" t="s">
        <v>268</v>
      </c>
      <c r="EU240" s="7"/>
      <c r="EV240" s="262"/>
      <c r="EW240" s="7"/>
      <c r="EX240" s="150"/>
      <c r="EY240" s="239"/>
      <c r="EZ240" s="239"/>
      <c r="FA240" s="150"/>
      <c r="FB240" s="239"/>
      <c r="FC240" s="7"/>
      <c r="FD240" s="7"/>
      <c r="FE240" s="7">
        <f t="shared" si="46"/>
        <v>4347.3100000000004</v>
      </c>
      <c r="FF240" s="72">
        <f t="shared" si="47"/>
        <v>8763.3100000000013</v>
      </c>
    </row>
    <row r="241" spans="1:163" ht="17.25" hidden="1" customHeight="1" x14ac:dyDescent="0.25">
      <c r="A241" s="72">
        <v>463639355</v>
      </c>
      <c r="B241" s="232" t="s">
        <v>968</v>
      </c>
      <c r="C241" s="72"/>
      <c r="D241" s="72"/>
      <c r="E241" s="72"/>
      <c r="F241" s="72"/>
      <c r="G241" s="233"/>
      <c r="H241" s="233"/>
      <c r="I241" s="72">
        <v>4024</v>
      </c>
      <c r="J241" s="72">
        <v>12072</v>
      </c>
      <c r="K241" s="189">
        <f t="shared" si="36"/>
        <v>4266</v>
      </c>
      <c r="L241" s="189">
        <f t="shared" si="37"/>
        <v>16096</v>
      </c>
      <c r="M241" s="260">
        <v>3</v>
      </c>
      <c r="N241" s="72" t="s">
        <v>124</v>
      </c>
      <c r="O241" s="72" t="s">
        <v>125</v>
      </c>
      <c r="P241" s="72" t="s">
        <v>284</v>
      </c>
      <c r="Q241" s="186">
        <v>57504</v>
      </c>
      <c r="R241" s="66">
        <v>242</v>
      </c>
      <c r="S241" s="66">
        <f t="shared" si="38"/>
        <v>0</v>
      </c>
      <c r="T241" s="66">
        <v>2700</v>
      </c>
      <c r="U241" s="4" t="s">
        <v>129</v>
      </c>
      <c r="V241" s="5">
        <f t="shared" si="39"/>
        <v>0.35429136213334861</v>
      </c>
      <c r="W241" s="5">
        <f t="shared" si="40"/>
        <v>1.8416977216955885E-2</v>
      </c>
      <c r="X241" s="5" t="str">
        <f t="shared" si="41"/>
        <v>FLOW</v>
      </c>
      <c r="Y241" s="72" t="str">
        <f t="shared" si="42"/>
        <v>NC</v>
      </c>
      <c r="Z241" s="72" t="s">
        <v>129</v>
      </c>
      <c r="AA241" s="72" t="s">
        <v>141</v>
      </c>
      <c r="AB241" s="232" t="s">
        <v>2349</v>
      </c>
      <c r="AC241" s="72"/>
      <c r="AD241" s="72" t="s">
        <v>2892</v>
      </c>
      <c r="AE241" s="234"/>
      <c r="AF241" s="235" t="s">
        <v>2882</v>
      </c>
      <c r="AG241" s="7"/>
      <c r="AH241" s="72" t="s">
        <v>1166</v>
      </c>
      <c r="AI241" s="7"/>
      <c r="AJ241" s="7"/>
      <c r="AK241" s="7"/>
      <c r="AL241" s="7">
        <v>12072</v>
      </c>
      <c r="AM241" s="186">
        <v>57504</v>
      </c>
      <c r="AN241" s="189">
        <v>87</v>
      </c>
      <c r="AO241" s="233">
        <v>116</v>
      </c>
      <c r="AP241" s="233" t="str">
        <f t="shared" si="43"/>
        <v>FLOW</v>
      </c>
      <c r="AQ241" s="233"/>
      <c r="AR241" s="233"/>
      <c r="AS241" s="233"/>
      <c r="AT241" s="233"/>
      <c r="AU241" s="72" t="s">
        <v>131</v>
      </c>
      <c r="AV241" s="236"/>
      <c r="AW241" s="232" t="s">
        <v>1177</v>
      </c>
      <c r="AX241" s="237">
        <v>45506</v>
      </c>
      <c r="AY241" s="72">
        <v>36</v>
      </c>
      <c r="AZ241" s="72" t="s">
        <v>139</v>
      </c>
      <c r="BA241" s="7" t="s">
        <v>2305</v>
      </c>
      <c r="BB241" s="7"/>
      <c r="BC241" s="7"/>
      <c r="BD241" s="72"/>
      <c r="BE241" s="72"/>
      <c r="BF241" s="72"/>
      <c r="BG241" s="150"/>
      <c r="BH241" s="72"/>
      <c r="BI241" s="72"/>
      <c r="BJ241" s="72"/>
      <c r="BK241" s="72"/>
      <c r="BL241" s="72"/>
      <c r="BM241" s="72"/>
      <c r="BN241" s="72"/>
      <c r="BO241" s="72"/>
      <c r="BP241" s="72"/>
      <c r="BQ241" s="72"/>
      <c r="BR241" s="72"/>
      <c r="BS241" s="72"/>
      <c r="BT241" s="72"/>
      <c r="BU241" s="72"/>
      <c r="BV241" s="72"/>
      <c r="BW241" s="72"/>
      <c r="BX241" s="72"/>
      <c r="BY241" s="72"/>
      <c r="BZ241" s="72"/>
      <c r="CA241" s="72"/>
      <c r="CB241" s="72"/>
      <c r="CC241" s="72"/>
      <c r="CD241" s="72"/>
      <c r="CE241" s="72"/>
      <c r="CF241" s="72"/>
      <c r="CG241" s="72">
        <v>1</v>
      </c>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238">
        <f t="shared" si="44"/>
        <v>1</v>
      </c>
      <c r="ES241" s="72">
        <f t="shared" si="45"/>
        <v>1</v>
      </c>
      <c r="ET241" s="72" t="s">
        <v>288</v>
      </c>
      <c r="EU241" s="7" t="s">
        <v>2328</v>
      </c>
      <c r="EV241" s="262" t="s">
        <v>115</v>
      </c>
      <c r="EW241" s="7" t="e">
        <v>#N/A</v>
      </c>
      <c r="EX241" s="150" t="e">
        <v>#N/A</v>
      </c>
      <c r="EY241" s="239" t="e">
        <v>#N/A</v>
      </c>
      <c r="EZ241" s="239"/>
      <c r="FA241" s="150"/>
      <c r="FB241" s="239"/>
      <c r="FC241" s="7" t="s">
        <v>2932</v>
      </c>
      <c r="FD241" s="7"/>
      <c r="FE241" s="7">
        <f t="shared" si="46"/>
        <v>4266</v>
      </c>
      <c r="FF241" s="72">
        <f t="shared" si="47"/>
        <v>16096</v>
      </c>
      <c r="FG241" s="6">
        <v>463639355</v>
      </c>
    </row>
    <row r="242" spans="1:163" ht="17.25" hidden="1" customHeight="1" x14ac:dyDescent="0.25">
      <c r="A242" s="72">
        <v>467383940</v>
      </c>
      <c r="B242" s="232" t="s">
        <v>2576</v>
      </c>
      <c r="C242" s="72" t="s">
        <v>2243</v>
      </c>
      <c r="D242" s="72" t="s">
        <v>2899</v>
      </c>
      <c r="E242" s="72">
        <v>3500</v>
      </c>
      <c r="F242" s="72"/>
      <c r="G242" s="233"/>
      <c r="H242" s="233"/>
      <c r="I242" s="72">
        <v>3432</v>
      </c>
      <c r="J242" s="72">
        <v>3432</v>
      </c>
      <c r="K242" s="189">
        <f t="shared" si="36"/>
        <v>3432</v>
      </c>
      <c r="L242" s="189">
        <f t="shared" si="37"/>
        <v>3364</v>
      </c>
      <c r="M242" s="260">
        <v>1</v>
      </c>
      <c r="N242" s="72" t="s">
        <v>2242</v>
      </c>
      <c r="O242" s="72" t="s">
        <v>128</v>
      </c>
      <c r="P242" s="72" t="s">
        <v>254</v>
      </c>
      <c r="Q242" s="186">
        <v>57273</v>
      </c>
      <c r="R242" s="66">
        <v>0</v>
      </c>
      <c r="S242" s="66">
        <f t="shared" si="38"/>
        <v>0</v>
      </c>
      <c r="T242" s="66">
        <v>450</v>
      </c>
      <c r="U242" s="4" t="s">
        <v>129</v>
      </c>
      <c r="V242" s="5">
        <f t="shared" si="39"/>
        <v>4.8077341990595872E-2</v>
      </c>
      <c r="W242" s="5">
        <f t="shared" si="40"/>
        <v>3.0165522492905275E-3</v>
      </c>
      <c r="X242" s="5" t="str">
        <f t="shared" si="41"/>
        <v xml:space="preserve">STABLE </v>
      </c>
      <c r="Y242" s="72" t="str">
        <f t="shared" si="42"/>
        <v>PAID</v>
      </c>
      <c r="Z242" s="72" t="s">
        <v>129</v>
      </c>
      <c r="AA242" s="72" t="s">
        <v>128</v>
      </c>
      <c r="AB242" s="232"/>
      <c r="AC242" s="72"/>
      <c r="AD242" s="72"/>
      <c r="AE242" s="234"/>
      <c r="AF242" s="235" t="s">
        <v>129</v>
      </c>
      <c r="AG242" s="7"/>
      <c r="AH242" s="72" t="s">
        <v>255</v>
      </c>
      <c r="AI242" s="7"/>
      <c r="AJ242" s="7"/>
      <c r="AK242" s="7"/>
      <c r="AL242" s="7">
        <v>3882</v>
      </c>
      <c r="AM242" s="186">
        <v>57273</v>
      </c>
      <c r="AN242" s="189">
        <v>25</v>
      </c>
      <c r="AO242" s="233">
        <v>24</v>
      </c>
      <c r="AP242" s="233" t="str">
        <f t="shared" si="43"/>
        <v>STABLE</v>
      </c>
      <c r="AQ242" s="233"/>
      <c r="AR242" s="233"/>
      <c r="AS242" s="233"/>
      <c r="AT242" s="233"/>
      <c r="AU242" s="72" t="s">
        <v>131</v>
      </c>
      <c r="AV242" s="236" t="s">
        <v>2739</v>
      </c>
      <c r="AW242" s="232" t="s">
        <v>1240</v>
      </c>
      <c r="AX242" s="237">
        <v>45994</v>
      </c>
      <c r="AY242" s="72">
        <v>24</v>
      </c>
      <c r="AZ242" s="72" t="s">
        <v>2880</v>
      </c>
      <c r="BA242" s="7" t="s">
        <v>2305</v>
      </c>
      <c r="BB242" s="7"/>
      <c r="BC242" s="7"/>
      <c r="BD242" s="72"/>
      <c r="BE242" s="72"/>
      <c r="BF242" s="72"/>
      <c r="BG242" s="150"/>
      <c r="BH242" s="72"/>
      <c r="BI242" s="72"/>
      <c r="BJ242" s="72"/>
      <c r="BK242" s="72"/>
      <c r="BL242" s="72"/>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v>1</v>
      </c>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238">
        <f t="shared" si="44"/>
        <v>1</v>
      </c>
      <c r="ES242" s="72">
        <f t="shared" si="45"/>
        <v>1</v>
      </c>
      <c r="ET242" s="72" t="s">
        <v>256</v>
      </c>
      <c r="EU242" s="7"/>
      <c r="EV242" s="262"/>
      <c r="EW242" s="7"/>
      <c r="EX242" s="150"/>
      <c r="EY242" s="239"/>
      <c r="EZ242" s="239"/>
      <c r="FA242" s="150"/>
      <c r="FB242" s="239"/>
      <c r="FC242" s="7"/>
      <c r="FD242" s="7"/>
      <c r="FE242" s="7">
        <f t="shared" si="46"/>
        <v>3432</v>
      </c>
      <c r="FF242" s="72">
        <f t="shared" si="47"/>
        <v>6864</v>
      </c>
    </row>
    <row r="243" spans="1:163" ht="17.25" hidden="1" customHeight="1" x14ac:dyDescent="0.25">
      <c r="A243" s="72">
        <v>466641805</v>
      </c>
      <c r="B243" s="232" t="s">
        <v>831</v>
      </c>
      <c r="C243" s="72" t="s">
        <v>2246</v>
      </c>
      <c r="D243" s="72" t="s">
        <v>2940</v>
      </c>
      <c r="E243" s="72">
        <v>4100</v>
      </c>
      <c r="F243" s="72"/>
      <c r="G243" s="233"/>
      <c r="H243" s="233"/>
      <c r="I243" s="72">
        <v>4241</v>
      </c>
      <c r="J243" s="72">
        <v>3998</v>
      </c>
      <c r="K243" s="189">
        <f t="shared" si="36"/>
        <v>4091</v>
      </c>
      <c r="L243" s="189">
        <f t="shared" si="37"/>
        <v>4139</v>
      </c>
      <c r="M243" s="260">
        <v>1</v>
      </c>
      <c r="N243" s="72" t="s">
        <v>2242</v>
      </c>
      <c r="O243" s="72" t="s">
        <v>128</v>
      </c>
      <c r="P243" s="72" t="s">
        <v>1004</v>
      </c>
      <c r="Q243" s="186">
        <v>56765</v>
      </c>
      <c r="R243" s="66">
        <v>93</v>
      </c>
      <c r="S243" s="66">
        <f t="shared" si="38"/>
        <v>0</v>
      </c>
      <c r="T243" s="66">
        <v>2700</v>
      </c>
      <c r="U243" s="4" t="s">
        <v>1012</v>
      </c>
      <c r="V243" s="5">
        <f t="shared" si="39"/>
        <v>0.22115890539101374</v>
      </c>
      <c r="W243" s="5">
        <f t="shared" si="40"/>
        <v>2.9897960370676721E-3</v>
      </c>
      <c r="X243" s="5" t="s">
        <v>2242</v>
      </c>
      <c r="Y243" s="72" t="str">
        <f t="shared" si="42"/>
        <v>PTP</v>
      </c>
      <c r="Z243" s="72" t="s">
        <v>166</v>
      </c>
      <c r="AA243" s="72" t="s">
        <v>166</v>
      </c>
      <c r="AB243" s="232"/>
      <c r="AC243" s="72">
        <v>22</v>
      </c>
      <c r="AD243" s="72" t="s">
        <v>2888</v>
      </c>
      <c r="AE243" s="234"/>
      <c r="AF243" s="235" t="s">
        <v>129</v>
      </c>
      <c r="AG243" s="7"/>
      <c r="AH243" s="72" t="s">
        <v>1121</v>
      </c>
      <c r="AI243" s="7"/>
      <c r="AJ243" s="7"/>
      <c r="AK243" s="7"/>
      <c r="AL243" s="7">
        <v>3998</v>
      </c>
      <c r="AM243" s="186">
        <v>56765</v>
      </c>
      <c r="AN243" s="189">
        <v>26</v>
      </c>
      <c r="AO243" s="233">
        <v>25</v>
      </c>
      <c r="AP243" s="233" t="str">
        <f t="shared" si="43"/>
        <v>STABLE</v>
      </c>
      <c r="AQ243" s="233"/>
      <c r="AR243" s="233"/>
      <c r="AS243" s="233"/>
      <c r="AT243" s="233"/>
      <c r="AU243" s="72" t="s">
        <v>131</v>
      </c>
      <c r="AV243" s="236" t="s">
        <v>1591</v>
      </c>
      <c r="AW243" s="232" t="s">
        <v>1238</v>
      </c>
      <c r="AX243" s="237">
        <v>45874</v>
      </c>
      <c r="AY243" s="72">
        <v>24</v>
      </c>
      <c r="AZ243" s="72" t="s">
        <v>139</v>
      </c>
      <c r="BA243" s="7" t="s">
        <v>135</v>
      </c>
      <c r="BB243" s="7"/>
      <c r="BC243" s="7"/>
      <c r="BD243" s="72"/>
      <c r="BE243" s="72"/>
      <c r="BF243" s="72"/>
      <c r="BG243" s="150"/>
      <c r="BH243" s="72"/>
      <c r="BI243" s="72"/>
      <c r="BJ243" s="72"/>
      <c r="BK243" s="72"/>
      <c r="BL243" s="72"/>
      <c r="BM243" s="72"/>
      <c r="BN243" s="72"/>
      <c r="BO243" s="72"/>
      <c r="BP243" s="72"/>
      <c r="BQ243" s="72"/>
      <c r="BR243" s="72"/>
      <c r="BS243" s="72"/>
      <c r="BT243" s="72"/>
      <c r="BU243" s="72">
        <v>1</v>
      </c>
      <c r="BV243" s="72"/>
      <c r="BW243" s="72"/>
      <c r="BX243" s="72">
        <v>1</v>
      </c>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v>1</v>
      </c>
      <c r="DI243" s="72"/>
      <c r="DJ243" s="72"/>
      <c r="DK243" s="72"/>
      <c r="DL243" s="72"/>
      <c r="DM243" s="72"/>
      <c r="DN243" s="72"/>
      <c r="DO243" s="72"/>
      <c r="DP243" s="72"/>
      <c r="DQ243" s="72"/>
      <c r="DR243" s="72"/>
      <c r="DS243" s="72"/>
      <c r="DT243" s="72">
        <v>1</v>
      </c>
      <c r="DU243" s="72"/>
      <c r="DV243" s="72"/>
      <c r="DW243" s="72"/>
      <c r="DX243" s="72"/>
      <c r="DY243" s="72"/>
      <c r="DZ243" s="72"/>
      <c r="EA243" s="72"/>
      <c r="EB243" s="72"/>
      <c r="EC243" s="72"/>
      <c r="ED243" s="72"/>
      <c r="EE243" s="72"/>
      <c r="EF243" s="72"/>
      <c r="EG243" s="72"/>
      <c r="EH243" s="72"/>
      <c r="EI243" s="72"/>
      <c r="EJ243" s="72"/>
      <c r="EK243" s="72"/>
      <c r="EL243" s="72"/>
      <c r="EM243" s="72"/>
      <c r="EN243" s="72"/>
      <c r="EO243" s="72"/>
      <c r="EP243" s="72"/>
      <c r="EQ243" s="72"/>
      <c r="ER243" s="238">
        <f t="shared" si="44"/>
        <v>4</v>
      </c>
      <c r="ES243" s="72">
        <f t="shared" si="45"/>
        <v>1</v>
      </c>
      <c r="ET243" s="72" t="s">
        <v>2240</v>
      </c>
      <c r="EU243" s="7" t="s">
        <v>2329</v>
      </c>
      <c r="EV243" s="262" t="s">
        <v>115</v>
      </c>
      <c r="EW243" s="7" t="s">
        <v>2358</v>
      </c>
      <c r="EX243" s="150" t="s">
        <v>2447</v>
      </c>
      <c r="EY243" s="239">
        <v>46216</v>
      </c>
      <c r="EZ243" s="239"/>
      <c r="FA243" s="150"/>
      <c r="FB243" s="239"/>
      <c r="FC243" s="7"/>
      <c r="FD243" s="7"/>
      <c r="FE243" s="7">
        <f t="shared" si="46"/>
        <v>4091</v>
      </c>
      <c r="FF243" s="72">
        <f t="shared" si="47"/>
        <v>8239</v>
      </c>
    </row>
    <row r="244" spans="1:163" ht="17.25" hidden="1" customHeight="1" x14ac:dyDescent="0.25">
      <c r="A244" s="72">
        <v>463953257</v>
      </c>
      <c r="B244" s="232" t="s">
        <v>212</v>
      </c>
      <c r="C244" s="72" t="s">
        <v>2243</v>
      </c>
      <c r="D244" s="72" t="s">
        <v>2244</v>
      </c>
      <c r="E244" s="72">
        <v>3950</v>
      </c>
      <c r="F244" s="72"/>
      <c r="G244" s="233"/>
      <c r="H244" s="233"/>
      <c r="I244" s="72">
        <v>3761</v>
      </c>
      <c r="J244" s="72">
        <v>11241</v>
      </c>
      <c r="K244" s="189">
        <f t="shared" si="36"/>
        <v>4364</v>
      </c>
      <c r="L244" s="189">
        <f t="shared" si="37"/>
        <v>11052</v>
      </c>
      <c r="M244" s="260">
        <v>3</v>
      </c>
      <c r="N244" s="72" t="s">
        <v>2242</v>
      </c>
      <c r="O244" s="72" t="s">
        <v>128</v>
      </c>
      <c r="P244" s="72" t="s">
        <v>165</v>
      </c>
      <c r="Q244" s="186">
        <v>56585</v>
      </c>
      <c r="R244" s="66">
        <v>645</v>
      </c>
      <c r="S244" s="66">
        <f t="shared" si="38"/>
        <v>0</v>
      </c>
      <c r="T244" s="66">
        <v>6750</v>
      </c>
      <c r="U244" s="4" t="s">
        <v>435</v>
      </c>
      <c r="V244" s="5">
        <f t="shared" si="39"/>
        <v>0.16446962549610838</v>
      </c>
      <c r="W244" s="5">
        <f t="shared" si="40"/>
        <v>1.8122646351931147E-2</v>
      </c>
      <c r="X244" s="5" t="str">
        <f t="shared" si="41"/>
        <v xml:space="preserve">STABLE </v>
      </c>
      <c r="Y244" s="72" t="str">
        <f t="shared" si="42"/>
        <v>PAID</v>
      </c>
      <c r="Z244" s="72" t="s">
        <v>128</v>
      </c>
      <c r="AA244" s="72" t="s">
        <v>128</v>
      </c>
      <c r="AB244" s="232"/>
      <c r="AC244" s="72"/>
      <c r="AD244" s="72"/>
      <c r="AE244" s="234"/>
      <c r="AF244" s="235" t="s">
        <v>2882</v>
      </c>
      <c r="AG244" s="7"/>
      <c r="AH244" s="72" t="s">
        <v>213</v>
      </c>
      <c r="AI244" s="7"/>
      <c r="AJ244" s="7"/>
      <c r="AK244" s="7"/>
      <c r="AL244" s="7">
        <v>11241</v>
      </c>
      <c r="AM244" s="186">
        <v>56585</v>
      </c>
      <c r="AN244" s="189">
        <v>87</v>
      </c>
      <c r="AO244" s="233">
        <v>86</v>
      </c>
      <c r="AP244" s="233" t="str">
        <f t="shared" si="43"/>
        <v>STABLE</v>
      </c>
      <c r="AQ244" s="233"/>
      <c r="AR244" s="233"/>
      <c r="AS244" s="233"/>
      <c r="AT244" s="233"/>
      <c r="AU244" s="72" t="s">
        <v>131</v>
      </c>
      <c r="AV244" s="236" t="s">
        <v>214</v>
      </c>
      <c r="AW244" s="232" t="s">
        <v>215</v>
      </c>
      <c r="AX244" s="237">
        <v>45540</v>
      </c>
      <c r="AY244" s="72">
        <v>36</v>
      </c>
      <c r="AZ244" s="72" t="s">
        <v>139</v>
      </c>
      <c r="BA244" s="7" t="s">
        <v>2305</v>
      </c>
      <c r="BB244" s="7"/>
      <c r="BC244" s="7">
        <v>1</v>
      </c>
      <c r="BD244" s="72"/>
      <c r="BE244" s="72"/>
      <c r="BF244" s="72"/>
      <c r="BG244" s="150"/>
      <c r="BH244" s="72"/>
      <c r="BI244" s="72"/>
      <c r="BJ244" s="72"/>
      <c r="BK244" s="72"/>
      <c r="BL244" s="72"/>
      <c r="BM244" s="72"/>
      <c r="BN244" s="72"/>
      <c r="BO244" s="72"/>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238">
        <f t="shared" si="44"/>
        <v>1</v>
      </c>
      <c r="ES244" s="72">
        <f t="shared" si="45"/>
        <v>1</v>
      </c>
      <c r="ET244" s="72" t="s">
        <v>170</v>
      </c>
      <c r="EU244" s="7" t="s">
        <v>216</v>
      </c>
      <c r="EV244" s="7" t="s">
        <v>115</v>
      </c>
      <c r="EW244" s="7" t="s">
        <v>2358</v>
      </c>
      <c r="EX244" s="150" t="s">
        <v>2448</v>
      </c>
      <c r="EY244" s="239">
        <v>46206</v>
      </c>
      <c r="EZ244" s="239"/>
      <c r="FA244" s="150"/>
      <c r="FB244" s="239"/>
      <c r="FC244" s="7"/>
      <c r="FD244" s="7"/>
      <c r="FE244" s="7">
        <f t="shared" si="46"/>
        <v>4364</v>
      </c>
      <c r="FF244" s="72">
        <f t="shared" si="47"/>
        <v>15002</v>
      </c>
      <c r="FG244" s="6">
        <v>463953257</v>
      </c>
    </row>
    <row r="245" spans="1:163" ht="17.25" hidden="1" customHeight="1" x14ac:dyDescent="0.25">
      <c r="A245" s="72">
        <v>463414396</v>
      </c>
      <c r="B245" s="232" t="s">
        <v>2261</v>
      </c>
      <c r="C245" s="72" t="s">
        <v>2243</v>
      </c>
      <c r="D245" s="72" t="s">
        <v>2935</v>
      </c>
      <c r="E245" s="72">
        <v>5000</v>
      </c>
      <c r="F245" s="72"/>
      <c r="G245" s="233"/>
      <c r="H245" s="233"/>
      <c r="I245" s="72">
        <v>3872</v>
      </c>
      <c r="J245" s="72">
        <v>14238</v>
      </c>
      <c r="K245" s="189">
        <f t="shared" si="36"/>
        <v>3337</v>
      </c>
      <c r="L245" s="189">
        <f t="shared" si="37"/>
        <v>13110</v>
      </c>
      <c r="M245" s="260">
        <v>4</v>
      </c>
      <c r="N245" s="72" t="s">
        <v>2242</v>
      </c>
      <c r="O245" s="72" t="s">
        <v>128</v>
      </c>
      <c r="P245" s="72" t="s">
        <v>348</v>
      </c>
      <c r="Q245" s="186">
        <v>56426</v>
      </c>
      <c r="R245" s="66">
        <v>715</v>
      </c>
      <c r="S245" s="66">
        <f t="shared" si="38"/>
        <v>0</v>
      </c>
      <c r="T245" s="66">
        <v>6749</v>
      </c>
      <c r="U245" s="4" t="s">
        <v>129</v>
      </c>
      <c r="V245" s="5">
        <f t="shared" si="39"/>
        <v>0.27917631459162068</v>
      </c>
      <c r="W245" s="5">
        <f t="shared" si="40"/>
        <v>2.1738367630970368E-2</v>
      </c>
      <c r="X245" s="5" t="str">
        <f t="shared" si="41"/>
        <v xml:space="preserve">STABLE </v>
      </c>
      <c r="Y245" s="72" t="str">
        <f t="shared" si="42"/>
        <v>NC</v>
      </c>
      <c r="Z245" s="72" t="s">
        <v>129</v>
      </c>
      <c r="AA245" s="72" t="s">
        <v>141</v>
      </c>
      <c r="AB245" s="232" t="s">
        <v>2925</v>
      </c>
      <c r="AC245" s="72"/>
      <c r="AD245" s="72" t="s">
        <v>2892</v>
      </c>
      <c r="AE245" s="234"/>
      <c r="AF245" s="235" t="s">
        <v>2882</v>
      </c>
      <c r="AG245" s="7"/>
      <c r="AH245" s="72" t="s">
        <v>373</v>
      </c>
      <c r="AI245" s="7"/>
      <c r="AJ245" s="7"/>
      <c r="AK245" s="7"/>
      <c r="AL245" s="7">
        <v>21702</v>
      </c>
      <c r="AM245" s="186">
        <v>56426</v>
      </c>
      <c r="AN245" s="189">
        <v>118</v>
      </c>
      <c r="AO245" s="233">
        <v>116</v>
      </c>
      <c r="AP245" s="233" t="str">
        <f t="shared" si="43"/>
        <v>STABLE</v>
      </c>
      <c r="AQ245" s="233"/>
      <c r="AR245" s="233"/>
      <c r="AS245" s="233"/>
      <c r="AT245" s="233"/>
      <c r="AU245" s="72" t="s">
        <v>129</v>
      </c>
      <c r="AV245" s="236" t="s">
        <v>2292</v>
      </c>
      <c r="AW245" s="232" t="s">
        <v>1227</v>
      </c>
      <c r="AX245" s="237">
        <v>45479</v>
      </c>
      <c r="AY245" s="72">
        <v>36</v>
      </c>
      <c r="AZ245" s="72" t="s">
        <v>2304</v>
      </c>
      <c r="BA245" s="7" t="s">
        <v>135</v>
      </c>
      <c r="BB245" s="7"/>
      <c r="BC245" s="7"/>
      <c r="BD245" s="72"/>
      <c r="BE245" s="72"/>
      <c r="BF245" s="72"/>
      <c r="BG245" s="150"/>
      <c r="BH245" s="72"/>
      <c r="BI245" s="72"/>
      <c r="BJ245" s="72"/>
      <c r="BK245" s="72"/>
      <c r="BL245" s="72"/>
      <c r="BM245" s="72"/>
      <c r="BN245" s="72"/>
      <c r="BO245" s="72"/>
      <c r="BP245" s="72"/>
      <c r="BQ245" s="72"/>
      <c r="BR245" s="72"/>
      <c r="BS245" s="72"/>
      <c r="BT245" s="72"/>
      <c r="BU245" s="72"/>
      <c r="BV245" s="72"/>
      <c r="BW245" s="72"/>
      <c r="BX245" s="72">
        <v>1</v>
      </c>
      <c r="BY245" s="72"/>
      <c r="BZ245" s="72"/>
      <c r="CA245" s="72"/>
      <c r="CB245" s="72"/>
      <c r="CC245" s="72"/>
      <c r="CD245" s="72"/>
      <c r="CE245" s="72"/>
      <c r="CF245" s="72"/>
      <c r="CG245" s="72"/>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238">
        <f t="shared" si="44"/>
        <v>1</v>
      </c>
      <c r="ES245" s="72">
        <f t="shared" si="45"/>
        <v>1</v>
      </c>
      <c r="ET245" s="72" t="s">
        <v>352</v>
      </c>
      <c r="EU245" s="7" t="e">
        <v>#N/A</v>
      </c>
      <c r="EV245" s="262" t="s">
        <v>115</v>
      </c>
      <c r="EW245" s="7" t="e">
        <v>#N/A</v>
      </c>
      <c r="EX245" s="150" t="e">
        <v>#N/A</v>
      </c>
      <c r="EY245" s="239" t="e">
        <v>#N/A</v>
      </c>
      <c r="EZ245" s="239"/>
      <c r="FA245" s="150"/>
      <c r="FB245" s="239"/>
      <c r="FC245" s="7"/>
      <c r="FD245" s="7"/>
      <c r="FE245" s="7">
        <f t="shared" si="46"/>
        <v>3337</v>
      </c>
      <c r="FF245" s="72">
        <f t="shared" si="47"/>
        <v>18110</v>
      </c>
    </row>
    <row r="246" spans="1:163" ht="17.25" hidden="1" customHeight="1" x14ac:dyDescent="0.25">
      <c r="A246" s="72">
        <v>463810078</v>
      </c>
      <c r="B246" s="232" t="s">
        <v>735</v>
      </c>
      <c r="C246" s="72" t="s">
        <v>2243</v>
      </c>
      <c r="D246" s="72" t="s">
        <v>2942</v>
      </c>
      <c r="E246" s="72">
        <v>4414</v>
      </c>
      <c r="F246" s="72"/>
      <c r="G246" s="233"/>
      <c r="H246" s="233"/>
      <c r="I246" s="72">
        <v>4217</v>
      </c>
      <c r="J246" s="72">
        <v>3854</v>
      </c>
      <c r="K246" s="189">
        <f t="shared" si="36"/>
        <v>3955</v>
      </c>
      <c r="L246" s="189">
        <f t="shared" si="37"/>
        <v>3657</v>
      </c>
      <c r="M246" s="260">
        <v>1</v>
      </c>
      <c r="N246" s="72" t="s">
        <v>2242</v>
      </c>
      <c r="O246" s="72" t="s">
        <v>128</v>
      </c>
      <c r="P246" s="72" t="s">
        <v>236</v>
      </c>
      <c r="Q246" s="186">
        <v>56360</v>
      </c>
      <c r="R246" s="66">
        <v>101</v>
      </c>
      <c r="S246" s="66">
        <f t="shared" si="38"/>
        <v>0</v>
      </c>
      <c r="T246" s="66">
        <v>6669.99</v>
      </c>
      <c r="U246" s="4" t="s">
        <v>1006</v>
      </c>
      <c r="V246" s="5">
        <f t="shared" si="39"/>
        <v>5.9971468010132534E-2</v>
      </c>
      <c r="W246" s="5">
        <f t="shared" si="40"/>
        <v>2.9684648048821285E-3</v>
      </c>
      <c r="X246" s="5" t="s">
        <v>2242</v>
      </c>
      <c r="Y246" s="72" t="str">
        <f t="shared" si="42"/>
        <v>PTP</v>
      </c>
      <c r="Z246" s="72" t="s">
        <v>166</v>
      </c>
      <c r="AA246" s="72" t="s">
        <v>166</v>
      </c>
      <c r="AB246" s="232"/>
      <c r="AC246" s="72">
        <v>25</v>
      </c>
      <c r="AD246" s="72" t="s">
        <v>2888</v>
      </c>
      <c r="AE246" s="234"/>
      <c r="AF246" s="235" t="s">
        <v>129</v>
      </c>
      <c r="AG246" s="7"/>
      <c r="AH246" s="72" t="s">
        <v>237</v>
      </c>
      <c r="AI246" s="7"/>
      <c r="AJ246" s="7"/>
      <c r="AK246" s="7"/>
      <c r="AL246" s="7">
        <v>3854</v>
      </c>
      <c r="AM246" s="186">
        <v>56360</v>
      </c>
      <c r="AN246" s="189">
        <v>26</v>
      </c>
      <c r="AO246" s="233">
        <v>25</v>
      </c>
      <c r="AP246" s="233" t="str">
        <f t="shared" si="43"/>
        <v>STABLE</v>
      </c>
      <c r="AQ246" s="233"/>
      <c r="AR246" s="233"/>
      <c r="AS246" s="233"/>
      <c r="AT246" s="233"/>
      <c r="AU246" s="72" t="s">
        <v>131</v>
      </c>
      <c r="AV246" s="236" t="s">
        <v>1475</v>
      </c>
      <c r="AW246" s="232" t="s">
        <v>1339</v>
      </c>
      <c r="AX246" s="237">
        <v>45523</v>
      </c>
      <c r="AY246" s="72">
        <v>36</v>
      </c>
      <c r="AZ246" s="72" t="s">
        <v>139</v>
      </c>
      <c r="BA246" s="7" t="s">
        <v>135</v>
      </c>
      <c r="BB246" s="7"/>
      <c r="BC246" s="7"/>
      <c r="BD246" s="72"/>
      <c r="BE246" s="72"/>
      <c r="BF246" s="72"/>
      <c r="BG246" s="150"/>
      <c r="BH246" s="72"/>
      <c r="BI246" s="72"/>
      <c r="BJ246" s="72"/>
      <c r="BK246" s="72"/>
      <c r="BL246" s="72"/>
      <c r="BM246" s="72"/>
      <c r="BN246" s="72"/>
      <c r="BO246" s="72"/>
      <c r="BP246" s="72"/>
      <c r="BQ246" s="72"/>
      <c r="BR246" s="72">
        <v>1</v>
      </c>
      <c r="BS246" s="72"/>
      <c r="BT246" s="72"/>
      <c r="BU246" s="72"/>
      <c r="BV246" s="72"/>
      <c r="BW246" s="72"/>
      <c r="BX246" s="72">
        <v>1</v>
      </c>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v>1</v>
      </c>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238">
        <f t="shared" si="44"/>
        <v>3</v>
      </c>
      <c r="ES246" s="72">
        <f t="shared" si="45"/>
        <v>1</v>
      </c>
      <c r="ET246" s="72" t="s">
        <v>240</v>
      </c>
      <c r="EU246" s="7" t="s">
        <v>1936</v>
      </c>
      <c r="EV246" s="7" t="s">
        <v>115</v>
      </c>
      <c r="EW246" s="7" t="s">
        <v>2356</v>
      </c>
      <c r="EX246" s="150" t="s">
        <v>2357</v>
      </c>
      <c r="EY246" s="239">
        <v>46209</v>
      </c>
      <c r="EZ246" s="239"/>
      <c r="FA246" s="150"/>
      <c r="FB246" s="239"/>
      <c r="FC246" s="7"/>
      <c r="FD246" s="7"/>
      <c r="FE246" s="7">
        <f t="shared" si="46"/>
        <v>3955</v>
      </c>
      <c r="FF246" s="72">
        <f t="shared" si="47"/>
        <v>8071</v>
      </c>
    </row>
    <row r="247" spans="1:163" ht="17.25" hidden="1" customHeight="1" x14ac:dyDescent="0.25">
      <c r="A247" s="72">
        <v>466451006</v>
      </c>
      <c r="B247" s="232" t="s">
        <v>2619</v>
      </c>
      <c r="C247" s="72" t="s">
        <v>2243</v>
      </c>
      <c r="D247" s="72" t="s">
        <v>2883</v>
      </c>
      <c r="E247" s="72">
        <v>2850</v>
      </c>
      <c r="F247" s="72"/>
      <c r="G247" s="233"/>
      <c r="H247" s="233"/>
      <c r="I247" s="72">
        <v>2734</v>
      </c>
      <c r="J247" s="72">
        <v>2734</v>
      </c>
      <c r="K247" s="189">
        <f t="shared" si="36"/>
        <v>2788</v>
      </c>
      <c r="L247" s="189">
        <f t="shared" si="37"/>
        <v>2618</v>
      </c>
      <c r="M247" s="260">
        <v>1</v>
      </c>
      <c r="N247" s="72" t="s">
        <v>2242</v>
      </c>
      <c r="O247" s="72" t="s">
        <v>128</v>
      </c>
      <c r="P247" s="72" t="s">
        <v>206</v>
      </c>
      <c r="Q247" s="186">
        <v>56084</v>
      </c>
      <c r="R247" s="66">
        <v>54</v>
      </c>
      <c r="S247" s="66">
        <f t="shared" si="38"/>
        <v>0</v>
      </c>
      <c r="T247" s="66">
        <v>3831</v>
      </c>
      <c r="U247" s="4" t="s">
        <v>435</v>
      </c>
      <c r="V247" s="5">
        <f t="shared" si="39"/>
        <v>3.9840900092343597E-2</v>
      </c>
      <c r="W247" s="5">
        <f t="shared" si="40"/>
        <v>2.9539279651704981E-3</v>
      </c>
      <c r="X247" s="5" t="str">
        <f t="shared" si="41"/>
        <v xml:space="preserve">STABLE </v>
      </c>
      <c r="Y247" s="72" t="str">
        <f t="shared" si="42"/>
        <v>PAID</v>
      </c>
      <c r="Z247" s="72" t="s">
        <v>128</v>
      </c>
      <c r="AA247" s="72" t="s">
        <v>128</v>
      </c>
      <c r="AB247" s="232"/>
      <c r="AC247" s="72"/>
      <c r="AD247" s="72" t="s">
        <v>2888</v>
      </c>
      <c r="AE247" s="234"/>
      <c r="AF247" s="235" t="s">
        <v>129</v>
      </c>
      <c r="AG247" s="7"/>
      <c r="AH247" s="72" t="s">
        <v>207</v>
      </c>
      <c r="AI247" s="7"/>
      <c r="AJ247" s="7"/>
      <c r="AK247" s="7"/>
      <c r="AL247" s="7">
        <v>2734</v>
      </c>
      <c r="AM247" s="186">
        <v>56084</v>
      </c>
      <c r="AN247" s="189">
        <v>26</v>
      </c>
      <c r="AO247" s="233">
        <v>25</v>
      </c>
      <c r="AP247" s="233" t="str">
        <f t="shared" si="43"/>
        <v>STABLE</v>
      </c>
      <c r="AQ247" s="233"/>
      <c r="AR247" s="233"/>
      <c r="AS247" s="233"/>
      <c r="AT247" s="233"/>
      <c r="AU247" s="72"/>
      <c r="AV247" s="236" t="s">
        <v>2789</v>
      </c>
      <c r="AW247" s="232" t="s">
        <v>1540</v>
      </c>
      <c r="AX247" s="237">
        <v>45841</v>
      </c>
      <c r="AY247" s="72">
        <v>36</v>
      </c>
      <c r="AZ247" s="72" t="s">
        <v>2880</v>
      </c>
      <c r="BA247" s="7" t="s">
        <v>135</v>
      </c>
      <c r="BB247" s="7"/>
      <c r="BC247" s="7"/>
      <c r="BD247" s="72"/>
      <c r="BE247" s="72"/>
      <c r="BF247" s="72"/>
      <c r="BG247" s="150"/>
      <c r="BH247" s="72"/>
      <c r="BI247" s="72"/>
      <c r="BJ247" s="72"/>
      <c r="BK247" s="72"/>
      <c r="BL247" s="72"/>
      <c r="BM247" s="72"/>
      <c r="BN247" s="72"/>
      <c r="BO247" s="72"/>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238">
        <f t="shared" si="44"/>
        <v>0</v>
      </c>
      <c r="ES247" s="72" t="str">
        <f t="shared" si="45"/>
        <v/>
      </c>
      <c r="ET247" s="72" t="s">
        <v>210</v>
      </c>
      <c r="EU247" s="7"/>
      <c r="EV247" s="262"/>
      <c r="EW247" s="7"/>
      <c r="EX247" s="150"/>
      <c r="EY247" s="239"/>
      <c r="EZ247" s="239"/>
      <c r="FA247" s="150"/>
      <c r="FB247" s="239"/>
      <c r="FC247" s="7"/>
      <c r="FD247" s="7"/>
      <c r="FE247" s="7">
        <f t="shared" si="46"/>
        <v>2788</v>
      </c>
      <c r="FF247" s="72">
        <f t="shared" si="47"/>
        <v>5468</v>
      </c>
    </row>
    <row r="248" spans="1:163" ht="17.25" hidden="1" customHeight="1" x14ac:dyDescent="0.25">
      <c r="A248" s="72">
        <v>464296467</v>
      </c>
      <c r="B248" s="232" t="s">
        <v>948</v>
      </c>
      <c r="C248" s="72" t="s">
        <v>2243</v>
      </c>
      <c r="D248" s="72" t="s">
        <v>2952</v>
      </c>
      <c r="E248" s="72">
        <v>4400</v>
      </c>
      <c r="F248" s="72"/>
      <c r="G248" s="233"/>
      <c r="H248" s="233"/>
      <c r="I248" s="72">
        <v>3592</v>
      </c>
      <c r="J248" s="72">
        <v>6894</v>
      </c>
      <c r="K248" s="189">
        <f t="shared" si="36"/>
        <v>3590</v>
      </c>
      <c r="L248" s="189">
        <f t="shared" si="37"/>
        <v>6086</v>
      </c>
      <c r="M248" s="260">
        <v>2</v>
      </c>
      <c r="N248" s="72" t="s">
        <v>2242</v>
      </c>
      <c r="O248" s="72" t="s">
        <v>128</v>
      </c>
      <c r="P248" s="72" t="s">
        <v>140</v>
      </c>
      <c r="Q248" s="186">
        <v>55926</v>
      </c>
      <c r="R248" s="66">
        <v>288</v>
      </c>
      <c r="S248" s="66">
        <f t="shared" si="38"/>
        <v>0</v>
      </c>
      <c r="T248" s="66">
        <v>2752.58</v>
      </c>
      <c r="U248" s="4" t="s">
        <v>1034</v>
      </c>
      <c r="V248" s="5">
        <f t="shared" si="39"/>
        <v>0.10159436631753829</v>
      </c>
      <c r="W248" s="5">
        <f t="shared" si="40"/>
        <v>1.0398335995526252E-2</v>
      </c>
      <c r="X248" s="5" t="str">
        <f t="shared" si="41"/>
        <v xml:space="preserve">STABLE </v>
      </c>
      <c r="Y248" s="72" t="str">
        <f t="shared" si="42"/>
        <v>NC</v>
      </c>
      <c r="Z248" s="72" t="s">
        <v>128</v>
      </c>
      <c r="AA248" s="72" t="s">
        <v>141</v>
      </c>
      <c r="AB248" s="232" t="s">
        <v>2349</v>
      </c>
      <c r="AC248" s="72"/>
      <c r="AD248" s="72" t="s">
        <v>2892</v>
      </c>
      <c r="AE248" s="234"/>
      <c r="AF248" s="235" t="s">
        <v>129</v>
      </c>
      <c r="AG248" s="7"/>
      <c r="AH248" s="72" t="s">
        <v>425</v>
      </c>
      <c r="AI248" s="7"/>
      <c r="AJ248" s="7"/>
      <c r="AK248" s="7"/>
      <c r="AL248" s="7">
        <v>6894</v>
      </c>
      <c r="AM248" s="186">
        <v>55926</v>
      </c>
      <c r="AN248" s="189">
        <v>57</v>
      </c>
      <c r="AO248" s="233">
        <v>55</v>
      </c>
      <c r="AP248" s="233" t="str">
        <f t="shared" si="43"/>
        <v>STABLE</v>
      </c>
      <c r="AQ248" s="233"/>
      <c r="AR248" s="233"/>
      <c r="AS248" s="233"/>
      <c r="AT248" s="233"/>
      <c r="AU248" s="72" t="s">
        <v>131</v>
      </c>
      <c r="AV248" s="236" t="s">
        <v>1733</v>
      </c>
      <c r="AW248" s="232" t="s">
        <v>1734</v>
      </c>
      <c r="AX248" s="237">
        <v>45577</v>
      </c>
      <c r="AY248" s="72">
        <v>36</v>
      </c>
      <c r="AZ248" s="72" t="s">
        <v>139</v>
      </c>
      <c r="BA248" s="7" t="s">
        <v>135</v>
      </c>
      <c r="BB248" s="7"/>
      <c r="BC248" s="7"/>
      <c r="BD248" s="72"/>
      <c r="BE248" s="72"/>
      <c r="BF248" s="72"/>
      <c r="BG248" s="150"/>
      <c r="BH248" s="72"/>
      <c r="BI248" s="72">
        <v>1</v>
      </c>
      <c r="BJ248" s="72"/>
      <c r="BK248" s="72"/>
      <c r="BL248" s="72"/>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v>1</v>
      </c>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238">
        <f t="shared" si="44"/>
        <v>2</v>
      </c>
      <c r="ES248" s="72">
        <f t="shared" si="45"/>
        <v>1</v>
      </c>
      <c r="ET248" s="72" t="s">
        <v>145</v>
      </c>
      <c r="EU248" s="7" t="s">
        <v>1937</v>
      </c>
      <c r="EV248" s="7" t="s">
        <v>115</v>
      </c>
      <c r="EW248" s="7" t="s">
        <v>2350</v>
      </c>
      <c r="EX248" s="150" t="s">
        <v>2449</v>
      </c>
      <c r="EY248" s="239">
        <v>46206</v>
      </c>
      <c r="EZ248" s="239"/>
      <c r="FA248" s="150"/>
      <c r="FB248" s="239"/>
      <c r="FC248" s="7"/>
      <c r="FD248" s="7"/>
      <c r="FE248" s="7">
        <f t="shared" si="46"/>
        <v>3590</v>
      </c>
      <c r="FF248" s="72">
        <f t="shared" si="47"/>
        <v>10486</v>
      </c>
    </row>
    <row r="249" spans="1:163" ht="17.25" hidden="1" customHeight="1" x14ac:dyDescent="0.25">
      <c r="A249" s="72">
        <v>463815869</v>
      </c>
      <c r="B249" s="232" t="s">
        <v>224</v>
      </c>
      <c r="C249" s="72" t="s">
        <v>2243</v>
      </c>
      <c r="D249" s="72" t="s">
        <v>2880</v>
      </c>
      <c r="E249" s="72">
        <v>3897</v>
      </c>
      <c r="F249" s="72"/>
      <c r="G249" s="233"/>
      <c r="H249" s="233"/>
      <c r="I249" s="72">
        <v>3797</v>
      </c>
      <c r="J249" s="72">
        <v>10523</v>
      </c>
      <c r="K249" s="189">
        <f t="shared" si="36"/>
        <v>3386</v>
      </c>
      <c r="L249" s="189">
        <f t="shared" si="37"/>
        <v>10423</v>
      </c>
      <c r="M249" s="260">
        <v>3</v>
      </c>
      <c r="N249" s="72" t="s">
        <v>2242</v>
      </c>
      <c r="O249" s="72" t="s">
        <v>128</v>
      </c>
      <c r="P249" s="72" t="s">
        <v>225</v>
      </c>
      <c r="Q249" s="186">
        <v>55863</v>
      </c>
      <c r="R249" s="66">
        <v>457</v>
      </c>
      <c r="S249" s="66">
        <f t="shared" si="38"/>
        <v>0</v>
      </c>
      <c r="T249" s="66">
        <v>2700</v>
      </c>
      <c r="U249" s="4" t="s">
        <v>435</v>
      </c>
      <c r="V249" s="5">
        <f t="shared" si="39"/>
        <v>0.58645740381082356</v>
      </c>
      <c r="W249" s="5">
        <f t="shared" si="40"/>
        <v>1.7891409263195719E-2</v>
      </c>
      <c r="X249" s="5" t="str">
        <f t="shared" si="41"/>
        <v xml:space="preserve">STABLE </v>
      </c>
      <c r="Y249" s="72" t="str">
        <f t="shared" si="42"/>
        <v>PAID</v>
      </c>
      <c r="Z249" s="72" t="s">
        <v>128</v>
      </c>
      <c r="AA249" s="72" t="s">
        <v>128</v>
      </c>
      <c r="AB249" s="232"/>
      <c r="AC249" s="72"/>
      <c r="AD249" s="72" t="s">
        <v>2888</v>
      </c>
      <c r="AE249" s="234"/>
      <c r="AF249" s="235" t="s">
        <v>2882</v>
      </c>
      <c r="AG249" s="7" t="s">
        <v>129</v>
      </c>
      <c r="AH249" s="72" t="s">
        <v>226</v>
      </c>
      <c r="AI249" s="7" t="s">
        <v>129</v>
      </c>
      <c r="AJ249" s="7" t="s">
        <v>129</v>
      </c>
      <c r="AK249" s="7" t="s">
        <v>129</v>
      </c>
      <c r="AL249" s="7">
        <v>10523</v>
      </c>
      <c r="AM249" s="186">
        <v>55863</v>
      </c>
      <c r="AN249" s="189">
        <v>87</v>
      </c>
      <c r="AO249" s="233">
        <v>86</v>
      </c>
      <c r="AP249" s="233" t="str">
        <f t="shared" si="43"/>
        <v>STABLE</v>
      </c>
      <c r="AQ249" s="233"/>
      <c r="AR249" s="233"/>
      <c r="AS249" s="233"/>
      <c r="AT249" s="233"/>
      <c r="AU249" s="72" t="s">
        <v>131</v>
      </c>
      <c r="AV249" s="236" t="s">
        <v>227</v>
      </c>
      <c r="AW249" s="232" t="s">
        <v>228</v>
      </c>
      <c r="AX249" s="237">
        <v>45524</v>
      </c>
      <c r="AY249" s="72">
        <v>36</v>
      </c>
      <c r="AZ249" s="72" t="s">
        <v>139</v>
      </c>
      <c r="BA249" s="7" t="s">
        <v>2305</v>
      </c>
      <c r="BB249" s="7"/>
      <c r="BC249" s="7"/>
      <c r="BD249" s="72"/>
      <c r="BE249" s="72"/>
      <c r="BF249" s="72"/>
      <c r="BG249" s="150"/>
      <c r="BH249" s="72"/>
      <c r="BI249" s="72">
        <v>1</v>
      </c>
      <c r="BJ249" s="72"/>
      <c r="BK249" s="72"/>
      <c r="BL249" s="72"/>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238">
        <f t="shared" si="44"/>
        <v>1</v>
      </c>
      <c r="ES249" s="72">
        <f t="shared" si="45"/>
        <v>1</v>
      </c>
      <c r="ET249" s="72" t="s">
        <v>229</v>
      </c>
      <c r="EU249" s="7" t="s">
        <v>230</v>
      </c>
      <c r="EV249" s="7" t="s">
        <v>115</v>
      </c>
      <c r="EW249" s="7" t="s">
        <v>2358</v>
      </c>
      <c r="EX249" s="150" t="s">
        <v>2450</v>
      </c>
      <c r="EY249" s="239">
        <v>46207</v>
      </c>
      <c r="EZ249" s="239"/>
      <c r="FA249" s="150"/>
      <c r="FB249" s="239"/>
      <c r="FC249" s="7"/>
      <c r="FD249" s="7"/>
      <c r="FE249" s="7">
        <f t="shared" si="46"/>
        <v>3386</v>
      </c>
      <c r="FF249" s="72">
        <f t="shared" si="47"/>
        <v>14320</v>
      </c>
      <c r="FG249" s="6">
        <v>463815869</v>
      </c>
    </row>
    <row r="250" spans="1:163" ht="17.25" hidden="1" customHeight="1" x14ac:dyDescent="0.25">
      <c r="A250" s="72">
        <v>463129830</v>
      </c>
      <c r="B250" s="232" t="s">
        <v>572</v>
      </c>
      <c r="C250" s="72"/>
      <c r="D250" s="72"/>
      <c r="E250" s="72"/>
      <c r="F250" s="72"/>
      <c r="G250" s="233"/>
      <c r="H250" s="233" t="s">
        <v>2556</v>
      </c>
      <c r="I250" s="72">
        <v>3580</v>
      </c>
      <c r="J250" s="72">
        <v>20078.89</v>
      </c>
      <c r="K250" s="189">
        <f t="shared" si="36"/>
        <v>3368.8899999999994</v>
      </c>
      <c r="L250" s="189">
        <f t="shared" si="37"/>
        <v>23658.89</v>
      </c>
      <c r="M250" s="260">
        <v>6</v>
      </c>
      <c r="N250" s="72" t="s">
        <v>2242</v>
      </c>
      <c r="O250" s="72" t="s">
        <v>125</v>
      </c>
      <c r="P250" s="72" t="s">
        <v>254</v>
      </c>
      <c r="Q250" s="186">
        <v>54802.89</v>
      </c>
      <c r="R250" s="66">
        <v>1190</v>
      </c>
      <c r="S250" s="66">
        <f t="shared" si="38"/>
        <v>0</v>
      </c>
      <c r="T250" s="66">
        <v>6750</v>
      </c>
      <c r="U250" s="4" t="s">
        <v>124</v>
      </c>
      <c r="V250" s="5">
        <f t="shared" si="39"/>
        <v>1</v>
      </c>
      <c r="W250" s="5">
        <f t="shared" si="40"/>
        <v>2.3954472257981207E-2</v>
      </c>
      <c r="X250" s="5" t="str">
        <f t="shared" si="41"/>
        <v xml:space="preserve">STABLE </v>
      </c>
      <c r="Y250" s="72" t="str">
        <f t="shared" si="42"/>
        <v>PAID</v>
      </c>
      <c r="Z250" s="72" t="s">
        <v>141</v>
      </c>
      <c r="AA250" s="72" t="s">
        <v>128</v>
      </c>
      <c r="AB250" s="232"/>
      <c r="AC250" s="72"/>
      <c r="AD250" s="72"/>
      <c r="AE250" s="234"/>
      <c r="AF250" s="235" t="s">
        <v>2882</v>
      </c>
      <c r="AG250" s="7"/>
      <c r="AH250" s="72" t="s">
        <v>255</v>
      </c>
      <c r="AI250" s="7"/>
      <c r="AJ250" s="7"/>
      <c r="AK250" s="7"/>
      <c r="AL250" s="7">
        <v>20078.89</v>
      </c>
      <c r="AM250" s="186">
        <v>54802.89</v>
      </c>
      <c r="AN250" s="189">
        <v>177</v>
      </c>
      <c r="AO250" s="233">
        <v>175</v>
      </c>
      <c r="AP250" s="233" t="str">
        <f t="shared" si="43"/>
        <v>STABLE</v>
      </c>
      <c r="AQ250" s="233"/>
      <c r="AR250" s="233"/>
      <c r="AS250" s="233"/>
      <c r="AT250" s="233"/>
      <c r="AU250" s="72" t="s">
        <v>426</v>
      </c>
      <c r="AV250" s="236"/>
      <c r="AW250" s="232" t="s">
        <v>1261</v>
      </c>
      <c r="AX250" s="237">
        <v>45449</v>
      </c>
      <c r="AY250" s="72">
        <v>36</v>
      </c>
      <c r="AZ250" s="72" t="s">
        <v>139</v>
      </c>
      <c r="BA250" s="7" t="s">
        <v>2305</v>
      </c>
      <c r="BB250" s="7"/>
      <c r="BC250" s="7"/>
      <c r="BD250" s="72"/>
      <c r="BE250" s="72"/>
      <c r="BF250" s="72"/>
      <c r="BG250" s="150"/>
      <c r="BH250" s="72"/>
      <c r="BI250" s="72">
        <v>1</v>
      </c>
      <c r="BJ250" s="72"/>
      <c r="BK250" s="72"/>
      <c r="BL250" s="72"/>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238">
        <f t="shared" si="44"/>
        <v>1</v>
      </c>
      <c r="ES250" s="72">
        <f t="shared" si="45"/>
        <v>1</v>
      </c>
      <c r="ET250" s="72" t="s">
        <v>256</v>
      </c>
      <c r="EU250" s="7" t="s">
        <v>1938</v>
      </c>
      <c r="EV250" s="7" t="s">
        <v>115</v>
      </c>
      <c r="EW250" s="7" t="s">
        <v>2362</v>
      </c>
      <c r="EX250" s="150" t="s">
        <v>2451</v>
      </c>
      <c r="EY250" s="239">
        <v>46206</v>
      </c>
      <c r="EZ250" s="239"/>
      <c r="FA250" s="150"/>
      <c r="FB250" s="239"/>
      <c r="FC250" s="7" t="s">
        <v>2932</v>
      </c>
      <c r="FD250" s="7"/>
      <c r="FE250" s="7">
        <f t="shared" si="46"/>
        <v>3368.8899999999994</v>
      </c>
      <c r="FF250" s="72">
        <f t="shared" si="47"/>
        <v>23658.89</v>
      </c>
    </row>
    <row r="251" spans="1:163" ht="17.25" hidden="1" customHeight="1" x14ac:dyDescent="0.25">
      <c r="A251" s="72">
        <v>464693708</v>
      </c>
      <c r="B251" s="232" t="s">
        <v>783</v>
      </c>
      <c r="C251" s="72" t="s">
        <v>2243</v>
      </c>
      <c r="D251" s="72" t="s">
        <v>2558</v>
      </c>
      <c r="E251" s="72">
        <v>3600</v>
      </c>
      <c r="F251" s="72"/>
      <c r="G251" s="233"/>
      <c r="H251" s="233"/>
      <c r="I251" s="72">
        <v>3546</v>
      </c>
      <c r="J251" s="72">
        <v>3454</v>
      </c>
      <c r="K251" s="189">
        <f t="shared" si="36"/>
        <v>3513</v>
      </c>
      <c r="L251" s="189">
        <f t="shared" si="37"/>
        <v>3400</v>
      </c>
      <c r="M251" s="260">
        <v>1</v>
      </c>
      <c r="N251" s="72" t="s">
        <v>2242</v>
      </c>
      <c r="O251" s="72" t="s">
        <v>128</v>
      </c>
      <c r="P251" s="72" t="s">
        <v>173</v>
      </c>
      <c r="Q251" s="186">
        <v>54751</v>
      </c>
      <c r="R251" s="66">
        <v>59</v>
      </c>
      <c r="S251" s="66">
        <f t="shared" si="38"/>
        <v>0</v>
      </c>
      <c r="T251" s="66">
        <v>3140</v>
      </c>
      <c r="U251" s="4" t="s">
        <v>1026</v>
      </c>
      <c r="V251" s="5">
        <f t="shared" si="39"/>
        <v>5.6479191532315613E-2</v>
      </c>
      <c r="W251" s="5">
        <f t="shared" si="40"/>
        <v>2.8837192429400534E-3</v>
      </c>
      <c r="X251" s="5" t="str">
        <f t="shared" si="41"/>
        <v xml:space="preserve">STABLE </v>
      </c>
      <c r="Y251" s="72" t="str">
        <f t="shared" si="42"/>
        <v>PAID</v>
      </c>
      <c r="Z251" s="72" t="s">
        <v>166</v>
      </c>
      <c r="AA251" s="72" t="s">
        <v>128</v>
      </c>
      <c r="AB251" s="232"/>
      <c r="AC251" s="72"/>
      <c r="AD251" s="72" t="s">
        <v>2888</v>
      </c>
      <c r="AE251" s="234"/>
      <c r="AF251" s="235" t="s">
        <v>129</v>
      </c>
      <c r="AG251" s="7"/>
      <c r="AH251" s="72" t="s">
        <v>1103</v>
      </c>
      <c r="AI251" s="7"/>
      <c r="AJ251" s="7"/>
      <c r="AK251" s="7"/>
      <c r="AL251" s="7">
        <v>3454</v>
      </c>
      <c r="AM251" s="186">
        <v>54751</v>
      </c>
      <c r="AN251" s="189">
        <v>26</v>
      </c>
      <c r="AO251" s="233">
        <v>25</v>
      </c>
      <c r="AP251" s="233" t="str">
        <f t="shared" si="43"/>
        <v>STABLE</v>
      </c>
      <c r="AQ251" s="233"/>
      <c r="AR251" s="233"/>
      <c r="AS251" s="233"/>
      <c r="AT251" s="233"/>
      <c r="AU251" s="72" t="s">
        <v>131</v>
      </c>
      <c r="AV251" s="236" t="s">
        <v>1535</v>
      </c>
      <c r="AW251" s="232" t="s">
        <v>1306</v>
      </c>
      <c r="AX251" s="237">
        <v>45612</v>
      </c>
      <c r="AY251" s="72">
        <v>36</v>
      </c>
      <c r="AZ251" s="72" t="s">
        <v>139</v>
      </c>
      <c r="BA251" s="7" t="s">
        <v>2305</v>
      </c>
      <c r="BB251" s="7"/>
      <c r="BC251" s="7"/>
      <c r="BD251" s="72"/>
      <c r="BE251" s="72"/>
      <c r="BF251" s="72"/>
      <c r="BG251" s="150"/>
      <c r="BH251" s="72"/>
      <c r="BI251" s="72"/>
      <c r="BJ251" s="72"/>
      <c r="BK251" s="72"/>
      <c r="BL251" s="72">
        <v>1</v>
      </c>
      <c r="BM251" s="72"/>
      <c r="BN251" s="72"/>
      <c r="BO251" s="72"/>
      <c r="BP251" s="72"/>
      <c r="BQ251" s="72"/>
      <c r="BR251" s="72"/>
      <c r="BS251" s="72"/>
      <c r="BT251" s="72"/>
      <c r="BU251" s="72"/>
      <c r="BV251" s="72"/>
      <c r="BW251" s="72"/>
      <c r="BX251" s="72"/>
      <c r="BY251" s="72"/>
      <c r="BZ251" s="72"/>
      <c r="CA251" s="72">
        <v>1</v>
      </c>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238">
        <f t="shared" si="44"/>
        <v>2</v>
      </c>
      <c r="ES251" s="72">
        <f t="shared" si="45"/>
        <v>1</v>
      </c>
      <c r="ET251" s="72" t="s">
        <v>178</v>
      </c>
      <c r="EU251" s="7" t="s">
        <v>1939</v>
      </c>
      <c r="EV251" s="7" t="s">
        <v>115</v>
      </c>
      <c r="EW251" s="7" t="s">
        <v>2358</v>
      </c>
      <c r="EX251" s="150" t="s">
        <v>2371</v>
      </c>
      <c r="EY251" s="239">
        <v>46216</v>
      </c>
      <c r="EZ251" s="239"/>
      <c r="FA251" s="150"/>
      <c r="FB251" s="239"/>
      <c r="FC251" s="7"/>
      <c r="FD251" s="7"/>
      <c r="FE251" s="7">
        <f t="shared" si="46"/>
        <v>3513</v>
      </c>
      <c r="FF251" s="72">
        <f t="shared" si="47"/>
        <v>7000</v>
      </c>
    </row>
    <row r="252" spans="1:163" ht="17.25" hidden="1" customHeight="1" x14ac:dyDescent="0.25">
      <c r="A252" s="72">
        <v>466131426</v>
      </c>
      <c r="B252" s="232" t="s">
        <v>231</v>
      </c>
      <c r="C252" s="72"/>
      <c r="D252" s="72"/>
      <c r="E252" s="72"/>
      <c r="F252" s="72"/>
      <c r="G252" s="233"/>
      <c r="H252" s="233"/>
      <c r="I252" s="72">
        <v>4457</v>
      </c>
      <c r="J252" s="72">
        <v>13371</v>
      </c>
      <c r="K252" s="189">
        <f t="shared" si="36"/>
        <v>4754</v>
      </c>
      <c r="L252" s="189">
        <f t="shared" si="37"/>
        <v>17828</v>
      </c>
      <c r="M252" s="260">
        <v>3</v>
      </c>
      <c r="N252" s="72" t="s">
        <v>124</v>
      </c>
      <c r="O252" s="72" t="s">
        <v>125</v>
      </c>
      <c r="P252" s="72" t="s">
        <v>126</v>
      </c>
      <c r="Q252" s="186">
        <v>54723</v>
      </c>
      <c r="R252" s="66">
        <v>297</v>
      </c>
      <c r="S252" s="66">
        <f t="shared" si="38"/>
        <v>0</v>
      </c>
      <c r="T252" s="66">
        <v>1800</v>
      </c>
      <c r="U252" s="4" t="s">
        <v>124</v>
      </c>
      <c r="V252" s="5">
        <f t="shared" si="39"/>
        <v>7.1455267752771584E-2</v>
      </c>
      <c r="W252" s="5">
        <f t="shared" si="40"/>
        <v>1.7526298070455564E-2</v>
      </c>
      <c r="X252" s="5" t="str">
        <f t="shared" si="41"/>
        <v>FLOW</v>
      </c>
      <c r="Y252" s="72" t="str">
        <f t="shared" si="42"/>
        <v>OS</v>
      </c>
      <c r="Z252" s="72" t="s">
        <v>2552</v>
      </c>
      <c r="AA252" s="72" t="s">
        <v>2552</v>
      </c>
      <c r="AB252" s="232" t="s">
        <v>2903</v>
      </c>
      <c r="AC252" s="72"/>
      <c r="AD252" s="72"/>
      <c r="AE252" s="234"/>
      <c r="AF252" s="235" t="s">
        <v>2882</v>
      </c>
      <c r="AG252" s="7"/>
      <c r="AH252" s="72" t="s">
        <v>130</v>
      </c>
      <c r="AI252" s="7"/>
      <c r="AJ252" s="7"/>
      <c r="AK252" s="7"/>
      <c r="AL252" s="7">
        <v>13371</v>
      </c>
      <c r="AM252" s="186">
        <v>54723</v>
      </c>
      <c r="AN252" s="189">
        <v>87</v>
      </c>
      <c r="AO252" s="233">
        <v>116</v>
      </c>
      <c r="AP252" s="233" t="str">
        <f t="shared" si="43"/>
        <v>FLOW</v>
      </c>
      <c r="AQ252" s="233"/>
      <c r="AR252" s="233"/>
      <c r="AS252" s="233"/>
      <c r="AT252" s="233"/>
      <c r="AU252" s="72" t="s">
        <v>131</v>
      </c>
      <c r="AV252" s="236" t="s">
        <v>232</v>
      </c>
      <c r="AW252" s="232" t="s">
        <v>233</v>
      </c>
      <c r="AX252" s="237">
        <v>45792</v>
      </c>
      <c r="AY252" s="72">
        <v>24</v>
      </c>
      <c r="AZ252" s="72" t="s">
        <v>139</v>
      </c>
      <c r="BA252" s="7" t="s">
        <v>135</v>
      </c>
      <c r="BB252" s="7"/>
      <c r="BC252" s="7"/>
      <c r="BD252" s="72"/>
      <c r="BE252" s="72"/>
      <c r="BF252" s="72">
        <v>1</v>
      </c>
      <c r="BG252" s="150"/>
      <c r="BH252" s="72"/>
      <c r="BI252" s="72"/>
      <c r="BJ252" s="72"/>
      <c r="BK252" s="72"/>
      <c r="BL252" s="72"/>
      <c r="BM252" s="72"/>
      <c r="BN252" s="72"/>
      <c r="BO252" s="72"/>
      <c r="BP252" s="72"/>
      <c r="BQ252" s="72"/>
      <c r="BR252" s="72"/>
      <c r="BS252" s="72"/>
      <c r="BT252" s="72"/>
      <c r="BU252" s="72"/>
      <c r="BV252" s="72"/>
      <c r="BW252" s="72"/>
      <c r="BX252" s="72"/>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238">
        <f t="shared" si="44"/>
        <v>1</v>
      </c>
      <c r="ES252" s="72">
        <f t="shared" si="45"/>
        <v>1</v>
      </c>
      <c r="ET252" s="72" t="s">
        <v>136</v>
      </c>
      <c r="EU252" s="7" t="s">
        <v>234</v>
      </c>
      <c r="EV252" s="7" t="s">
        <v>115</v>
      </c>
      <c r="EW252" s="7" t="s">
        <v>2362</v>
      </c>
      <c r="EX252" s="150" t="s">
        <v>2452</v>
      </c>
      <c r="EY252" s="239">
        <v>46205</v>
      </c>
      <c r="EZ252" s="239"/>
      <c r="FA252" s="150"/>
      <c r="FB252" s="239"/>
      <c r="FC252" s="7" t="s">
        <v>2932</v>
      </c>
      <c r="FD252" s="7"/>
      <c r="FE252" s="7">
        <f t="shared" si="46"/>
        <v>4754</v>
      </c>
      <c r="FF252" s="72">
        <f t="shared" si="47"/>
        <v>17828</v>
      </c>
      <c r="FG252" s="6">
        <v>466131426</v>
      </c>
    </row>
    <row r="253" spans="1:163" ht="17.25" hidden="1" customHeight="1" x14ac:dyDescent="0.25">
      <c r="A253" s="72">
        <v>460419172</v>
      </c>
      <c r="B253" s="232" t="s">
        <v>629</v>
      </c>
      <c r="C253" s="72" t="s">
        <v>2243</v>
      </c>
      <c r="D253" s="72" t="s">
        <v>2959</v>
      </c>
      <c r="E253" s="72">
        <v>3631</v>
      </c>
      <c r="F253" s="72"/>
      <c r="G253" s="233"/>
      <c r="H253" s="233"/>
      <c r="I253" s="72">
        <v>3435</v>
      </c>
      <c r="J253" s="72">
        <v>3344.99</v>
      </c>
      <c r="K253" s="189">
        <f t="shared" si="36"/>
        <v>3447.99</v>
      </c>
      <c r="L253" s="189">
        <f t="shared" si="37"/>
        <v>3148.99</v>
      </c>
      <c r="M253" s="260">
        <v>1</v>
      </c>
      <c r="N253" s="72" t="s">
        <v>2242</v>
      </c>
      <c r="O253" s="72" t="s">
        <v>128</v>
      </c>
      <c r="P253" s="72" t="s">
        <v>140</v>
      </c>
      <c r="Q253" s="186">
        <v>54244</v>
      </c>
      <c r="R253" s="66">
        <v>103</v>
      </c>
      <c r="S253" s="66">
        <f t="shared" si="38"/>
        <v>0</v>
      </c>
      <c r="T253" s="66">
        <v>6750</v>
      </c>
      <c r="U253" s="4" t="s">
        <v>501</v>
      </c>
      <c r="V253" s="5">
        <f t="shared" si="39"/>
        <v>1.8686133527181702E-2</v>
      </c>
      <c r="W253" s="5">
        <f t="shared" si="40"/>
        <v>2.8570157004262982E-3</v>
      </c>
      <c r="X253" s="5" t="s">
        <v>2242</v>
      </c>
      <c r="Y253" s="72" t="str">
        <f t="shared" si="42"/>
        <v>MPTP</v>
      </c>
      <c r="Z253" s="72" t="s">
        <v>181</v>
      </c>
      <c r="AA253" s="72" t="s">
        <v>181</v>
      </c>
      <c r="AB253" s="232" t="s">
        <v>2347</v>
      </c>
      <c r="AC253" s="72">
        <v>31</v>
      </c>
      <c r="AD253" s="72" t="s">
        <v>2892</v>
      </c>
      <c r="AE253" s="234"/>
      <c r="AF253" s="235" t="s">
        <v>129</v>
      </c>
      <c r="AG253" s="7"/>
      <c r="AH253" s="72" t="s">
        <v>142</v>
      </c>
      <c r="AI253" s="7"/>
      <c r="AJ253" s="7"/>
      <c r="AK253" s="7"/>
      <c r="AL253" s="7">
        <v>3344.99</v>
      </c>
      <c r="AM253" s="186">
        <v>54244</v>
      </c>
      <c r="AN253" s="189">
        <v>26</v>
      </c>
      <c r="AO253" s="233">
        <v>55</v>
      </c>
      <c r="AP253" s="233" t="str">
        <f t="shared" si="43"/>
        <v>FLOW</v>
      </c>
      <c r="AQ253" s="233"/>
      <c r="AR253" s="233"/>
      <c r="AS253" s="233"/>
      <c r="AT253" s="233"/>
      <c r="AU253" s="72" t="s">
        <v>131</v>
      </c>
      <c r="AV253" s="236" t="s">
        <v>1343</v>
      </c>
      <c r="AW253" s="232" t="s">
        <v>1344</v>
      </c>
      <c r="AX253" s="237">
        <v>45231</v>
      </c>
      <c r="AY253" s="72">
        <v>48</v>
      </c>
      <c r="AZ253" s="72" t="s">
        <v>139</v>
      </c>
      <c r="BA253" s="7" t="s">
        <v>135</v>
      </c>
      <c r="BB253" s="7"/>
      <c r="BC253" s="7"/>
      <c r="BD253" s="72"/>
      <c r="BE253" s="72"/>
      <c r="BF253" s="72"/>
      <c r="BG253" s="150"/>
      <c r="BH253" s="72"/>
      <c r="BI253" s="72"/>
      <c r="BJ253" s="72"/>
      <c r="BK253" s="72"/>
      <c r="BL253" s="72">
        <v>1</v>
      </c>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238">
        <f t="shared" si="44"/>
        <v>1</v>
      </c>
      <c r="ES253" s="72">
        <f t="shared" si="45"/>
        <v>1</v>
      </c>
      <c r="ET253" s="72" t="s">
        <v>145</v>
      </c>
      <c r="EU253" s="7" t="s">
        <v>1940</v>
      </c>
      <c r="EV253" s="7" t="s">
        <v>115</v>
      </c>
      <c r="EW253" s="7" t="s">
        <v>2362</v>
      </c>
      <c r="EX253" s="150" t="s">
        <v>2428</v>
      </c>
      <c r="EY253" s="239">
        <v>46207</v>
      </c>
      <c r="EZ253" s="239"/>
      <c r="FA253" s="150"/>
      <c r="FB253" s="239"/>
      <c r="FC253" s="7"/>
      <c r="FD253" s="7"/>
      <c r="FE253" s="7">
        <f t="shared" si="46"/>
        <v>3447.99</v>
      </c>
      <c r="FF253" s="72">
        <f t="shared" si="47"/>
        <v>6779.99</v>
      </c>
    </row>
    <row r="254" spans="1:163" ht="17.25" hidden="1" customHeight="1" x14ac:dyDescent="0.25">
      <c r="A254" s="72">
        <v>463554280</v>
      </c>
      <c r="B254" s="232" t="s">
        <v>935</v>
      </c>
      <c r="C254" s="72"/>
      <c r="D254" s="72"/>
      <c r="E254" s="72"/>
      <c r="F254" s="72"/>
      <c r="G254" s="233"/>
      <c r="H254" s="233"/>
      <c r="I254" s="72">
        <v>3252</v>
      </c>
      <c r="J254" s="72">
        <v>17813</v>
      </c>
      <c r="K254" s="189">
        <f t="shared" si="36"/>
        <v>2499</v>
      </c>
      <c r="L254" s="189">
        <f t="shared" si="37"/>
        <v>21065</v>
      </c>
      <c r="M254" s="260">
        <v>6</v>
      </c>
      <c r="N254" s="72" t="s">
        <v>124</v>
      </c>
      <c r="O254" s="72" t="s">
        <v>125</v>
      </c>
      <c r="P254" s="72" t="s">
        <v>148</v>
      </c>
      <c r="Q254" s="186">
        <v>54146</v>
      </c>
      <c r="R254" s="66">
        <v>946</v>
      </c>
      <c r="S254" s="66">
        <f t="shared" si="38"/>
        <v>0</v>
      </c>
      <c r="T254" s="66">
        <v>3600</v>
      </c>
      <c r="U254" s="4" t="s">
        <v>124</v>
      </c>
      <c r="V254" s="5">
        <f t="shared" si="39"/>
        <v>0.21698585780866164</v>
      </c>
      <c r="W254" s="5">
        <f t="shared" si="40"/>
        <v>2.3667344092266857E-2</v>
      </c>
      <c r="X254" s="5" t="str">
        <f t="shared" si="41"/>
        <v>FLOW</v>
      </c>
      <c r="Y254" s="72" t="str">
        <f t="shared" si="42"/>
        <v>NC</v>
      </c>
      <c r="Z254" s="72" t="s">
        <v>141</v>
      </c>
      <c r="AA254" s="72" t="s">
        <v>141</v>
      </c>
      <c r="AB254" s="232" t="s">
        <v>2349</v>
      </c>
      <c r="AC254" s="72"/>
      <c r="AD254" s="72" t="s">
        <v>2892</v>
      </c>
      <c r="AE254" s="234"/>
      <c r="AF254" s="235" t="s">
        <v>2882</v>
      </c>
      <c r="AG254" s="7"/>
      <c r="AH254" s="72" t="s">
        <v>182</v>
      </c>
      <c r="AI254" s="7"/>
      <c r="AJ254" s="7"/>
      <c r="AK254" s="7"/>
      <c r="AL254" s="7">
        <v>17813</v>
      </c>
      <c r="AM254" s="186">
        <v>54146</v>
      </c>
      <c r="AN254" s="189">
        <v>177</v>
      </c>
      <c r="AO254" s="233">
        <v>206</v>
      </c>
      <c r="AP254" s="233" t="str">
        <f t="shared" si="43"/>
        <v>FLOW</v>
      </c>
      <c r="AQ254" s="233"/>
      <c r="AR254" s="233"/>
      <c r="AS254" s="233"/>
      <c r="AT254" s="233"/>
      <c r="AU254" s="72" t="s">
        <v>426</v>
      </c>
      <c r="AV254" s="236" t="s">
        <v>1714</v>
      </c>
      <c r="AW254" s="232" t="s">
        <v>1180</v>
      </c>
      <c r="AX254" s="237">
        <v>45496</v>
      </c>
      <c r="AY254" s="72">
        <v>36</v>
      </c>
      <c r="AZ254" s="72" t="s">
        <v>139</v>
      </c>
      <c r="BA254" s="7" t="s">
        <v>2305</v>
      </c>
      <c r="BB254" s="7"/>
      <c r="BC254" s="7"/>
      <c r="BD254" s="72"/>
      <c r="BE254" s="72"/>
      <c r="BF254" s="72"/>
      <c r="BG254" s="150"/>
      <c r="BH254" s="72"/>
      <c r="BI254" s="72"/>
      <c r="BJ254" s="72"/>
      <c r="BK254" s="72"/>
      <c r="BL254" s="72">
        <v>1</v>
      </c>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v>1</v>
      </c>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238">
        <f t="shared" si="44"/>
        <v>3</v>
      </c>
      <c r="ES254" s="72">
        <f t="shared" si="45"/>
        <v>1</v>
      </c>
      <c r="ET254" s="72" t="s">
        <v>152</v>
      </c>
      <c r="EU254" s="7" t="s">
        <v>1941</v>
      </c>
      <c r="EV254" s="7" t="s">
        <v>115</v>
      </c>
      <c r="EW254" s="7" t="s">
        <v>2386</v>
      </c>
      <c r="EX254" s="150" t="s">
        <v>2412</v>
      </c>
      <c r="EY254" s="239">
        <v>46207</v>
      </c>
      <c r="EZ254" s="239"/>
      <c r="FA254" s="150"/>
      <c r="FB254" s="239"/>
      <c r="FC254" s="7"/>
      <c r="FD254" s="7"/>
      <c r="FE254" s="7">
        <f t="shared" si="46"/>
        <v>2499</v>
      </c>
      <c r="FF254" s="72">
        <f t="shared" si="47"/>
        <v>21065</v>
      </c>
    </row>
    <row r="255" spans="1:163" ht="17.25" hidden="1" customHeight="1" x14ac:dyDescent="0.25">
      <c r="A255" s="72">
        <v>464189381</v>
      </c>
      <c r="B255" s="232" t="s">
        <v>845</v>
      </c>
      <c r="C255" s="72"/>
      <c r="D255" s="72"/>
      <c r="E255" s="72"/>
      <c r="F255" s="72"/>
      <c r="G255" s="233"/>
      <c r="H255" s="233" t="s">
        <v>2556</v>
      </c>
      <c r="I255" s="72">
        <v>3367</v>
      </c>
      <c r="J255" s="72">
        <v>11101</v>
      </c>
      <c r="K255" s="189">
        <f t="shared" si="36"/>
        <v>1848</v>
      </c>
      <c r="L255" s="189">
        <f t="shared" si="37"/>
        <v>14468</v>
      </c>
      <c r="M255" s="260">
        <v>4</v>
      </c>
      <c r="N255" s="72" t="s">
        <v>2242</v>
      </c>
      <c r="O255" s="72" t="s">
        <v>125</v>
      </c>
      <c r="P255" s="72" t="s">
        <v>348</v>
      </c>
      <c r="Q255" s="186">
        <v>53784</v>
      </c>
      <c r="R255" s="66">
        <v>848</v>
      </c>
      <c r="S255" s="66">
        <f t="shared" si="38"/>
        <v>0</v>
      </c>
      <c r="T255" s="66">
        <v>1350</v>
      </c>
      <c r="U255" s="4" t="s">
        <v>129</v>
      </c>
      <c r="V255" s="5">
        <f t="shared" si="39"/>
        <v>0.26610461319242418</v>
      </c>
      <c r="W255" s="5">
        <f t="shared" si="40"/>
        <v>2.0720525372418922E-2</v>
      </c>
      <c r="X255" s="5" t="str">
        <f t="shared" si="41"/>
        <v xml:space="preserve">STABLE </v>
      </c>
      <c r="Y255" s="72" t="str">
        <f t="shared" si="42"/>
        <v>PAID</v>
      </c>
      <c r="Z255" s="72" t="s">
        <v>129</v>
      </c>
      <c r="AA255" s="72" t="s">
        <v>128</v>
      </c>
      <c r="AB255" s="232"/>
      <c r="AC255" s="72"/>
      <c r="AD255" s="72"/>
      <c r="AE255" s="234"/>
      <c r="AF255" s="235" t="s">
        <v>2882</v>
      </c>
      <c r="AG255" s="7"/>
      <c r="AH255" s="72" t="s">
        <v>1124</v>
      </c>
      <c r="AI255" s="7"/>
      <c r="AJ255" s="7"/>
      <c r="AK255" s="7"/>
      <c r="AL255" s="7">
        <v>11101</v>
      </c>
      <c r="AM255" s="186">
        <v>53784</v>
      </c>
      <c r="AN255" s="189">
        <v>118</v>
      </c>
      <c r="AO255" s="233">
        <v>116</v>
      </c>
      <c r="AP255" s="233" t="str">
        <f t="shared" si="43"/>
        <v>STABLE</v>
      </c>
      <c r="AQ255" s="233"/>
      <c r="AR255" s="233"/>
      <c r="AS255" s="233"/>
      <c r="AT255" s="233"/>
      <c r="AU255" s="72" t="s">
        <v>426</v>
      </c>
      <c r="AV255" s="236" t="s">
        <v>1611</v>
      </c>
      <c r="AW255" s="232" t="s">
        <v>239</v>
      </c>
      <c r="AX255" s="237">
        <v>45568</v>
      </c>
      <c r="AY255" s="72">
        <v>36</v>
      </c>
      <c r="AZ255" s="72" t="s">
        <v>139</v>
      </c>
      <c r="BA255" s="7" t="s">
        <v>135</v>
      </c>
      <c r="BB255" s="7"/>
      <c r="BC255" s="7"/>
      <c r="BD255" s="72"/>
      <c r="BE255" s="72"/>
      <c r="BF255" s="72"/>
      <c r="BG255" s="150"/>
      <c r="BH255" s="72"/>
      <c r="BI255" s="72"/>
      <c r="BJ255" s="72"/>
      <c r="BK255" s="72"/>
      <c r="BL255" s="72"/>
      <c r="BM255" s="72"/>
      <c r="BN255" s="72"/>
      <c r="BO255" s="72"/>
      <c r="BP255" s="72"/>
      <c r="BQ255" s="72"/>
      <c r="BR255" s="72"/>
      <c r="BS255" s="72"/>
      <c r="BT255" s="72"/>
      <c r="BU255" s="72"/>
      <c r="BV255" s="72"/>
      <c r="BW255" s="72"/>
      <c r="BX255" s="72">
        <v>1</v>
      </c>
      <c r="BY255" s="72"/>
      <c r="BZ255" s="72"/>
      <c r="CA255" s="72"/>
      <c r="CB255" s="72"/>
      <c r="CC255" s="72"/>
      <c r="CD255" s="72"/>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238">
        <f t="shared" si="44"/>
        <v>1</v>
      </c>
      <c r="ES255" s="72">
        <f t="shared" si="45"/>
        <v>1</v>
      </c>
      <c r="ET255" s="72" t="s">
        <v>352</v>
      </c>
      <c r="EU255" s="7" t="s">
        <v>1942</v>
      </c>
      <c r="EV255" s="7" t="s">
        <v>115</v>
      </c>
      <c r="EW255" s="7" t="s">
        <v>2386</v>
      </c>
      <c r="EX255" s="150" t="s">
        <v>2515</v>
      </c>
      <c r="EY255" s="239">
        <v>46211</v>
      </c>
      <c r="EZ255" s="239"/>
      <c r="FA255" s="150"/>
      <c r="FB255" s="239"/>
      <c r="FC255" s="7"/>
      <c r="FD255" s="7"/>
      <c r="FE255" s="7">
        <f t="shared" si="46"/>
        <v>1848</v>
      </c>
      <c r="FF255" s="72">
        <f t="shared" si="47"/>
        <v>14468</v>
      </c>
    </row>
    <row r="256" spans="1:163" ht="17.25" hidden="1" customHeight="1" x14ac:dyDescent="0.25">
      <c r="A256" s="72">
        <v>460561889</v>
      </c>
      <c r="B256" s="232" t="s">
        <v>600</v>
      </c>
      <c r="C256" s="72" t="s">
        <v>2243</v>
      </c>
      <c r="D256" s="72" t="s">
        <v>2247</v>
      </c>
      <c r="E256" s="72">
        <v>6600</v>
      </c>
      <c r="F256" s="72"/>
      <c r="G256" s="233"/>
      <c r="H256" s="233"/>
      <c r="I256" s="72">
        <v>6333</v>
      </c>
      <c r="J256" s="72">
        <v>24475.65</v>
      </c>
      <c r="K256" s="189">
        <f t="shared" si="36"/>
        <v>6291.6500000000015</v>
      </c>
      <c r="L256" s="189">
        <f t="shared" si="37"/>
        <v>24208.65</v>
      </c>
      <c r="M256" s="260">
        <v>4</v>
      </c>
      <c r="N256" s="72" t="s">
        <v>2242</v>
      </c>
      <c r="O256" s="72" t="s">
        <v>128</v>
      </c>
      <c r="P256" s="72" t="s">
        <v>218</v>
      </c>
      <c r="Q256" s="186">
        <v>53708.76</v>
      </c>
      <c r="R256" s="66">
        <v>815</v>
      </c>
      <c r="S256" s="66">
        <f t="shared" si="38"/>
        <v>0</v>
      </c>
      <c r="T256" s="66">
        <v>5842</v>
      </c>
      <c r="U256" s="4" t="s">
        <v>129</v>
      </c>
      <c r="V256" s="5">
        <f t="shared" si="39"/>
        <v>0.43856050845777467</v>
      </c>
      <c r="W256" s="5">
        <f t="shared" si="40"/>
        <v>2.0691538827553892E-2</v>
      </c>
      <c r="X256" s="5" t="str">
        <f t="shared" si="41"/>
        <v xml:space="preserve">STABLE </v>
      </c>
      <c r="Y256" s="72" t="str">
        <f t="shared" si="42"/>
        <v>PAID</v>
      </c>
      <c r="Z256" s="72" t="s">
        <v>129</v>
      </c>
      <c r="AA256" s="72" t="s">
        <v>128</v>
      </c>
      <c r="AB256" s="232"/>
      <c r="AC256" s="72"/>
      <c r="AD256" s="72" t="s">
        <v>2888</v>
      </c>
      <c r="AE256" s="234"/>
      <c r="AF256" s="235" t="s">
        <v>2882</v>
      </c>
      <c r="AG256" s="7"/>
      <c r="AH256" s="72" t="s">
        <v>193</v>
      </c>
      <c r="AI256" s="7"/>
      <c r="AJ256" s="7"/>
      <c r="AK256" s="7"/>
      <c r="AL256" s="7">
        <v>24475.65</v>
      </c>
      <c r="AM256" s="186">
        <v>53708.76</v>
      </c>
      <c r="AN256" s="189">
        <v>118</v>
      </c>
      <c r="AO256" s="233">
        <v>116</v>
      </c>
      <c r="AP256" s="233" t="str">
        <f t="shared" si="43"/>
        <v>STABLE</v>
      </c>
      <c r="AQ256" s="233"/>
      <c r="AR256" s="233"/>
      <c r="AS256" s="233"/>
      <c r="AT256" s="233"/>
      <c r="AU256" s="72" t="s">
        <v>426</v>
      </c>
      <c r="AV256" s="236" t="s">
        <v>1301</v>
      </c>
      <c r="AW256" s="232" t="s">
        <v>1302</v>
      </c>
      <c r="AX256" s="237">
        <v>45239</v>
      </c>
      <c r="AY256" s="72">
        <v>36</v>
      </c>
      <c r="AZ256" s="72" t="s">
        <v>139</v>
      </c>
      <c r="BA256" s="7" t="s">
        <v>2305</v>
      </c>
      <c r="BB256" s="7"/>
      <c r="BC256" s="7"/>
      <c r="BD256" s="72"/>
      <c r="BE256" s="72"/>
      <c r="BF256" s="72"/>
      <c r="BG256" s="150"/>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238">
        <f t="shared" si="44"/>
        <v>1</v>
      </c>
      <c r="ES256" s="72">
        <f t="shared" si="45"/>
        <v>1</v>
      </c>
      <c r="ET256" s="72" t="s">
        <v>222</v>
      </c>
      <c r="EU256" s="7" t="s">
        <v>1943</v>
      </c>
      <c r="EV256" s="7" t="s">
        <v>115</v>
      </c>
      <c r="EW256" s="7" t="s">
        <v>2358</v>
      </c>
      <c r="EX256" s="150" t="s">
        <v>2395</v>
      </c>
      <c r="EY256" s="239">
        <v>46207</v>
      </c>
      <c r="EZ256" s="239"/>
      <c r="FA256" s="150"/>
      <c r="FB256" s="239"/>
      <c r="FC256" s="7"/>
      <c r="FD256" s="7"/>
      <c r="FE256" s="7">
        <f t="shared" si="46"/>
        <v>6291.6500000000015</v>
      </c>
      <c r="FF256" s="72">
        <f t="shared" si="47"/>
        <v>30808.65</v>
      </c>
    </row>
    <row r="257" spans="1:163" ht="17.25" hidden="1" customHeight="1" x14ac:dyDescent="0.25">
      <c r="A257" s="72">
        <v>464137329</v>
      </c>
      <c r="B257" s="232" t="s">
        <v>814</v>
      </c>
      <c r="C257" s="72" t="s">
        <v>2243</v>
      </c>
      <c r="D257" s="72" t="s">
        <v>2947</v>
      </c>
      <c r="E257" s="72">
        <v>3159</v>
      </c>
      <c r="F257" s="72"/>
      <c r="G257" s="233"/>
      <c r="H257" s="233"/>
      <c r="I257" s="72">
        <v>3159</v>
      </c>
      <c r="J257" s="72">
        <v>12254</v>
      </c>
      <c r="K257" s="189">
        <f t="shared" ref="K257:K320" si="48">IF((J257+R257)&lt;=I257+R257,(J257+R257),((I257-(I257*(M257+1)-(I257+J257)))+R257))</f>
        <v>3746</v>
      </c>
      <c r="L257" s="189">
        <f t="shared" ref="L257:L320" si="49">FF257-E257</f>
        <v>12254</v>
      </c>
      <c r="M257" s="260">
        <v>4</v>
      </c>
      <c r="N257" s="72" t="s">
        <v>2242</v>
      </c>
      <c r="O257" s="72" t="s">
        <v>128</v>
      </c>
      <c r="P257" s="72" t="s">
        <v>225</v>
      </c>
      <c r="Q257" s="186">
        <v>53676</v>
      </c>
      <c r="R257" s="66">
        <v>969</v>
      </c>
      <c r="S257" s="66">
        <f t="shared" ref="S257:S320" si="50">IF(H257="CBC COLL",T257,)</f>
        <v>0</v>
      </c>
      <c r="T257" s="66">
        <v>5850</v>
      </c>
      <c r="U257" s="4" t="s">
        <v>1030</v>
      </c>
      <c r="V257" s="5">
        <f t="shared" si="39"/>
        <v>0.59339773711560451</v>
      </c>
      <c r="W257" s="5">
        <f t="shared" si="40"/>
        <v>2.0678917891751417E-2</v>
      </c>
      <c r="X257" s="5" t="s">
        <v>2242</v>
      </c>
      <c r="Y257" s="72" t="str">
        <f t="shared" ref="Y257:Y320" si="51">IF(OR(N257="STABLE", N257="RB" ),"PAID",AA257)</f>
        <v>PTP</v>
      </c>
      <c r="Z257" s="72" t="s">
        <v>128</v>
      </c>
      <c r="AA257" s="72" t="s">
        <v>166</v>
      </c>
      <c r="AB257" s="232"/>
      <c r="AC257" s="72">
        <v>20</v>
      </c>
      <c r="AD257" s="72" t="s">
        <v>2888</v>
      </c>
      <c r="AE257" s="234"/>
      <c r="AF257" s="235" t="s">
        <v>2882</v>
      </c>
      <c r="AG257" s="7"/>
      <c r="AH257" s="72" t="s">
        <v>1112</v>
      </c>
      <c r="AI257" s="7"/>
      <c r="AJ257" s="7"/>
      <c r="AK257" s="7"/>
      <c r="AL257" s="7">
        <v>12254</v>
      </c>
      <c r="AM257" s="186">
        <v>53676</v>
      </c>
      <c r="AN257" s="189">
        <v>118</v>
      </c>
      <c r="AO257" s="233">
        <v>116</v>
      </c>
      <c r="AP257" s="233" t="str">
        <f t="shared" ref="AP257:AP320" si="52">IF(AO257=0,"RB",IF(AO257&lt;AN257,"STABLE",IF(AO257&gt;AN257,"FLOW","SAME")))</f>
        <v>STABLE</v>
      </c>
      <c r="AQ257" s="233"/>
      <c r="AR257" s="233"/>
      <c r="AS257" s="233"/>
      <c r="AT257" s="233"/>
      <c r="AU257" s="72" t="s">
        <v>426</v>
      </c>
      <c r="AV257" s="236" t="s">
        <v>1570</v>
      </c>
      <c r="AW257" s="232" t="s">
        <v>245</v>
      </c>
      <c r="AX257" s="237">
        <v>45563</v>
      </c>
      <c r="AY257" s="72">
        <v>36</v>
      </c>
      <c r="AZ257" s="72" t="s">
        <v>139</v>
      </c>
      <c r="BA257" s="7" t="s">
        <v>2305</v>
      </c>
      <c r="BB257" s="7"/>
      <c r="BC257" s="7"/>
      <c r="BD257" s="72"/>
      <c r="BE257" s="72"/>
      <c r="BF257" s="72"/>
      <c r="BG257" s="150"/>
      <c r="BH257" s="72"/>
      <c r="BI257" s="72"/>
      <c r="BJ257" s="72"/>
      <c r="BK257" s="72"/>
      <c r="BL257" s="72"/>
      <c r="BM257" s="72"/>
      <c r="BN257" s="72"/>
      <c r="BO257" s="72"/>
      <c r="BP257" s="72"/>
      <c r="BQ257" s="72"/>
      <c r="BR257" s="72"/>
      <c r="BS257" s="72"/>
      <c r="BT257" s="72"/>
      <c r="BU257" s="72">
        <v>1</v>
      </c>
      <c r="BV257" s="72"/>
      <c r="BW257" s="72"/>
      <c r="BX257" s="72">
        <v>1</v>
      </c>
      <c r="BY257" s="72"/>
      <c r="BZ257" s="72"/>
      <c r="CA257" s="72"/>
      <c r="CB257" s="72"/>
      <c r="CC257" s="72"/>
      <c r="CD257" s="72"/>
      <c r="CE257" s="72"/>
      <c r="CF257" s="72"/>
      <c r="CG257" s="72"/>
      <c r="CH257" s="72"/>
      <c r="CI257" s="72"/>
      <c r="CJ257" s="72"/>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238">
        <f t="shared" ref="ER257:ER320" si="53">BC257+BF257+BI257+BL257+BO257+BR257+BU257+BX257+CA257+CD257+CG257+CJ257+CM257+CP257+CS257+CV257+CY257+DB257+DE257+DH257+DK257+DN257+DQ257+DT257+DW257+DZ257+EC257+EF257+EI257+EL257+EO257</f>
        <v>2</v>
      </c>
      <c r="ES257" s="72">
        <f t="shared" ref="ES257:ES320" si="54">IF(ER257&gt;0,1,"")</f>
        <v>1</v>
      </c>
      <c r="ET257" s="72" t="s">
        <v>229</v>
      </c>
      <c r="EU257" s="7" t="s">
        <v>2330</v>
      </c>
      <c r="EV257" s="262" t="s">
        <v>115</v>
      </c>
      <c r="EW257" s="7" t="s">
        <v>2358</v>
      </c>
      <c r="EX257" s="150" t="s">
        <v>2453</v>
      </c>
      <c r="EY257" s="239">
        <v>46212</v>
      </c>
      <c r="EZ257" s="239"/>
      <c r="FA257" s="150"/>
      <c r="FB257" s="239"/>
      <c r="FC257" s="7"/>
      <c r="FD257" s="7"/>
      <c r="FE257" s="7">
        <f t="shared" si="46"/>
        <v>3746</v>
      </c>
      <c r="FF257" s="72">
        <f t="shared" si="47"/>
        <v>15413</v>
      </c>
    </row>
    <row r="258" spans="1:163" ht="17.25" hidden="1" customHeight="1" x14ac:dyDescent="0.25">
      <c r="A258" s="72">
        <v>461248304</v>
      </c>
      <c r="B258" s="232" t="s">
        <v>614</v>
      </c>
      <c r="C258" s="72"/>
      <c r="D258" s="72"/>
      <c r="E258" s="72"/>
      <c r="F258" s="72"/>
      <c r="G258" s="233"/>
      <c r="H258" s="233" t="s">
        <v>2556</v>
      </c>
      <c r="I258" s="72">
        <v>5805</v>
      </c>
      <c r="J258" s="72">
        <v>17415</v>
      </c>
      <c r="K258" s="189">
        <f t="shared" si="48"/>
        <v>804</v>
      </c>
      <c r="L258" s="189">
        <f t="shared" si="49"/>
        <v>23220</v>
      </c>
      <c r="M258" s="260">
        <v>4</v>
      </c>
      <c r="N258" s="72" t="s">
        <v>2242</v>
      </c>
      <c r="O258" s="72" t="s">
        <v>125</v>
      </c>
      <c r="P258" s="72" t="s">
        <v>140</v>
      </c>
      <c r="Q258" s="186">
        <v>53473</v>
      </c>
      <c r="R258" s="66">
        <v>804</v>
      </c>
      <c r="S258" s="66">
        <f t="shared" si="50"/>
        <v>0</v>
      </c>
      <c r="T258" s="66">
        <v>6282</v>
      </c>
      <c r="U258" s="4" t="s">
        <v>124</v>
      </c>
      <c r="V258" s="5">
        <f t="shared" ref="V258:V321" si="55">Q258/SUMIFS($Q:$Q,$M:$M,M258,$P:$P,P258)</f>
        <v>0.17998092921764355</v>
      </c>
      <c r="W258" s="5">
        <f t="shared" ref="W258:W321" si="56">Q258/SUMIFS($Q:$Q,$M:$M,M258)</f>
        <v>2.0600711238274526E-2</v>
      </c>
      <c r="X258" s="5" t="str">
        <f t="shared" ref="X258:X319" si="57">N258</f>
        <v xml:space="preserve">STABLE </v>
      </c>
      <c r="Y258" s="72" t="str">
        <f t="shared" si="51"/>
        <v>PAID</v>
      </c>
      <c r="Z258" s="72" t="s">
        <v>141</v>
      </c>
      <c r="AA258" s="72" t="s">
        <v>128</v>
      </c>
      <c r="AB258" s="232" t="s">
        <v>2349</v>
      </c>
      <c r="AC258" s="72"/>
      <c r="AD258" s="72" t="s">
        <v>2892</v>
      </c>
      <c r="AE258" s="234"/>
      <c r="AF258" s="235" t="s">
        <v>2882</v>
      </c>
      <c r="AG258" s="7"/>
      <c r="AH258" s="72" t="s">
        <v>160</v>
      </c>
      <c r="AI258" s="7"/>
      <c r="AJ258" s="7"/>
      <c r="AK258" s="7"/>
      <c r="AL258" s="7">
        <v>17415</v>
      </c>
      <c r="AM258" s="186">
        <v>53473</v>
      </c>
      <c r="AN258" s="189">
        <v>118</v>
      </c>
      <c r="AO258" s="233">
        <v>116</v>
      </c>
      <c r="AP258" s="233" t="str">
        <f t="shared" si="52"/>
        <v>STABLE</v>
      </c>
      <c r="AQ258" s="233"/>
      <c r="AR258" s="233"/>
      <c r="AS258" s="233"/>
      <c r="AT258" s="233"/>
      <c r="AU258" s="72" t="s">
        <v>426</v>
      </c>
      <c r="AV258" s="236" t="s">
        <v>1321</v>
      </c>
      <c r="AW258" s="232" t="s">
        <v>1322</v>
      </c>
      <c r="AX258" s="237">
        <v>45286</v>
      </c>
      <c r="AY258" s="72">
        <v>36</v>
      </c>
      <c r="AZ258" s="72" t="s">
        <v>139</v>
      </c>
      <c r="BA258" s="7" t="s">
        <v>135</v>
      </c>
      <c r="BB258" s="7"/>
      <c r="BC258" s="7"/>
      <c r="BD258" s="72"/>
      <c r="BE258" s="72"/>
      <c r="BF258" s="72"/>
      <c r="BG258" s="150"/>
      <c r="BH258" s="72"/>
      <c r="BI258" s="72"/>
      <c r="BJ258" s="72"/>
      <c r="BK258" s="72"/>
      <c r="BL258" s="72"/>
      <c r="BM258" s="72"/>
      <c r="BN258" s="72"/>
      <c r="BO258" s="72"/>
      <c r="BP258" s="72"/>
      <c r="BQ258" s="72"/>
      <c r="BR258" s="72"/>
      <c r="BS258" s="72"/>
      <c r="BT258" s="72"/>
      <c r="BU258" s="72">
        <v>1</v>
      </c>
      <c r="BV258" s="72"/>
      <c r="BW258" s="72"/>
      <c r="BX258" s="72">
        <v>1</v>
      </c>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238">
        <f t="shared" si="53"/>
        <v>2</v>
      </c>
      <c r="ES258" s="72">
        <f t="shared" si="54"/>
        <v>1</v>
      </c>
      <c r="ET258" s="72" t="s">
        <v>145</v>
      </c>
      <c r="EU258" s="7" t="s">
        <v>1944</v>
      </c>
      <c r="EV258" s="7" t="s">
        <v>115</v>
      </c>
      <c r="EW258" s="7" t="s">
        <v>2386</v>
      </c>
      <c r="EX258" s="150" t="s">
        <v>2454</v>
      </c>
      <c r="EY258" s="239">
        <v>46210</v>
      </c>
      <c r="EZ258" s="239"/>
      <c r="FA258" s="150"/>
      <c r="FB258" s="239"/>
      <c r="FC258" s="7" t="s">
        <v>2932</v>
      </c>
      <c r="FD258" s="7"/>
      <c r="FE258" s="7">
        <f t="shared" ref="FE258:FE321" si="58">IF((J258+R258)&lt;=I258+R258,(J258+R258),((I258-(I258*(M258+1)-(I258+J258)))+R258))</f>
        <v>804</v>
      </c>
      <c r="FF258" s="72">
        <f t="shared" ref="FF258:FF321" si="59">I258+J258+FD258</f>
        <v>23220</v>
      </c>
    </row>
    <row r="259" spans="1:163" ht="17.25" hidden="1" customHeight="1" x14ac:dyDescent="0.25">
      <c r="A259" s="72">
        <v>456991270</v>
      </c>
      <c r="B259" s="232" t="s">
        <v>562</v>
      </c>
      <c r="C259" s="72"/>
      <c r="D259" s="72"/>
      <c r="E259" s="72"/>
      <c r="F259" s="72"/>
      <c r="G259" s="233"/>
      <c r="H259" s="233" t="s">
        <v>2559</v>
      </c>
      <c r="I259" s="72">
        <v>5378</v>
      </c>
      <c r="J259" s="72">
        <v>8303</v>
      </c>
      <c r="K259" s="189">
        <f t="shared" si="48"/>
        <v>3160</v>
      </c>
      <c r="L259" s="189">
        <f t="shared" si="49"/>
        <v>13681</v>
      </c>
      <c r="M259" s="260">
        <v>2</v>
      </c>
      <c r="N259" s="72" t="s">
        <v>2242</v>
      </c>
      <c r="O259" s="72" t="s">
        <v>125</v>
      </c>
      <c r="P259" s="72" t="s">
        <v>322</v>
      </c>
      <c r="Q259" s="186">
        <v>53183</v>
      </c>
      <c r="R259" s="66">
        <v>235</v>
      </c>
      <c r="S259" s="66">
        <f t="shared" si="50"/>
        <v>0</v>
      </c>
      <c r="T259" s="66">
        <v>6750</v>
      </c>
      <c r="U259" s="4" t="s">
        <v>1008</v>
      </c>
      <c r="V259" s="5">
        <f t="shared" si="55"/>
        <v>0.24044924851641281</v>
      </c>
      <c r="W259" s="5">
        <f t="shared" si="56"/>
        <v>9.8883292788698035E-3</v>
      </c>
      <c r="X259" s="5" t="str">
        <f t="shared" si="57"/>
        <v xml:space="preserve">STABLE </v>
      </c>
      <c r="Y259" s="72" t="str">
        <f t="shared" si="51"/>
        <v>PAID</v>
      </c>
      <c r="Z259" s="72" t="s">
        <v>166</v>
      </c>
      <c r="AA259" s="72" t="s">
        <v>128</v>
      </c>
      <c r="AB259" s="232"/>
      <c r="AC259" s="72"/>
      <c r="AD259" s="72" t="s">
        <v>2889</v>
      </c>
      <c r="AE259" s="234"/>
      <c r="AF259" s="235" t="s">
        <v>129</v>
      </c>
      <c r="AG259" s="7"/>
      <c r="AH259" s="72" t="s">
        <v>384</v>
      </c>
      <c r="AI259" s="7"/>
      <c r="AJ259" s="7"/>
      <c r="AK259" s="7"/>
      <c r="AL259" s="7">
        <v>8303</v>
      </c>
      <c r="AM259" s="186">
        <v>53183</v>
      </c>
      <c r="AN259" s="189">
        <v>57</v>
      </c>
      <c r="AO259" s="233">
        <v>55</v>
      </c>
      <c r="AP259" s="233" t="str">
        <f t="shared" si="52"/>
        <v>STABLE</v>
      </c>
      <c r="AQ259" s="233"/>
      <c r="AR259" s="233"/>
      <c r="AS259" s="233"/>
      <c r="AT259" s="233"/>
      <c r="AU259" s="72" t="s">
        <v>426</v>
      </c>
      <c r="AV259" s="236" t="s">
        <v>1244</v>
      </c>
      <c r="AW259" s="232" t="s">
        <v>336</v>
      </c>
      <c r="AX259" s="237">
        <v>44981</v>
      </c>
      <c r="AY259" s="72">
        <v>48</v>
      </c>
      <c r="AZ259" s="72" t="s">
        <v>139</v>
      </c>
      <c r="BA259" s="7" t="s">
        <v>2305</v>
      </c>
      <c r="BB259" s="7"/>
      <c r="BC259" s="7"/>
      <c r="BD259" s="72"/>
      <c r="BE259" s="72"/>
      <c r="BF259" s="72"/>
      <c r="BG259" s="150"/>
      <c r="BH259" s="72"/>
      <c r="BI259" s="72"/>
      <c r="BJ259" s="72"/>
      <c r="BK259" s="72"/>
      <c r="BL259" s="72"/>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v>1</v>
      </c>
      <c r="EP259" s="72"/>
      <c r="EQ259" s="72"/>
      <c r="ER259" s="238">
        <f t="shared" si="53"/>
        <v>1</v>
      </c>
      <c r="ES259" s="72">
        <f t="shared" si="54"/>
        <v>1</v>
      </c>
      <c r="ET259" s="72" t="s">
        <v>326</v>
      </c>
      <c r="EU259" s="7" t="s">
        <v>1945</v>
      </c>
      <c r="EV259" s="7" t="s">
        <v>115</v>
      </c>
      <c r="EW259" s="7" t="s">
        <v>2358</v>
      </c>
      <c r="EX259" s="150" t="s">
        <v>2455</v>
      </c>
      <c r="EY259" s="239">
        <v>46219</v>
      </c>
      <c r="EZ259" s="239"/>
      <c r="FA259" s="150"/>
      <c r="FB259" s="239"/>
      <c r="FC259" s="7"/>
      <c r="FD259" s="7"/>
      <c r="FE259" s="7">
        <f t="shared" si="58"/>
        <v>3160</v>
      </c>
      <c r="FF259" s="72">
        <f t="shared" si="59"/>
        <v>13681</v>
      </c>
    </row>
    <row r="260" spans="1:163" ht="17.25" hidden="1" customHeight="1" x14ac:dyDescent="0.25">
      <c r="A260" s="72">
        <v>462406505</v>
      </c>
      <c r="B260" s="232" t="s">
        <v>851</v>
      </c>
      <c r="C260" s="72" t="s">
        <v>2243</v>
      </c>
      <c r="D260" s="72" t="s">
        <v>2959</v>
      </c>
      <c r="E260" s="72">
        <v>5450</v>
      </c>
      <c r="F260" s="72"/>
      <c r="G260" s="233"/>
      <c r="H260" s="233"/>
      <c r="I260" s="72">
        <v>2617</v>
      </c>
      <c r="J260" s="72">
        <v>7851</v>
      </c>
      <c r="K260" s="189">
        <f t="shared" si="48"/>
        <v>2879</v>
      </c>
      <c r="L260" s="189">
        <f t="shared" si="49"/>
        <v>5018</v>
      </c>
      <c r="M260" s="260">
        <v>3</v>
      </c>
      <c r="N260" s="72" t="s">
        <v>480</v>
      </c>
      <c r="O260" s="72" t="s">
        <v>128</v>
      </c>
      <c r="P260" s="72" t="s">
        <v>284</v>
      </c>
      <c r="Q260" s="186">
        <v>53150</v>
      </c>
      <c r="R260" s="66">
        <v>262</v>
      </c>
      <c r="S260" s="66">
        <f t="shared" si="50"/>
        <v>0</v>
      </c>
      <c r="T260" s="66">
        <v>5271</v>
      </c>
      <c r="U260" s="4" t="s">
        <v>129</v>
      </c>
      <c r="V260" s="5">
        <f t="shared" si="55"/>
        <v>0.32746567016881395</v>
      </c>
      <c r="W260" s="5">
        <f t="shared" si="56"/>
        <v>1.7022508679069372E-2</v>
      </c>
      <c r="X260" s="5" t="str">
        <f t="shared" si="57"/>
        <v>RB</v>
      </c>
      <c r="Y260" s="72" t="str">
        <f t="shared" si="51"/>
        <v>PAID</v>
      </c>
      <c r="Z260" s="72" t="s">
        <v>129</v>
      </c>
      <c r="AA260" s="72" t="s">
        <v>141</v>
      </c>
      <c r="AB260" s="232" t="s">
        <v>2347</v>
      </c>
      <c r="AC260" s="72"/>
      <c r="AD260" s="72" t="s">
        <v>2892</v>
      </c>
      <c r="AE260" s="234"/>
      <c r="AF260" s="235" t="s">
        <v>129</v>
      </c>
      <c r="AG260" s="7"/>
      <c r="AH260" s="72" t="s">
        <v>1127</v>
      </c>
      <c r="AI260" s="7"/>
      <c r="AJ260" s="7"/>
      <c r="AK260" s="7"/>
      <c r="AL260" s="7">
        <v>7851</v>
      </c>
      <c r="AM260" s="186">
        <v>53150</v>
      </c>
      <c r="AN260" s="189">
        <v>87</v>
      </c>
      <c r="AO260" s="233">
        <v>116</v>
      </c>
      <c r="AP260" s="233" t="str">
        <f t="shared" si="52"/>
        <v>FLOW</v>
      </c>
      <c r="AQ260" s="233"/>
      <c r="AR260" s="233"/>
      <c r="AS260" s="233"/>
      <c r="AT260" s="233"/>
      <c r="AU260" s="72" t="s">
        <v>131</v>
      </c>
      <c r="AV260" s="236"/>
      <c r="AW260" s="232" t="s">
        <v>1432</v>
      </c>
      <c r="AX260" s="237">
        <v>45382</v>
      </c>
      <c r="AY260" s="72">
        <v>48</v>
      </c>
      <c r="AZ260" s="72" t="s">
        <v>139</v>
      </c>
      <c r="BA260" s="7" t="s">
        <v>2305</v>
      </c>
      <c r="BB260" s="7"/>
      <c r="BC260" s="7"/>
      <c r="BD260" s="72"/>
      <c r="BE260" s="72"/>
      <c r="BF260" s="72"/>
      <c r="BG260" s="150"/>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v>1</v>
      </c>
      <c r="EP260" s="72"/>
      <c r="EQ260" s="72"/>
      <c r="ER260" s="238">
        <f t="shared" si="53"/>
        <v>2</v>
      </c>
      <c r="ES260" s="72">
        <f t="shared" si="54"/>
        <v>1</v>
      </c>
      <c r="ET260" s="72" t="s">
        <v>288</v>
      </c>
      <c r="EU260" s="7" t="s">
        <v>2331</v>
      </c>
      <c r="EV260" s="262" t="s">
        <v>115</v>
      </c>
      <c r="EW260" s="7" t="s">
        <v>2362</v>
      </c>
      <c r="EX260" s="150" t="s">
        <v>2456</v>
      </c>
      <c r="EY260" s="239">
        <v>46207</v>
      </c>
      <c r="EZ260" s="239"/>
      <c r="FA260" s="150"/>
      <c r="FB260" s="239"/>
      <c r="FC260" s="7"/>
      <c r="FD260" s="7"/>
      <c r="FE260" s="7">
        <f t="shared" si="58"/>
        <v>2879</v>
      </c>
      <c r="FF260" s="72">
        <f t="shared" si="59"/>
        <v>10468</v>
      </c>
      <c r="FG260" s="6">
        <v>462406505</v>
      </c>
    </row>
    <row r="261" spans="1:163" ht="17.25" hidden="1" customHeight="1" x14ac:dyDescent="0.25">
      <c r="A261" s="72">
        <v>464645726</v>
      </c>
      <c r="B261" s="232" t="s">
        <v>563</v>
      </c>
      <c r="C261" s="72" t="s">
        <v>2243</v>
      </c>
      <c r="D261" s="72" t="s">
        <v>2934</v>
      </c>
      <c r="E261" s="72">
        <v>1400</v>
      </c>
      <c r="F261" s="72"/>
      <c r="G261" s="233"/>
      <c r="H261" s="233"/>
      <c r="I261" s="72">
        <v>3376</v>
      </c>
      <c r="J261" s="72">
        <v>4543</v>
      </c>
      <c r="K261" s="189">
        <f t="shared" si="48"/>
        <v>1369</v>
      </c>
      <c r="L261" s="189">
        <f t="shared" si="49"/>
        <v>6519</v>
      </c>
      <c r="M261" s="260">
        <v>2</v>
      </c>
      <c r="N261" s="72" t="s">
        <v>2242</v>
      </c>
      <c r="O261" s="72" t="s">
        <v>128</v>
      </c>
      <c r="P261" s="72" t="s">
        <v>322</v>
      </c>
      <c r="Q261" s="186">
        <v>52331</v>
      </c>
      <c r="R261" s="66">
        <v>202</v>
      </c>
      <c r="S261" s="66">
        <f t="shared" si="50"/>
        <v>0</v>
      </c>
      <c r="T261" s="66">
        <v>3126</v>
      </c>
      <c r="U261" s="4" t="s">
        <v>124</v>
      </c>
      <c r="V261" s="5">
        <f t="shared" si="55"/>
        <v>0.23659721384864335</v>
      </c>
      <c r="W261" s="5">
        <f t="shared" si="56"/>
        <v>9.7299166931638995E-3</v>
      </c>
      <c r="X261" s="5" t="s">
        <v>2242</v>
      </c>
      <c r="Y261" s="72" t="str">
        <f t="shared" si="51"/>
        <v>PTP</v>
      </c>
      <c r="Z261" s="72" t="s">
        <v>166</v>
      </c>
      <c r="AA261" s="72" t="s">
        <v>166</v>
      </c>
      <c r="AB261" s="232"/>
      <c r="AC261" s="72">
        <v>21</v>
      </c>
      <c r="AD261" s="72" t="s">
        <v>2888</v>
      </c>
      <c r="AE261" s="234"/>
      <c r="AF261" s="235" t="s">
        <v>129</v>
      </c>
      <c r="AG261" s="7"/>
      <c r="AH261" s="72" t="s">
        <v>384</v>
      </c>
      <c r="AI261" s="7"/>
      <c r="AJ261" s="7"/>
      <c r="AK261" s="7"/>
      <c r="AL261" s="7">
        <v>4543</v>
      </c>
      <c r="AM261" s="186">
        <v>52331</v>
      </c>
      <c r="AN261" s="189">
        <v>57</v>
      </c>
      <c r="AO261" s="233">
        <v>55</v>
      </c>
      <c r="AP261" s="233" t="str">
        <f t="shared" si="52"/>
        <v>STABLE</v>
      </c>
      <c r="AQ261" s="233"/>
      <c r="AR261" s="233"/>
      <c r="AS261" s="233"/>
      <c r="AT261" s="233"/>
      <c r="AU261" s="72" t="s">
        <v>131</v>
      </c>
      <c r="AV261" s="236" t="s">
        <v>1245</v>
      </c>
      <c r="AW261" s="232" t="s">
        <v>310</v>
      </c>
      <c r="AX261" s="237">
        <v>45607</v>
      </c>
      <c r="AY261" s="72">
        <v>36</v>
      </c>
      <c r="AZ261" s="72" t="s">
        <v>139</v>
      </c>
      <c r="BA261" s="7" t="s">
        <v>2305</v>
      </c>
      <c r="BB261" s="7"/>
      <c r="BC261" s="7"/>
      <c r="BD261" s="72"/>
      <c r="BE261" s="72"/>
      <c r="BF261" s="72"/>
      <c r="BG261" s="150"/>
      <c r="BH261" s="72"/>
      <c r="BI261" s="72"/>
      <c r="BJ261" s="72"/>
      <c r="BK261" s="72"/>
      <c r="BL261" s="72"/>
      <c r="BM261" s="72"/>
      <c r="BN261" s="72"/>
      <c r="BO261" s="72"/>
      <c r="BP261" s="72"/>
      <c r="BQ261" s="72"/>
      <c r="BR261" s="72">
        <v>1</v>
      </c>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238">
        <f t="shared" si="53"/>
        <v>1</v>
      </c>
      <c r="ES261" s="72">
        <f t="shared" si="54"/>
        <v>1</v>
      </c>
      <c r="ET261" s="72" t="s">
        <v>326</v>
      </c>
      <c r="EU261" s="7" t="s">
        <v>1946</v>
      </c>
      <c r="EV261" s="7" t="s">
        <v>115</v>
      </c>
      <c r="EW261" s="7" t="s">
        <v>2358</v>
      </c>
      <c r="EX261" s="150" t="s">
        <v>2457</v>
      </c>
      <c r="EY261" s="239">
        <v>46214</v>
      </c>
      <c r="EZ261" s="239"/>
      <c r="FA261" s="150"/>
      <c r="FB261" s="239"/>
      <c r="FC261" s="7"/>
      <c r="FD261" s="7"/>
      <c r="FE261" s="7">
        <f t="shared" si="58"/>
        <v>1369</v>
      </c>
      <c r="FF261" s="72">
        <f t="shared" si="59"/>
        <v>7919</v>
      </c>
    </row>
    <row r="262" spans="1:163" ht="17.25" hidden="1" customHeight="1" x14ac:dyDescent="0.25">
      <c r="A262" s="72">
        <v>465639719</v>
      </c>
      <c r="B262" s="232" t="s">
        <v>674</v>
      </c>
      <c r="C262" s="72"/>
      <c r="D262" s="72"/>
      <c r="E262" s="72"/>
      <c r="F262" s="72"/>
      <c r="G262" s="233"/>
      <c r="H262" s="233"/>
      <c r="I262" s="72">
        <v>5665</v>
      </c>
      <c r="J262" s="72">
        <v>5494</v>
      </c>
      <c r="K262" s="189">
        <f t="shared" si="48"/>
        <v>5653</v>
      </c>
      <c r="L262" s="189">
        <f t="shared" si="49"/>
        <v>11159</v>
      </c>
      <c r="M262" s="260">
        <v>1</v>
      </c>
      <c r="N262" s="72" t="s">
        <v>124</v>
      </c>
      <c r="O262" s="72" t="s">
        <v>125</v>
      </c>
      <c r="P262" s="72" t="s">
        <v>199</v>
      </c>
      <c r="Q262" s="186">
        <v>52186</v>
      </c>
      <c r="R262" s="66">
        <v>159</v>
      </c>
      <c r="S262" s="66">
        <f t="shared" si="50"/>
        <v>0</v>
      </c>
      <c r="T262" s="66">
        <v>3150</v>
      </c>
      <c r="U262" s="4" t="s">
        <v>501</v>
      </c>
      <c r="V262" s="5">
        <f t="shared" si="55"/>
        <v>7.5495605736502922E-2</v>
      </c>
      <c r="W262" s="5">
        <f t="shared" si="56"/>
        <v>2.7486214390982744E-3</v>
      </c>
      <c r="X262" s="5" t="s">
        <v>124</v>
      </c>
      <c r="Y262" s="72" t="str">
        <f t="shared" si="51"/>
        <v>NC</v>
      </c>
      <c r="Z262" s="72" t="s">
        <v>181</v>
      </c>
      <c r="AA262" s="72" t="s">
        <v>141</v>
      </c>
      <c r="AB262" s="232" t="s">
        <v>2349</v>
      </c>
      <c r="AC262" s="72">
        <v>30</v>
      </c>
      <c r="AD262" s="72" t="s">
        <v>2889</v>
      </c>
      <c r="AE262" s="234"/>
      <c r="AF262" s="235" t="s">
        <v>129</v>
      </c>
      <c r="AG262" s="7"/>
      <c r="AH262" s="72" t="s">
        <v>355</v>
      </c>
      <c r="AI262" s="7"/>
      <c r="AJ262" s="7"/>
      <c r="AK262" s="7"/>
      <c r="AL262" s="7">
        <v>5494</v>
      </c>
      <c r="AM262" s="186">
        <v>52186</v>
      </c>
      <c r="AN262" s="189">
        <v>26</v>
      </c>
      <c r="AO262" s="233">
        <v>55</v>
      </c>
      <c r="AP262" s="233" t="str">
        <f t="shared" si="52"/>
        <v>FLOW</v>
      </c>
      <c r="AQ262" s="233"/>
      <c r="AR262" s="233"/>
      <c r="AS262" s="233"/>
      <c r="AT262" s="233"/>
      <c r="AU262" s="72" t="s">
        <v>131</v>
      </c>
      <c r="AV262" s="236" t="s">
        <v>1399</v>
      </c>
      <c r="AW262" s="232" t="s">
        <v>1400</v>
      </c>
      <c r="AX262" s="237">
        <v>45721</v>
      </c>
      <c r="AY262" s="72">
        <v>24</v>
      </c>
      <c r="AZ262" s="72" t="s">
        <v>139</v>
      </c>
      <c r="BA262" s="7" t="s">
        <v>135</v>
      </c>
      <c r="BB262" s="7"/>
      <c r="BC262" s="7"/>
      <c r="BD262" s="72"/>
      <c r="BE262" s="72"/>
      <c r="BF262" s="72"/>
      <c r="BG262" s="150"/>
      <c r="BH262" s="72"/>
      <c r="BI262" s="72"/>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v>1</v>
      </c>
      <c r="EP262" s="72"/>
      <c r="EQ262" s="72"/>
      <c r="ER262" s="238">
        <f t="shared" si="53"/>
        <v>1</v>
      </c>
      <c r="ES262" s="72">
        <f t="shared" si="54"/>
        <v>1</v>
      </c>
      <c r="ET262" s="72" t="s">
        <v>203</v>
      </c>
      <c r="EU262" s="7" t="s">
        <v>2332</v>
      </c>
      <c r="EV262" s="262" t="s">
        <v>115</v>
      </c>
      <c r="EW262" s="7" t="s">
        <v>2429</v>
      </c>
      <c r="EX262" s="150" t="s">
        <v>2458</v>
      </c>
      <c r="EY262" s="239">
        <v>46206</v>
      </c>
      <c r="EZ262" s="239"/>
      <c r="FA262" s="150"/>
      <c r="FB262" s="239"/>
      <c r="FC262" s="7" t="s">
        <v>2933</v>
      </c>
      <c r="FD262" s="7"/>
      <c r="FE262" s="7">
        <f t="shared" si="58"/>
        <v>5653</v>
      </c>
      <c r="FF262" s="72">
        <f t="shared" si="59"/>
        <v>11159</v>
      </c>
    </row>
    <row r="263" spans="1:163" ht="17.25" hidden="1" customHeight="1" x14ac:dyDescent="0.25">
      <c r="A263" s="72">
        <v>462207375</v>
      </c>
      <c r="B263" s="232" t="s">
        <v>630</v>
      </c>
      <c r="C263" s="72"/>
      <c r="D263" s="72"/>
      <c r="E263" s="72"/>
      <c r="F263" s="72"/>
      <c r="G263" s="233"/>
      <c r="H263" s="233" t="s">
        <v>2906</v>
      </c>
      <c r="I263" s="72">
        <v>4144</v>
      </c>
      <c r="J263" s="72">
        <v>20418</v>
      </c>
      <c r="K263" s="189">
        <f t="shared" si="48"/>
        <v>4496</v>
      </c>
      <c r="L263" s="189">
        <f t="shared" si="49"/>
        <v>24562</v>
      </c>
      <c r="M263" s="260">
        <v>5</v>
      </c>
      <c r="N263" s="72" t="s">
        <v>480</v>
      </c>
      <c r="O263" s="72" t="s">
        <v>125</v>
      </c>
      <c r="P263" s="72" t="s">
        <v>140</v>
      </c>
      <c r="Q263" s="186">
        <v>52058</v>
      </c>
      <c r="R263" s="66">
        <v>654</v>
      </c>
      <c r="S263" s="66">
        <f t="shared" si="50"/>
        <v>0</v>
      </c>
      <c r="T263" s="66">
        <v>3313.43</v>
      </c>
      <c r="U263" s="4" t="s">
        <v>124</v>
      </c>
      <c r="V263" s="5">
        <f t="shared" si="55"/>
        <v>0.167529663157827</v>
      </c>
      <c r="W263" s="5">
        <f t="shared" si="56"/>
        <v>2.3270281797489214E-2</v>
      </c>
      <c r="X263" s="5" t="str">
        <f t="shared" si="57"/>
        <v>RB</v>
      </c>
      <c r="Y263" s="72" t="str">
        <f t="shared" si="51"/>
        <v>PAID</v>
      </c>
      <c r="Z263" s="72" t="s">
        <v>141</v>
      </c>
      <c r="AA263" s="72" t="s">
        <v>128</v>
      </c>
      <c r="AB263" s="232"/>
      <c r="AC263" s="72"/>
      <c r="AD263" s="72" t="s">
        <v>2892</v>
      </c>
      <c r="AE263" s="234"/>
      <c r="AF263" s="235" t="s">
        <v>2882</v>
      </c>
      <c r="AG263" s="7"/>
      <c r="AH263" s="72" t="s">
        <v>142</v>
      </c>
      <c r="AI263" s="7"/>
      <c r="AJ263" s="7"/>
      <c r="AK263" s="7"/>
      <c r="AL263" s="7">
        <v>20418</v>
      </c>
      <c r="AM263" s="186">
        <v>52058</v>
      </c>
      <c r="AN263" s="189">
        <v>146</v>
      </c>
      <c r="AO263" s="233">
        <v>0</v>
      </c>
      <c r="AP263" s="233" t="str">
        <f t="shared" si="52"/>
        <v>RB</v>
      </c>
      <c r="AQ263" s="233"/>
      <c r="AR263" s="233"/>
      <c r="AS263" s="233"/>
      <c r="AT263" s="233"/>
      <c r="AU263" s="72" t="s">
        <v>426</v>
      </c>
      <c r="AV263" s="236" t="s">
        <v>1345</v>
      </c>
      <c r="AW263" s="232" t="s">
        <v>228</v>
      </c>
      <c r="AX263" s="237">
        <v>45363</v>
      </c>
      <c r="AY263" s="72">
        <v>36</v>
      </c>
      <c r="AZ263" s="72" t="s">
        <v>139</v>
      </c>
      <c r="BA263" s="7" t="s">
        <v>135</v>
      </c>
      <c r="BB263" s="7"/>
      <c r="BC263" s="7"/>
      <c r="BD263" s="72"/>
      <c r="BE263" s="72"/>
      <c r="BF263" s="72"/>
      <c r="BG263" s="150"/>
      <c r="BH263" s="72"/>
      <c r="BI263" s="72">
        <v>1</v>
      </c>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238">
        <f t="shared" si="53"/>
        <v>1</v>
      </c>
      <c r="ES263" s="72">
        <f t="shared" si="54"/>
        <v>1</v>
      </c>
      <c r="ET263" s="72" t="s">
        <v>145</v>
      </c>
      <c r="EU263" s="7" t="s">
        <v>1947</v>
      </c>
      <c r="EV263" s="7" t="s">
        <v>115</v>
      </c>
      <c r="EW263" s="7" t="s">
        <v>2386</v>
      </c>
      <c r="EX263" s="150" t="s">
        <v>2397</v>
      </c>
      <c r="EY263" s="239">
        <v>46206</v>
      </c>
      <c r="EZ263" s="239"/>
      <c r="FA263" s="150"/>
      <c r="FB263" s="239"/>
      <c r="FC263" s="7"/>
      <c r="FD263" s="7"/>
      <c r="FE263" s="7">
        <f t="shared" si="58"/>
        <v>4496</v>
      </c>
      <c r="FF263" s="72">
        <f t="shared" si="59"/>
        <v>24562</v>
      </c>
    </row>
    <row r="264" spans="1:163" ht="17.25" hidden="1" customHeight="1" x14ac:dyDescent="0.25">
      <c r="A264" s="72">
        <v>464019282</v>
      </c>
      <c r="B264" s="232" t="s">
        <v>736</v>
      </c>
      <c r="C264" s="72" t="s">
        <v>2243</v>
      </c>
      <c r="D264" s="72" t="s">
        <v>2884</v>
      </c>
      <c r="E264" s="72">
        <v>4003</v>
      </c>
      <c r="F264" s="72"/>
      <c r="G264" s="233"/>
      <c r="H264" s="233"/>
      <c r="I264" s="72">
        <v>3733</v>
      </c>
      <c r="J264" s="72">
        <v>2502</v>
      </c>
      <c r="K264" s="189">
        <f t="shared" si="48"/>
        <v>2562</v>
      </c>
      <c r="L264" s="189">
        <f t="shared" si="49"/>
        <v>2232</v>
      </c>
      <c r="M264" s="260">
        <v>1</v>
      </c>
      <c r="N264" s="72" t="s">
        <v>2242</v>
      </c>
      <c r="O264" s="72" t="s">
        <v>128</v>
      </c>
      <c r="P264" s="72" t="s">
        <v>236</v>
      </c>
      <c r="Q264" s="186">
        <v>51913</v>
      </c>
      <c r="R264" s="66">
        <v>60</v>
      </c>
      <c r="S264" s="66">
        <f t="shared" si="50"/>
        <v>0</v>
      </c>
      <c r="T264" s="66">
        <v>4940</v>
      </c>
      <c r="U264" s="4" t="s">
        <v>1029</v>
      </c>
      <c r="V264" s="5">
        <f t="shared" si="55"/>
        <v>5.5239510624734034E-2</v>
      </c>
      <c r="W264" s="5">
        <f t="shared" si="56"/>
        <v>2.7342426085139445E-3</v>
      </c>
      <c r="X264" s="5" t="str">
        <f t="shared" si="57"/>
        <v xml:space="preserve">STABLE </v>
      </c>
      <c r="Y264" s="72" t="str">
        <f t="shared" si="51"/>
        <v>PTP</v>
      </c>
      <c r="Z264" s="72" t="s">
        <v>127</v>
      </c>
      <c r="AA264" s="72" t="s">
        <v>166</v>
      </c>
      <c r="AB264" s="232"/>
      <c r="AC264" s="72">
        <v>10</v>
      </c>
      <c r="AD264" s="72"/>
      <c r="AE264" s="234"/>
      <c r="AF264" s="235" t="s">
        <v>129</v>
      </c>
      <c r="AG264" s="7"/>
      <c r="AH264" s="72" t="s">
        <v>237</v>
      </c>
      <c r="AI264" s="7"/>
      <c r="AJ264" s="7"/>
      <c r="AK264" s="7"/>
      <c r="AL264" s="7">
        <v>2502</v>
      </c>
      <c r="AM264" s="186">
        <v>51913</v>
      </c>
      <c r="AN264" s="189">
        <v>26</v>
      </c>
      <c r="AO264" s="233">
        <v>25</v>
      </c>
      <c r="AP264" s="233" t="str">
        <f t="shared" si="52"/>
        <v>STABLE</v>
      </c>
      <c r="AQ264" s="233"/>
      <c r="AR264" s="233"/>
      <c r="AS264" s="233"/>
      <c r="AT264" s="233"/>
      <c r="AU264" s="72" t="s">
        <v>131</v>
      </c>
      <c r="AV264" s="236" t="s">
        <v>1476</v>
      </c>
      <c r="AW264" s="232" t="s">
        <v>1297</v>
      </c>
      <c r="AX264" s="237">
        <v>45548</v>
      </c>
      <c r="AY264" s="72">
        <v>36</v>
      </c>
      <c r="AZ264" s="72" t="s">
        <v>139</v>
      </c>
      <c r="BA264" s="7" t="s">
        <v>135</v>
      </c>
      <c r="BB264" s="7"/>
      <c r="BC264" s="7"/>
      <c r="BD264" s="72"/>
      <c r="BE264" s="72"/>
      <c r="BF264" s="72"/>
      <c r="BG264" s="150"/>
      <c r="BH264" s="72"/>
      <c r="BI264" s="72"/>
      <c r="BJ264" s="72"/>
      <c r="BK264" s="72"/>
      <c r="BL264" s="72"/>
      <c r="BM264" s="72"/>
      <c r="BN264" s="72"/>
      <c r="BO264" s="72"/>
      <c r="BP264" s="72"/>
      <c r="BQ264" s="72"/>
      <c r="BR264" s="72">
        <v>1</v>
      </c>
      <c r="BS264" s="72"/>
      <c r="BT264" s="72"/>
      <c r="BU264" s="72"/>
      <c r="BV264" s="72"/>
      <c r="BW264" s="72"/>
      <c r="BX264" s="72"/>
      <c r="BY264" s="72"/>
      <c r="BZ264" s="72"/>
      <c r="CA264" s="72"/>
      <c r="CB264" s="72"/>
      <c r="CC264" s="72"/>
      <c r="CD264" s="72"/>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238">
        <f t="shared" si="53"/>
        <v>1</v>
      </c>
      <c r="ES264" s="72">
        <f t="shared" si="54"/>
        <v>1</v>
      </c>
      <c r="ET264" s="72" t="s">
        <v>240</v>
      </c>
      <c r="EU264" s="7" t="s">
        <v>1948</v>
      </c>
      <c r="EV264" s="7" t="s">
        <v>115</v>
      </c>
      <c r="EW264" s="7" t="s">
        <v>2354</v>
      </c>
      <c r="EX264" s="150" t="s">
        <v>2394</v>
      </c>
      <c r="EY264" s="239">
        <v>46209</v>
      </c>
      <c r="EZ264" s="239"/>
      <c r="FA264" s="150"/>
      <c r="FB264" s="239"/>
      <c r="FC264" s="7"/>
      <c r="FD264" s="7"/>
      <c r="FE264" s="7">
        <f t="shared" si="58"/>
        <v>2562</v>
      </c>
      <c r="FF264" s="72">
        <f t="shared" si="59"/>
        <v>6235</v>
      </c>
    </row>
    <row r="265" spans="1:163" ht="17.25" hidden="1" customHeight="1" x14ac:dyDescent="0.25">
      <c r="A265" s="72">
        <v>462813255</v>
      </c>
      <c r="B265" s="232" t="s">
        <v>898</v>
      </c>
      <c r="C265" s="72" t="s">
        <v>2243</v>
      </c>
      <c r="D265" s="72" t="s">
        <v>2952</v>
      </c>
      <c r="E265" s="72">
        <v>3400</v>
      </c>
      <c r="F265" s="72"/>
      <c r="G265" s="233"/>
      <c r="H265" s="233"/>
      <c r="I265" s="72">
        <v>3378</v>
      </c>
      <c r="J265" s="72">
        <v>3729</v>
      </c>
      <c r="K265" s="189">
        <f t="shared" si="48"/>
        <v>584</v>
      </c>
      <c r="L265" s="189">
        <f t="shared" si="49"/>
        <v>3707</v>
      </c>
      <c r="M265" s="260">
        <v>2</v>
      </c>
      <c r="N265" s="72" t="s">
        <v>2242</v>
      </c>
      <c r="O265" s="72" t="s">
        <v>128</v>
      </c>
      <c r="P265" s="72" t="s">
        <v>126</v>
      </c>
      <c r="Q265" s="186">
        <v>51742</v>
      </c>
      <c r="R265" s="66">
        <v>233</v>
      </c>
      <c r="S265" s="66">
        <f t="shared" si="50"/>
        <v>0</v>
      </c>
      <c r="T265" s="66">
        <v>6750</v>
      </c>
      <c r="U265" s="4" t="s">
        <v>501</v>
      </c>
      <c r="V265" s="5">
        <f t="shared" si="55"/>
        <v>7.8535608845250904E-2</v>
      </c>
      <c r="W265" s="5">
        <f t="shared" si="56"/>
        <v>9.6204037671301246E-3</v>
      </c>
      <c r="X265" s="5" t="s">
        <v>2242</v>
      </c>
      <c r="Y265" s="72" t="str">
        <f t="shared" si="51"/>
        <v>PTP</v>
      </c>
      <c r="Z265" s="72" t="s">
        <v>166</v>
      </c>
      <c r="AA265" s="72" t="s">
        <v>166</v>
      </c>
      <c r="AB265" s="232"/>
      <c r="AC265" s="72">
        <v>28</v>
      </c>
      <c r="AD265" s="72" t="s">
        <v>2888</v>
      </c>
      <c r="AE265" s="234"/>
      <c r="AF265" s="235" t="s">
        <v>129</v>
      </c>
      <c r="AG265" s="7"/>
      <c r="AH265" s="72" t="s">
        <v>130</v>
      </c>
      <c r="AI265" s="7"/>
      <c r="AJ265" s="7"/>
      <c r="AK265" s="7"/>
      <c r="AL265" s="7">
        <v>3729</v>
      </c>
      <c r="AM265" s="186">
        <v>51742</v>
      </c>
      <c r="AN265" s="189">
        <v>57</v>
      </c>
      <c r="AO265" s="233">
        <v>55</v>
      </c>
      <c r="AP265" s="233" t="str">
        <f t="shared" si="52"/>
        <v>STABLE</v>
      </c>
      <c r="AQ265" s="233"/>
      <c r="AR265" s="233"/>
      <c r="AS265" s="233"/>
      <c r="AT265" s="233"/>
      <c r="AU265" s="72" t="s">
        <v>131</v>
      </c>
      <c r="AV265" s="236" t="s">
        <v>1676</v>
      </c>
      <c r="AW265" s="232" t="s">
        <v>1265</v>
      </c>
      <c r="AX265" s="237">
        <v>45418</v>
      </c>
      <c r="AY265" s="72">
        <v>42</v>
      </c>
      <c r="AZ265" s="72" t="s">
        <v>139</v>
      </c>
      <c r="BA265" s="7" t="s">
        <v>135</v>
      </c>
      <c r="BB265" s="7"/>
      <c r="BC265" s="7"/>
      <c r="BD265" s="72"/>
      <c r="BE265" s="72"/>
      <c r="BF265" s="72"/>
      <c r="BG265" s="150"/>
      <c r="BH265" s="72"/>
      <c r="BI265" s="72"/>
      <c r="BJ265" s="72"/>
      <c r="BK265" s="72"/>
      <c r="BL265" s="72"/>
      <c r="BM265" s="72"/>
      <c r="BN265" s="72"/>
      <c r="BO265" s="72"/>
      <c r="BP265" s="72"/>
      <c r="BQ265" s="72"/>
      <c r="BR265" s="72"/>
      <c r="BS265" s="72"/>
      <c r="BT265" s="72"/>
      <c r="BU265" s="72">
        <v>1</v>
      </c>
      <c r="BV265" s="72"/>
      <c r="BW265" s="72"/>
      <c r="BX265" s="72">
        <v>1</v>
      </c>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238">
        <f t="shared" si="53"/>
        <v>2</v>
      </c>
      <c r="ES265" s="72">
        <f t="shared" si="54"/>
        <v>1</v>
      </c>
      <c r="ET265" s="72" t="s">
        <v>136</v>
      </c>
      <c r="EU265" s="7" t="s">
        <v>1949</v>
      </c>
      <c r="EV265" s="7" t="s">
        <v>115</v>
      </c>
      <c r="EW265" s="7" t="s">
        <v>2354</v>
      </c>
      <c r="EX265" s="150" t="s">
        <v>2459</v>
      </c>
      <c r="EY265" s="239">
        <v>46210</v>
      </c>
      <c r="EZ265" s="239"/>
      <c r="FA265" s="150"/>
      <c r="FB265" s="239"/>
      <c r="FC265" s="7"/>
      <c r="FD265" s="7"/>
      <c r="FE265" s="7">
        <f t="shared" si="58"/>
        <v>584</v>
      </c>
      <c r="FF265" s="72">
        <f t="shared" si="59"/>
        <v>7107</v>
      </c>
    </row>
    <row r="266" spans="1:163" ht="17.25" hidden="1" customHeight="1" x14ac:dyDescent="0.25">
      <c r="A266" s="72">
        <v>462172378</v>
      </c>
      <c r="B266" s="232" t="s">
        <v>939</v>
      </c>
      <c r="C266" s="72"/>
      <c r="D266" s="72"/>
      <c r="E266" s="72"/>
      <c r="F266" s="72"/>
      <c r="G266" s="233"/>
      <c r="H266" s="233"/>
      <c r="I266" s="72">
        <v>3891</v>
      </c>
      <c r="J266" s="72">
        <v>22943.43</v>
      </c>
      <c r="K266" s="189">
        <f t="shared" si="48"/>
        <v>4810.43</v>
      </c>
      <c r="L266" s="189">
        <f t="shared" si="49"/>
        <v>26834.43</v>
      </c>
      <c r="M266" s="260">
        <v>6</v>
      </c>
      <c r="N266" s="72" t="s">
        <v>124</v>
      </c>
      <c r="O266" s="72" t="s">
        <v>125</v>
      </c>
      <c r="P266" s="72" t="s">
        <v>126</v>
      </c>
      <c r="Q266" s="186">
        <v>51269</v>
      </c>
      <c r="R266" s="66">
        <v>1322</v>
      </c>
      <c r="S266" s="66">
        <f t="shared" si="50"/>
        <v>0</v>
      </c>
      <c r="T266" s="66">
        <v>5850</v>
      </c>
      <c r="U266" s="4" t="s">
        <v>129</v>
      </c>
      <c r="V266" s="5">
        <f t="shared" si="55"/>
        <v>8.8289937618076311E-2</v>
      </c>
      <c r="W266" s="5">
        <f t="shared" si="56"/>
        <v>2.2409800618077597E-2</v>
      </c>
      <c r="X266" s="5" t="str">
        <f t="shared" si="57"/>
        <v>FLOW</v>
      </c>
      <c r="Y266" s="72" t="str">
        <f t="shared" si="51"/>
        <v>RTP</v>
      </c>
      <c r="Z266" s="72" t="s">
        <v>129</v>
      </c>
      <c r="AA266" s="72" t="s">
        <v>127</v>
      </c>
      <c r="AB266" s="232" t="s">
        <v>2891</v>
      </c>
      <c r="AC266" s="72"/>
      <c r="AD266" s="72" t="s">
        <v>2889</v>
      </c>
      <c r="AE266" s="234"/>
      <c r="AF266" s="235" t="s">
        <v>2882</v>
      </c>
      <c r="AG266" s="7"/>
      <c r="AH266" s="72" t="s">
        <v>1153</v>
      </c>
      <c r="AI266" s="7"/>
      <c r="AJ266" s="7"/>
      <c r="AK266" s="7"/>
      <c r="AL266" s="7">
        <v>22943.43</v>
      </c>
      <c r="AM266" s="186">
        <v>51269</v>
      </c>
      <c r="AN266" s="189">
        <v>177</v>
      </c>
      <c r="AO266" s="233">
        <v>206</v>
      </c>
      <c r="AP266" s="233" t="str">
        <f t="shared" si="52"/>
        <v>FLOW</v>
      </c>
      <c r="AQ266" s="233"/>
      <c r="AR266" s="233"/>
      <c r="AS266" s="233"/>
      <c r="AT266" s="233"/>
      <c r="AU266" s="72" t="s">
        <v>426</v>
      </c>
      <c r="AV266" s="236" t="s">
        <v>1719</v>
      </c>
      <c r="AW266" s="232" t="s">
        <v>1261</v>
      </c>
      <c r="AX266" s="237">
        <v>45361</v>
      </c>
      <c r="AY266" s="72">
        <v>36</v>
      </c>
      <c r="AZ266" s="72" t="s">
        <v>139</v>
      </c>
      <c r="BA266" s="7" t="s">
        <v>135</v>
      </c>
      <c r="BB266" s="7"/>
      <c r="BC266" s="7"/>
      <c r="BD266" s="72"/>
      <c r="BE266" s="72"/>
      <c r="BF266" s="72"/>
      <c r="BG266" s="150"/>
      <c r="BH266" s="72"/>
      <c r="BI266" s="72">
        <v>1</v>
      </c>
      <c r="BJ266" s="72"/>
      <c r="BK266" s="72"/>
      <c r="BL266" s="72"/>
      <c r="BM266" s="72"/>
      <c r="BN266" s="72"/>
      <c r="BO266" s="72"/>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238">
        <f t="shared" si="53"/>
        <v>1</v>
      </c>
      <c r="ES266" s="72">
        <f t="shared" si="54"/>
        <v>1</v>
      </c>
      <c r="ET266" s="72" t="s">
        <v>136</v>
      </c>
      <c r="EU266" s="7" t="s">
        <v>1950</v>
      </c>
      <c r="EV266" s="7" t="s">
        <v>115</v>
      </c>
      <c r="EW266" s="7" t="s">
        <v>2354</v>
      </c>
      <c r="EX266" s="150" t="s">
        <v>2460</v>
      </c>
      <c r="EY266" s="239">
        <v>46206</v>
      </c>
      <c r="EZ266" s="239"/>
      <c r="FA266" s="150"/>
      <c r="FB266" s="239"/>
      <c r="FC266" s="7"/>
      <c r="FD266" s="7"/>
      <c r="FE266" s="7">
        <f t="shared" si="58"/>
        <v>4810.43</v>
      </c>
      <c r="FF266" s="72">
        <f t="shared" si="59"/>
        <v>26834.43</v>
      </c>
    </row>
    <row r="267" spans="1:163" ht="17.25" hidden="1" customHeight="1" x14ac:dyDescent="0.25">
      <c r="A267" s="72">
        <v>460347439</v>
      </c>
      <c r="B267" s="232" t="s">
        <v>2615</v>
      </c>
      <c r="C267" s="72" t="s">
        <v>2243</v>
      </c>
      <c r="D267" s="72" t="s">
        <v>2883</v>
      </c>
      <c r="E267" s="72">
        <v>9000</v>
      </c>
      <c r="F267" s="72"/>
      <c r="G267" s="233"/>
      <c r="H267" s="233"/>
      <c r="I267" s="72">
        <v>8860</v>
      </c>
      <c r="J267" s="72">
        <v>8584</v>
      </c>
      <c r="K267" s="189">
        <f t="shared" si="48"/>
        <v>8696</v>
      </c>
      <c r="L267" s="189">
        <f t="shared" si="49"/>
        <v>8444</v>
      </c>
      <c r="M267" s="260">
        <v>1</v>
      </c>
      <c r="N267" s="72" t="s">
        <v>2242</v>
      </c>
      <c r="O267" s="72" t="s">
        <v>128</v>
      </c>
      <c r="P267" s="72" t="s">
        <v>206</v>
      </c>
      <c r="Q267" s="186">
        <v>51162</v>
      </c>
      <c r="R267" s="66">
        <v>112</v>
      </c>
      <c r="S267" s="66">
        <f t="shared" si="50"/>
        <v>0</v>
      </c>
      <c r="T267" s="66">
        <v>5815</v>
      </c>
      <c r="U267" s="4" t="s">
        <v>1009</v>
      </c>
      <c r="V267" s="5">
        <f t="shared" si="55"/>
        <v>3.6344414280801707E-2</v>
      </c>
      <c r="W267" s="5">
        <f t="shared" si="56"/>
        <v>2.694687656979763E-3</v>
      </c>
      <c r="X267" s="5" t="str">
        <f t="shared" si="57"/>
        <v xml:space="preserve">STABLE </v>
      </c>
      <c r="Y267" s="72" t="str">
        <f t="shared" si="51"/>
        <v>PAID</v>
      </c>
      <c r="Z267" s="72" t="s">
        <v>128</v>
      </c>
      <c r="AA267" s="72" t="s">
        <v>128</v>
      </c>
      <c r="AB267" s="232"/>
      <c r="AC267" s="72"/>
      <c r="AD267" s="72" t="s">
        <v>2889</v>
      </c>
      <c r="AE267" s="234"/>
      <c r="AF267" s="235" t="s">
        <v>129</v>
      </c>
      <c r="AG267" s="7"/>
      <c r="AH267" s="72" t="s">
        <v>207</v>
      </c>
      <c r="AI267" s="7"/>
      <c r="AJ267" s="7"/>
      <c r="AK267" s="7"/>
      <c r="AL267" s="7">
        <v>14511</v>
      </c>
      <c r="AM267" s="186">
        <v>51162</v>
      </c>
      <c r="AN267" s="189">
        <v>26</v>
      </c>
      <c r="AO267" s="233">
        <v>25</v>
      </c>
      <c r="AP267" s="233" t="str">
        <f t="shared" si="52"/>
        <v>STABLE</v>
      </c>
      <c r="AQ267" s="233"/>
      <c r="AR267" s="233"/>
      <c r="AS267" s="233"/>
      <c r="AT267" s="233"/>
      <c r="AU267" s="72" t="s">
        <v>426</v>
      </c>
      <c r="AV267" s="236" t="s">
        <v>2784</v>
      </c>
      <c r="AW267" s="232" t="s">
        <v>1221</v>
      </c>
      <c r="AX267" s="237">
        <v>45226</v>
      </c>
      <c r="AY267" s="72">
        <v>36</v>
      </c>
      <c r="AZ267" s="72" t="s">
        <v>2880</v>
      </c>
      <c r="BA267" s="7" t="s">
        <v>135</v>
      </c>
      <c r="BB267" s="7"/>
      <c r="BC267" s="7"/>
      <c r="BD267" s="72"/>
      <c r="BE267" s="72"/>
      <c r="BF267" s="72"/>
      <c r="BG267" s="150"/>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v>1</v>
      </c>
      <c r="EP267" s="72"/>
      <c r="EQ267" s="72"/>
      <c r="ER267" s="238">
        <f t="shared" si="53"/>
        <v>1</v>
      </c>
      <c r="ES267" s="72">
        <f t="shared" si="54"/>
        <v>1</v>
      </c>
      <c r="ET267" s="72" t="s">
        <v>210</v>
      </c>
      <c r="EU267" s="7"/>
      <c r="EV267" s="262"/>
      <c r="EW267" s="7"/>
      <c r="EX267" s="150"/>
      <c r="EY267" s="239"/>
      <c r="EZ267" s="239"/>
      <c r="FA267" s="150"/>
      <c r="FB267" s="239"/>
      <c r="FC267" s="7"/>
      <c r="FD267" s="7"/>
      <c r="FE267" s="7">
        <f t="shared" si="58"/>
        <v>8696</v>
      </c>
      <c r="FF267" s="72">
        <f t="shared" si="59"/>
        <v>17444</v>
      </c>
    </row>
    <row r="268" spans="1:163" ht="17.25" hidden="1" customHeight="1" x14ac:dyDescent="0.25">
      <c r="A268" s="72">
        <v>463069996</v>
      </c>
      <c r="B268" s="232" t="s">
        <v>689</v>
      </c>
      <c r="C268" s="72" t="s">
        <v>2243</v>
      </c>
      <c r="D268" s="72" t="s">
        <v>2919</v>
      </c>
      <c r="E268" s="72">
        <v>4371</v>
      </c>
      <c r="F268" s="72"/>
      <c r="G268" s="233"/>
      <c r="H268" s="233"/>
      <c r="I268" s="72">
        <v>4371</v>
      </c>
      <c r="J268" s="72">
        <v>4174</v>
      </c>
      <c r="K268" s="189">
        <f t="shared" si="48"/>
        <v>4280</v>
      </c>
      <c r="L268" s="189">
        <f t="shared" si="49"/>
        <v>4174</v>
      </c>
      <c r="M268" s="260">
        <v>1</v>
      </c>
      <c r="N268" s="72" t="s">
        <v>2242</v>
      </c>
      <c r="O268" s="72" t="s">
        <v>128</v>
      </c>
      <c r="P268" s="72" t="s">
        <v>218</v>
      </c>
      <c r="Q268" s="186">
        <v>51059</v>
      </c>
      <c r="R268" s="66">
        <v>106</v>
      </c>
      <c r="S268" s="66">
        <f t="shared" si="50"/>
        <v>0</v>
      </c>
      <c r="T268" s="66">
        <v>6750</v>
      </c>
      <c r="U268" s="4" t="s">
        <v>1011</v>
      </c>
      <c r="V268" s="5">
        <f t="shared" si="55"/>
        <v>0.11062580113736643</v>
      </c>
      <c r="W268" s="5">
        <f t="shared" si="56"/>
        <v>2.6892626769424517E-3</v>
      </c>
      <c r="X268" s="5" t="str">
        <f t="shared" si="57"/>
        <v xml:space="preserve">STABLE </v>
      </c>
      <c r="Y268" s="72" t="str">
        <f t="shared" si="51"/>
        <v>PTP</v>
      </c>
      <c r="Z268" s="72" t="s">
        <v>166</v>
      </c>
      <c r="AA268" s="72" t="s">
        <v>166</v>
      </c>
      <c r="AB268" s="232"/>
      <c r="AC268" s="72">
        <v>18</v>
      </c>
      <c r="AD268" s="72" t="s">
        <v>2888</v>
      </c>
      <c r="AE268" s="234"/>
      <c r="AF268" s="235" t="s">
        <v>129</v>
      </c>
      <c r="AG268" s="7"/>
      <c r="AH268" s="72" t="s">
        <v>1078</v>
      </c>
      <c r="AI268" s="7"/>
      <c r="AJ268" s="7"/>
      <c r="AK268" s="7"/>
      <c r="AL268" s="7">
        <v>4174</v>
      </c>
      <c r="AM268" s="186">
        <v>51059</v>
      </c>
      <c r="AN268" s="189">
        <v>26</v>
      </c>
      <c r="AO268" s="233">
        <v>25</v>
      </c>
      <c r="AP268" s="233" t="str">
        <f t="shared" si="52"/>
        <v>STABLE</v>
      </c>
      <c r="AQ268" s="233"/>
      <c r="AR268" s="233"/>
      <c r="AS268" s="233"/>
      <c r="AT268" s="233"/>
      <c r="AU268" s="72" t="s">
        <v>131</v>
      </c>
      <c r="AV268" s="236" t="s">
        <v>1418</v>
      </c>
      <c r="AW268" s="232" t="s">
        <v>1419</v>
      </c>
      <c r="AX268" s="237">
        <v>45443</v>
      </c>
      <c r="AY268" s="72">
        <v>36</v>
      </c>
      <c r="AZ268" s="72" t="s">
        <v>139</v>
      </c>
      <c r="BA268" s="7" t="s">
        <v>2305</v>
      </c>
      <c r="BB268" s="7"/>
      <c r="BC268" s="7"/>
      <c r="BD268" s="72"/>
      <c r="BE268" s="72"/>
      <c r="BF268" s="72"/>
      <c r="BG268" s="150"/>
      <c r="BH268" s="72"/>
      <c r="BI268" s="72"/>
      <c r="BJ268" s="72"/>
      <c r="BK268" s="72"/>
      <c r="BL268" s="72">
        <v>1</v>
      </c>
      <c r="BM268" s="72"/>
      <c r="BN268" s="72"/>
      <c r="BO268" s="72"/>
      <c r="BP268" s="72"/>
      <c r="BQ268" s="72"/>
      <c r="BR268" s="72"/>
      <c r="BS268" s="72"/>
      <c r="BT268" s="72"/>
      <c r="BU268" s="72"/>
      <c r="BV268" s="72"/>
      <c r="BW268" s="72"/>
      <c r="BX268" s="72"/>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238">
        <f t="shared" si="53"/>
        <v>1</v>
      </c>
      <c r="ES268" s="72">
        <f t="shared" si="54"/>
        <v>1</v>
      </c>
      <c r="ET268" s="72" t="s">
        <v>222</v>
      </c>
      <c r="EU268" s="7" t="s">
        <v>1951</v>
      </c>
      <c r="EV268" s="7" t="s">
        <v>115</v>
      </c>
      <c r="EW268" s="7" t="s">
        <v>2358</v>
      </c>
      <c r="EX268" s="150" t="s">
        <v>2395</v>
      </c>
      <c r="EY268" s="239">
        <v>46224</v>
      </c>
      <c r="EZ268" s="239"/>
      <c r="FA268" s="150"/>
      <c r="FB268" s="239"/>
      <c r="FC268" s="7" t="s">
        <v>2932</v>
      </c>
      <c r="FD268" s="7"/>
      <c r="FE268" s="7">
        <f t="shared" si="58"/>
        <v>4280</v>
      </c>
      <c r="FF268" s="72">
        <f t="shared" si="59"/>
        <v>8545</v>
      </c>
    </row>
    <row r="269" spans="1:163" ht="17.25" hidden="1" customHeight="1" x14ac:dyDescent="0.25">
      <c r="A269" s="72">
        <v>463269970</v>
      </c>
      <c r="B269" s="232" t="s">
        <v>698</v>
      </c>
      <c r="C269" s="72" t="s">
        <v>2246</v>
      </c>
      <c r="D269" s="72" t="s">
        <v>2919</v>
      </c>
      <c r="E269" s="72">
        <v>4371</v>
      </c>
      <c r="F269" s="72"/>
      <c r="G269" s="233"/>
      <c r="H269" s="233"/>
      <c r="I269" s="72">
        <v>4056</v>
      </c>
      <c r="J269" s="72">
        <v>3682.75</v>
      </c>
      <c r="K269" s="189">
        <f t="shared" si="48"/>
        <v>3755.75</v>
      </c>
      <c r="L269" s="189">
        <f t="shared" si="49"/>
        <v>3367.75</v>
      </c>
      <c r="M269" s="260">
        <v>1</v>
      </c>
      <c r="N269" s="72" t="s">
        <v>2242</v>
      </c>
      <c r="O269" s="72" t="s">
        <v>128</v>
      </c>
      <c r="P269" s="72" t="s">
        <v>206</v>
      </c>
      <c r="Q269" s="186">
        <v>50954</v>
      </c>
      <c r="R269" s="66">
        <v>73</v>
      </c>
      <c r="S269" s="66">
        <f t="shared" si="50"/>
        <v>0</v>
      </c>
      <c r="T269" s="66">
        <v>6750</v>
      </c>
      <c r="U269" s="4" t="s">
        <v>1024</v>
      </c>
      <c r="V269" s="5">
        <f t="shared" si="55"/>
        <v>3.619665543301611E-2</v>
      </c>
      <c r="W269" s="5">
        <f t="shared" si="56"/>
        <v>2.6837323574869405E-3</v>
      </c>
      <c r="X269" s="5" t="str">
        <f t="shared" si="57"/>
        <v xml:space="preserve">STABLE </v>
      </c>
      <c r="Y269" s="72" t="str">
        <f t="shared" si="51"/>
        <v>PAID</v>
      </c>
      <c r="Z269" s="72" t="s">
        <v>128</v>
      </c>
      <c r="AA269" s="72" t="s">
        <v>128</v>
      </c>
      <c r="AB269" s="232"/>
      <c r="AC269" s="72"/>
      <c r="AD269" s="72" t="s">
        <v>2889</v>
      </c>
      <c r="AE269" s="234"/>
      <c r="AF269" s="235" t="s">
        <v>129</v>
      </c>
      <c r="AG269" s="7"/>
      <c r="AH269" s="72" t="s">
        <v>207</v>
      </c>
      <c r="AI269" s="7"/>
      <c r="AJ269" s="7"/>
      <c r="AK269" s="7"/>
      <c r="AL269" s="7">
        <v>3682.75</v>
      </c>
      <c r="AM269" s="186">
        <v>50954</v>
      </c>
      <c r="AN269" s="189">
        <v>26</v>
      </c>
      <c r="AO269" s="233">
        <v>25</v>
      </c>
      <c r="AP269" s="233" t="str">
        <f t="shared" si="52"/>
        <v>STABLE</v>
      </c>
      <c r="AQ269" s="233"/>
      <c r="AR269" s="233"/>
      <c r="AS269" s="233"/>
      <c r="AT269" s="233"/>
      <c r="AU269" s="72" t="s">
        <v>426</v>
      </c>
      <c r="AV269" s="236" t="s">
        <v>1431</v>
      </c>
      <c r="AW269" s="232" t="s">
        <v>1432</v>
      </c>
      <c r="AX269" s="237">
        <v>45464</v>
      </c>
      <c r="AY269" s="72">
        <v>36</v>
      </c>
      <c r="AZ269" s="72" t="s">
        <v>139</v>
      </c>
      <c r="BA269" s="7" t="s">
        <v>135</v>
      </c>
      <c r="BB269" s="7"/>
      <c r="BC269" s="7"/>
      <c r="BD269" s="72"/>
      <c r="BE269" s="72"/>
      <c r="BF269" s="72"/>
      <c r="BG269" s="150"/>
      <c r="BH269" s="72"/>
      <c r="BI269" s="72">
        <v>1</v>
      </c>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c r="CK269" s="72"/>
      <c r="CL269" s="72"/>
      <c r="CM269" s="72"/>
      <c r="CN269" s="72"/>
      <c r="CO269" s="72"/>
      <c r="CP269" s="72"/>
      <c r="CQ269" s="72"/>
      <c r="CR269" s="72"/>
      <c r="CS269" s="72"/>
      <c r="CT269" s="72"/>
      <c r="CU269" s="72"/>
      <c r="CV269" s="72"/>
      <c r="CW269" s="72"/>
      <c r="CX269" s="72"/>
      <c r="CY269" s="72">
        <v>3</v>
      </c>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238">
        <f t="shared" si="53"/>
        <v>4</v>
      </c>
      <c r="ES269" s="72">
        <f t="shared" si="54"/>
        <v>1</v>
      </c>
      <c r="ET269" s="72" t="s">
        <v>210</v>
      </c>
      <c r="EU269" s="7" t="s">
        <v>1952</v>
      </c>
      <c r="EV269" s="7" t="s">
        <v>115</v>
      </c>
      <c r="EW269" s="7" t="s">
        <v>2358</v>
      </c>
      <c r="EX269" s="150" t="s">
        <v>2371</v>
      </c>
      <c r="EY269" s="239">
        <v>46223</v>
      </c>
      <c r="EZ269" s="239"/>
      <c r="FA269" s="150"/>
      <c r="FB269" s="239"/>
      <c r="FC269" s="7"/>
      <c r="FD269" s="7"/>
      <c r="FE269" s="7">
        <f t="shared" si="58"/>
        <v>3755.75</v>
      </c>
      <c r="FF269" s="72">
        <f t="shared" si="59"/>
        <v>7738.75</v>
      </c>
    </row>
    <row r="270" spans="1:163" ht="17.25" hidden="1" customHeight="1" x14ac:dyDescent="0.25">
      <c r="A270" s="72">
        <v>464370861</v>
      </c>
      <c r="B270" s="232" t="s">
        <v>994</v>
      </c>
      <c r="C270" s="72" t="s">
        <v>2243</v>
      </c>
      <c r="D270" s="72" t="s">
        <v>2898</v>
      </c>
      <c r="E270" s="72">
        <v>3610</v>
      </c>
      <c r="F270" s="72"/>
      <c r="G270" s="233"/>
      <c r="H270" s="233"/>
      <c r="I270" s="72">
        <v>3504</v>
      </c>
      <c r="J270" s="72">
        <v>3171</v>
      </c>
      <c r="K270" s="189">
        <f t="shared" si="48"/>
        <v>3255</v>
      </c>
      <c r="L270" s="189">
        <f t="shared" si="49"/>
        <v>3065</v>
      </c>
      <c r="M270" s="260">
        <v>1</v>
      </c>
      <c r="N270" s="72" t="s">
        <v>2242</v>
      </c>
      <c r="O270" s="72" t="s">
        <v>128</v>
      </c>
      <c r="P270" s="72" t="s">
        <v>284</v>
      </c>
      <c r="Q270" s="186">
        <v>50604</v>
      </c>
      <c r="R270" s="66">
        <v>84</v>
      </c>
      <c r="S270" s="66">
        <f t="shared" si="50"/>
        <v>0</v>
      </c>
      <c r="T270" s="66">
        <v>6300</v>
      </c>
      <c r="U270" s="4" t="s">
        <v>1022</v>
      </c>
      <c r="V270" s="5">
        <f t="shared" si="55"/>
        <v>3.4514892988076189E-2</v>
      </c>
      <c r="W270" s="5">
        <f t="shared" si="56"/>
        <v>2.6652979593019023E-3</v>
      </c>
      <c r="X270" s="5" t="str">
        <f t="shared" si="57"/>
        <v xml:space="preserve">STABLE </v>
      </c>
      <c r="Y270" s="72" t="str">
        <f t="shared" si="51"/>
        <v>PAID</v>
      </c>
      <c r="Z270" s="72" t="s">
        <v>128</v>
      </c>
      <c r="AA270" s="72" t="s">
        <v>128</v>
      </c>
      <c r="AB270" s="232"/>
      <c r="AC270" s="72"/>
      <c r="AD270" s="72"/>
      <c r="AE270" s="234"/>
      <c r="AF270" s="235" t="s">
        <v>129</v>
      </c>
      <c r="AG270" s="7"/>
      <c r="AH270" s="72" t="s">
        <v>285</v>
      </c>
      <c r="AI270" s="7"/>
      <c r="AJ270" s="7"/>
      <c r="AK270" s="7"/>
      <c r="AL270" s="7">
        <v>3171</v>
      </c>
      <c r="AM270" s="186">
        <v>50604</v>
      </c>
      <c r="AN270" s="189">
        <v>26</v>
      </c>
      <c r="AO270" s="233">
        <v>25</v>
      </c>
      <c r="AP270" s="233" t="str">
        <f t="shared" si="52"/>
        <v>STABLE</v>
      </c>
      <c r="AQ270" s="233"/>
      <c r="AR270" s="233"/>
      <c r="AS270" s="233"/>
      <c r="AT270" s="233"/>
      <c r="AU270" s="72" t="s">
        <v>131</v>
      </c>
      <c r="AV270" s="236" t="s">
        <v>1786</v>
      </c>
      <c r="AW270" s="232" t="s">
        <v>215</v>
      </c>
      <c r="AX270" s="237">
        <v>45584</v>
      </c>
      <c r="AY270" s="72">
        <v>36</v>
      </c>
      <c r="AZ270" s="72" t="s">
        <v>139</v>
      </c>
      <c r="BA270" s="7" t="s">
        <v>2305</v>
      </c>
      <c r="BB270" s="7"/>
      <c r="BC270" s="7"/>
      <c r="BD270" s="72"/>
      <c r="BE270" s="72"/>
      <c r="BF270" s="72"/>
      <c r="BG270" s="150"/>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v>1</v>
      </c>
      <c r="EP270" s="72"/>
      <c r="EQ270" s="72"/>
      <c r="ER270" s="238">
        <f t="shared" si="53"/>
        <v>1</v>
      </c>
      <c r="ES270" s="72">
        <f t="shared" si="54"/>
        <v>1</v>
      </c>
      <c r="ET270" s="72" t="s">
        <v>288</v>
      </c>
      <c r="EU270" s="7" t="s">
        <v>2333</v>
      </c>
      <c r="EV270" s="262" t="s">
        <v>115</v>
      </c>
      <c r="EW270" s="7" t="s">
        <v>2358</v>
      </c>
      <c r="EX270" s="150" t="s">
        <v>2371</v>
      </c>
      <c r="EY270" s="239">
        <v>46218</v>
      </c>
      <c r="EZ270" s="239"/>
      <c r="FA270" s="150"/>
      <c r="FB270" s="239"/>
      <c r="FC270" s="7"/>
      <c r="FD270" s="7"/>
      <c r="FE270" s="7">
        <f t="shared" si="58"/>
        <v>3255</v>
      </c>
      <c r="FF270" s="72">
        <f t="shared" si="59"/>
        <v>6675</v>
      </c>
    </row>
    <row r="271" spans="1:163" ht="17.25" hidden="1" customHeight="1" x14ac:dyDescent="0.25">
      <c r="A271" s="72">
        <v>464559146</v>
      </c>
      <c r="B271" s="232" t="s">
        <v>719</v>
      </c>
      <c r="C271" s="72"/>
      <c r="D271" s="72"/>
      <c r="E271" s="72"/>
      <c r="F271" s="72"/>
      <c r="G271" s="233"/>
      <c r="H271" s="233" t="s">
        <v>2886</v>
      </c>
      <c r="I271" s="72">
        <v>3255</v>
      </c>
      <c r="J271" s="72">
        <v>3145</v>
      </c>
      <c r="K271" s="189">
        <f t="shared" si="48"/>
        <v>3197</v>
      </c>
      <c r="L271" s="189">
        <f t="shared" si="49"/>
        <v>6400</v>
      </c>
      <c r="M271" s="260">
        <v>1</v>
      </c>
      <c r="N271" s="72" t="s">
        <v>2242</v>
      </c>
      <c r="O271" s="72" t="s">
        <v>125</v>
      </c>
      <c r="P271" s="72" t="s">
        <v>206</v>
      </c>
      <c r="Q271" s="186">
        <v>50527</v>
      </c>
      <c r="R271" s="66">
        <v>52</v>
      </c>
      <c r="S271" s="66">
        <f t="shared" si="50"/>
        <v>0</v>
      </c>
      <c r="T271" s="66">
        <v>3295</v>
      </c>
      <c r="U271" s="4" t="s">
        <v>1026</v>
      </c>
      <c r="V271" s="5">
        <f t="shared" si="55"/>
        <v>3.5893323567610096E-2</v>
      </c>
      <c r="W271" s="5">
        <f t="shared" si="56"/>
        <v>2.6612423917011939E-3</v>
      </c>
      <c r="X271" s="5" t="str">
        <f t="shared" si="57"/>
        <v xml:space="preserve">STABLE </v>
      </c>
      <c r="Y271" s="72" t="str">
        <f t="shared" si="51"/>
        <v>PAID</v>
      </c>
      <c r="Z271" s="72" t="s">
        <v>166</v>
      </c>
      <c r="AA271" s="72" t="s">
        <v>128</v>
      </c>
      <c r="AB271" s="232"/>
      <c r="AC271" s="72"/>
      <c r="AD271" s="72" t="s">
        <v>2888</v>
      </c>
      <c r="AE271" s="234"/>
      <c r="AF271" s="235" t="s">
        <v>129</v>
      </c>
      <c r="AG271" s="7"/>
      <c r="AH271" s="72" t="s">
        <v>1081</v>
      </c>
      <c r="AI271" s="7"/>
      <c r="AJ271" s="7"/>
      <c r="AK271" s="7"/>
      <c r="AL271" s="7">
        <v>3145</v>
      </c>
      <c r="AM271" s="186">
        <v>50527</v>
      </c>
      <c r="AN271" s="189">
        <v>26</v>
      </c>
      <c r="AO271" s="233">
        <v>25</v>
      </c>
      <c r="AP271" s="233" t="str">
        <f t="shared" si="52"/>
        <v>STABLE</v>
      </c>
      <c r="AQ271" s="233"/>
      <c r="AR271" s="233"/>
      <c r="AS271" s="233"/>
      <c r="AT271" s="233"/>
      <c r="AU271" s="72" t="s">
        <v>426</v>
      </c>
      <c r="AV271" s="236" t="s">
        <v>1457</v>
      </c>
      <c r="AW271" s="232" t="s">
        <v>245</v>
      </c>
      <c r="AX271" s="237">
        <v>45600</v>
      </c>
      <c r="AY271" s="72">
        <v>36</v>
      </c>
      <c r="AZ271" s="72" t="s">
        <v>139</v>
      </c>
      <c r="BA271" s="7" t="s">
        <v>135</v>
      </c>
      <c r="BB271" s="7"/>
      <c r="BC271" s="7"/>
      <c r="BD271" s="72"/>
      <c r="BE271" s="72"/>
      <c r="BF271" s="72"/>
      <c r="BG271" s="150"/>
      <c r="BH271" s="72"/>
      <c r="BI271" s="72"/>
      <c r="BJ271" s="72"/>
      <c r="BK271" s="72"/>
      <c r="BL271" s="72"/>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v>1</v>
      </c>
      <c r="EP271" s="72"/>
      <c r="EQ271" s="72"/>
      <c r="ER271" s="238">
        <f t="shared" si="53"/>
        <v>1</v>
      </c>
      <c r="ES271" s="72">
        <f t="shared" si="54"/>
        <v>1</v>
      </c>
      <c r="ET271" s="72" t="s">
        <v>210</v>
      </c>
      <c r="EU271" s="7" t="s">
        <v>2334</v>
      </c>
      <c r="EV271" s="262" t="s">
        <v>115</v>
      </c>
      <c r="EW271" s="7" t="s">
        <v>2354</v>
      </c>
      <c r="EX271" s="150" t="s">
        <v>2461</v>
      </c>
      <c r="EY271" s="239">
        <v>46206</v>
      </c>
      <c r="EZ271" s="239"/>
      <c r="FA271" s="150"/>
      <c r="FB271" s="239"/>
      <c r="FC271" s="7"/>
      <c r="FD271" s="7"/>
      <c r="FE271" s="7">
        <f t="shared" si="58"/>
        <v>3197</v>
      </c>
      <c r="FF271" s="72">
        <f t="shared" si="59"/>
        <v>6400</v>
      </c>
    </row>
    <row r="272" spans="1:163" ht="17.25" hidden="1" customHeight="1" x14ac:dyDescent="0.25">
      <c r="A272" s="72">
        <v>464064891</v>
      </c>
      <c r="B272" s="232" t="s">
        <v>2254</v>
      </c>
      <c r="C272" s="72" t="s">
        <v>2243</v>
      </c>
      <c r="D272" s="72" t="s">
        <v>2908</v>
      </c>
      <c r="E272" s="72">
        <v>3700</v>
      </c>
      <c r="F272" s="72"/>
      <c r="G272" s="233"/>
      <c r="H272" s="233"/>
      <c r="I272" s="72">
        <v>3617</v>
      </c>
      <c r="J272" s="72">
        <v>3386</v>
      </c>
      <c r="K272" s="189">
        <f t="shared" si="48"/>
        <v>3474</v>
      </c>
      <c r="L272" s="189">
        <f t="shared" si="49"/>
        <v>3303</v>
      </c>
      <c r="M272" s="260">
        <v>1</v>
      </c>
      <c r="N272" s="72" t="s">
        <v>2242</v>
      </c>
      <c r="O272" s="72" t="s">
        <v>128</v>
      </c>
      <c r="P272" s="72" t="s">
        <v>348</v>
      </c>
      <c r="Q272" s="186">
        <v>50424</v>
      </c>
      <c r="R272" s="66">
        <v>88</v>
      </c>
      <c r="S272" s="66">
        <f t="shared" si="50"/>
        <v>0</v>
      </c>
      <c r="T272" s="66">
        <v>6277</v>
      </c>
      <c r="U272" s="4" t="s">
        <v>129</v>
      </c>
      <c r="V272" s="5">
        <f t="shared" si="55"/>
        <v>6.0311725646524324E-2</v>
      </c>
      <c r="W272" s="5">
        <f t="shared" si="56"/>
        <v>2.6558174116638827E-3</v>
      </c>
      <c r="X272" s="5" t="str">
        <f t="shared" si="57"/>
        <v xml:space="preserve">STABLE </v>
      </c>
      <c r="Y272" s="72" t="str">
        <f t="shared" si="51"/>
        <v>PAID</v>
      </c>
      <c r="Z272" s="72" t="s">
        <v>129</v>
      </c>
      <c r="AA272" s="72" t="s">
        <v>128</v>
      </c>
      <c r="AB272" s="232" t="s">
        <v>2347</v>
      </c>
      <c r="AC272" s="72"/>
      <c r="AD272" s="72" t="s">
        <v>2889</v>
      </c>
      <c r="AE272" s="234"/>
      <c r="AF272" s="235" t="s">
        <v>129</v>
      </c>
      <c r="AG272" s="7"/>
      <c r="AH272" s="72" t="s">
        <v>349</v>
      </c>
      <c r="AI272" s="7"/>
      <c r="AJ272" s="7"/>
      <c r="AK272" s="7"/>
      <c r="AL272" s="7">
        <v>9751</v>
      </c>
      <c r="AM272" s="186">
        <v>50424</v>
      </c>
      <c r="AN272" s="189">
        <v>26</v>
      </c>
      <c r="AO272" s="233">
        <v>25</v>
      </c>
      <c r="AP272" s="233" t="str">
        <f t="shared" si="52"/>
        <v>STABLE</v>
      </c>
      <c r="AQ272" s="233"/>
      <c r="AR272" s="233"/>
      <c r="AS272" s="233"/>
      <c r="AT272" s="233"/>
      <c r="AU272" s="72" t="s">
        <v>129</v>
      </c>
      <c r="AV272" s="236" t="s">
        <v>2283</v>
      </c>
      <c r="AW272" s="232" t="s">
        <v>357</v>
      </c>
      <c r="AX272" s="237">
        <v>45554</v>
      </c>
      <c r="AY272" s="72">
        <v>36</v>
      </c>
      <c r="AZ272" s="72" t="s">
        <v>2304</v>
      </c>
      <c r="BA272" s="7" t="s">
        <v>135</v>
      </c>
      <c r="BB272" s="7"/>
      <c r="BC272" s="7"/>
      <c r="BD272" s="72"/>
      <c r="BE272" s="72"/>
      <c r="BF272" s="72"/>
      <c r="BG272" s="150"/>
      <c r="BH272" s="72"/>
      <c r="BI272" s="72"/>
      <c r="BJ272" s="72"/>
      <c r="BK272" s="72"/>
      <c r="BL272" s="72"/>
      <c r="BM272" s="72"/>
      <c r="BN272" s="72"/>
      <c r="BO272" s="72"/>
      <c r="BP272" s="72"/>
      <c r="BQ272" s="72"/>
      <c r="BR272" s="72"/>
      <c r="BS272" s="72"/>
      <c r="BT272" s="72"/>
      <c r="BU272" s="72"/>
      <c r="BV272" s="72"/>
      <c r="BW272" s="72"/>
      <c r="BX272" s="72">
        <v>1</v>
      </c>
      <c r="BY272" s="72"/>
      <c r="BZ272" s="72"/>
      <c r="CA272" s="72"/>
      <c r="CB272" s="72"/>
      <c r="CC272" s="72"/>
      <c r="CD272" s="72"/>
      <c r="CE272" s="72"/>
      <c r="CF272" s="72"/>
      <c r="CG272" s="72"/>
      <c r="CH272" s="72"/>
      <c r="CI272" s="72"/>
      <c r="CJ272" s="72"/>
      <c r="CK272" s="72"/>
      <c r="CL272" s="72"/>
      <c r="CM272" s="72"/>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238">
        <f t="shared" si="53"/>
        <v>1</v>
      </c>
      <c r="ES272" s="72">
        <f t="shared" si="54"/>
        <v>1</v>
      </c>
      <c r="ET272" s="72" t="s">
        <v>352</v>
      </c>
      <c r="EU272" s="7" t="e">
        <v>#N/A</v>
      </c>
      <c r="EV272" s="262" t="s">
        <v>115</v>
      </c>
      <c r="EW272" s="7" t="e">
        <v>#N/A</v>
      </c>
      <c r="EX272" s="150" t="e">
        <v>#N/A</v>
      </c>
      <c r="EY272" s="239" t="e">
        <v>#N/A</v>
      </c>
      <c r="EZ272" s="239"/>
      <c r="FA272" s="150"/>
      <c r="FB272" s="239"/>
      <c r="FC272" s="7"/>
      <c r="FD272" s="7"/>
      <c r="FE272" s="7">
        <f t="shared" si="58"/>
        <v>3474</v>
      </c>
      <c r="FF272" s="72">
        <f t="shared" si="59"/>
        <v>7003</v>
      </c>
    </row>
    <row r="273" spans="1:162" ht="17.25" hidden="1" customHeight="1" x14ac:dyDescent="0.25">
      <c r="A273" s="72">
        <v>461103769</v>
      </c>
      <c r="B273" s="232" t="s">
        <v>924</v>
      </c>
      <c r="C273" s="72" t="s">
        <v>2345</v>
      </c>
      <c r="D273" s="72" t="s">
        <v>2907</v>
      </c>
      <c r="E273" s="72">
        <v>3200</v>
      </c>
      <c r="F273" s="72"/>
      <c r="G273" s="233"/>
      <c r="H273" s="233"/>
      <c r="I273" s="72">
        <v>3106</v>
      </c>
      <c r="J273" s="72">
        <v>2832</v>
      </c>
      <c r="K273" s="189">
        <f t="shared" si="48"/>
        <v>2903</v>
      </c>
      <c r="L273" s="189">
        <f t="shared" si="49"/>
        <v>2738</v>
      </c>
      <c r="M273" s="260">
        <v>1</v>
      </c>
      <c r="N273" s="72" t="s">
        <v>2242</v>
      </c>
      <c r="O273" s="72" t="s">
        <v>128</v>
      </c>
      <c r="P273" s="72" t="s">
        <v>173</v>
      </c>
      <c r="Q273" s="186">
        <v>50326.02</v>
      </c>
      <c r="R273" s="66">
        <v>71</v>
      </c>
      <c r="S273" s="66">
        <f t="shared" si="50"/>
        <v>0</v>
      </c>
      <c r="T273" s="66">
        <v>6750</v>
      </c>
      <c r="U273" s="4" t="s">
        <v>1020</v>
      </c>
      <c r="V273" s="5">
        <f t="shared" si="55"/>
        <v>5.1914538960733975E-2</v>
      </c>
      <c r="W273" s="5">
        <f t="shared" si="56"/>
        <v>2.6506568335662541E-3</v>
      </c>
      <c r="X273" s="5" t="str">
        <f t="shared" si="57"/>
        <v xml:space="preserve">STABLE </v>
      </c>
      <c r="Y273" s="72" t="str">
        <f t="shared" si="51"/>
        <v>PTP</v>
      </c>
      <c r="Z273" s="72" t="s">
        <v>166</v>
      </c>
      <c r="AA273" s="72" t="s">
        <v>166</v>
      </c>
      <c r="AB273" s="232"/>
      <c r="AC273" s="72">
        <v>16</v>
      </c>
      <c r="AD273" s="72" t="s">
        <v>2888</v>
      </c>
      <c r="AE273" s="234"/>
      <c r="AF273" s="235" t="s">
        <v>129</v>
      </c>
      <c r="AG273" s="7"/>
      <c r="AH273" s="72" t="s">
        <v>1146</v>
      </c>
      <c r="AI273" s="7"/>
      <c r="AJ273" s="7"/>
      <c r="AK273" s="7"/>
      <c r="AL273" s="7">
        <v>2832</v>
      </c>
      <c r="AM273" s="186">
        <v>50326.02</v>
      </c>
      <c r="AN273" s="189">
        <v>26</v>
      </c>
      <c r="AO273" s="233">
        <v>25</v>
      </c>
      <c r="AP273" s="233" t="str">
        <f t="shared" si="52"/>
        <v>STABLE</v>
      </c>
      <c r="AQ273" s="233"/>
      <c r="AR273" s="233"/>
      <c r="AS273" s="233"/>
      <c r="AT273" s="233"/>
      <c r="AU273" s="72" t="s">
        <v>131</v>
      </c>
      <c r="AV273" s="236" t="s">
        <v>1701</v>
      </c>
      <c r="AW273" s="232" t="s">
        <v>1210</v>
      </c>
      <c r="AX273" s="237">
        <v>45273</v>
      </c>
      <c r="AY273" s="72">
        <v>48</v>
      </c>
      <c r="AZ273" s="72" t="s">
        <v>139</v>
      </c>
      <c r="BA273" s="7" t="s">
        <v>2305</v>
      </c>
      <c r="BB273" s="7"/>
      <c r="BC273" s="7"/>
      <c r="BD273" s="72"/>
      <c r="BE273" s="72"/>
      <c r="BF273" s="72"/>
      <c r="BG273" s="150"/>
      <c r="BH273" s="72"/>
      <c r="BI273" s="72"/>
      <c r="BJ273" s="72"/>
      <c r="BK273" s="72"/>
      <c r="BL273" s="72"/>
      <c r="BM273" s="72"/>
      <c r="BN273" s="72"/>
      <c r="BO273" s="72"/>
      <c r="BP273" s="72"/>
      <c r="BQ273" s="72"/>
      <c r="BR273" s="72"/>
      <c r="BS273" s="72"/>
      <c r="BT273" s="72"/>
      <c r="BU273" s="72">
        <v>1</v>
      </c>
      <c r="BV273" s="72"/>
      <c r="BW273" s="72"/>
      <c r="BX273" s="72">
        <v>1</v>
      </c>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238">
        <f t="shared" si="53"/>
        <v>3</v>
      </c>
      <c r="ES273" s="72">
        <f t="shared" si="54"/>
        <v>1</v>
      </c>
      <c r="ET273" s="72" t="s">
        <v>178</v>
      </c>
      <c r="EU273" s="7" t="s">
        <v>2335</v>
      </c>
      <c r="EV273" s="262" t="s">
        <v>115</v>
      </c>
      <c r="EW273" s="7" t="s">
        <v>2358</v>
      </c>
      <c r="EX273" s="150" t="s">
        <v>2371</v>
      </c>
      <c r="EY273" s="239">
        <v>46218</v>
      </c>
      <c r="EZ273" s="239"/>
      <c r="FA273" s="150"/>
      <c r="FB273" s="239"/>
      <c r="FC273" s="7"/>
      <c r="FD273" s="7"/>
      <c r="FE273" s="7">
        <f t="shared" si="58"/>
        <v>2903</v>
      </c>
      <c r="FF273" s="72">
        <f t="shared" si="59"/>
        <v>5938</v>
      </c>
    </row>
    <row r="274" spans="1:162" ht="17.25" hidden="1" customHeight="1" x14ac:dyDescent="0.25">
      <c r="A274" s="72">
        <v>465043155</v>
      </c>
      <c r="B274" s="232" t="s">
        <v>573</v>
      </c>
      <c r="C274" s="72"/>
      <c r="D274" s="72"/>
      <c r="E274" s="72"/>
      <c r="F274" s="72"/>
      <c r="G274" s="233"/>
      <c r="H274" s="233" t="s">
        <v>2930</v>
      </c>
      <c r="I274" s="72">
        <v>2988</v>
      </c>
      <c r="J274" s="72">
        <v>2988</v>
      </c>
      <c r="K274" s="189">
        <f t="shared" si="48"/>
        <v>3011</v>
      </c>
      <c r="L274" s="189">
        <f t="shared" si="49"/>
        <v>5976</v>
      </c>
      <c r="M274" s="260">
        <v>1</v>
      </c>
      <c r="N274" s="72" t="s">
        <v>480</v>
      </c>
      <c r="O274" s="72" t="s">
        <v>125</v>
      </c>
      <c r="P274" s="72" t="s">
        <v>254</v>
      </c>
      <c r="Q274" s="186">
        <v>50060</v>
      </c>
      <c r="R274" s="66">
        <v>23</v>
      </c>
      <c r="S274" s="66">
        <f t="shared" si="50"/>
        <v>0</v>
      </c>
      <c r="T274" s="66">
        <v>1544</v>
      </c>
      <c r="U274" s="4" t="s">
        <v>129</v>
      </c>
      <c r="V274" s="5">
        <f t="shared" si="55"/>
        <v>4.2022449322529451E-2</v>
      </c>
      <c r="W274" s="5">
        <f t="shared" si="56"/>
        <v>2.6366456375514435E-3</v>
      </c>
      <c r="X274" s="5" t="s">
        <v>2242</v>
      </c>
      <c r="Y274" s="72" t="str">
        <f t="shared" si="51"/>
        <v>PAID</v>
      </c>
      <c r="Z274" s="72" t="s">
        <v>129</v>
      </c>
      <c r="AA274" s="72" t="s">
        <v>181</v>
      </c>
      <c r="AB274" s="232" t="s">
        <v>2347</v>
      </c>
      <c r="AC274" s="72">
        <v>21</v>
      </c>
      <c r="AD274" s="72" t="s">
        <v>2889</v>
      </c>
      <c r="AE274" s="234"/>
      <c r="AF274" s="235" t="s">
        <v>129</v>
      </c>
      <c r="AG274" s="7"/>
      <c r="AH274" s="72" t="s">
        <v>255</v>
      </c>
      <c r="AI274" s="7"/>
      <c r="AJ274" s="7"/>
      <c r="AK274" s="7"/>
      <c r="AL274" s="7">
        <v>2988</v>
      </c>
      <c r="AM274" s="186">
        <v>50060</v>
      </c>
      <c r="AN274" s="189">
        <v>26</v>
      </c>
      <c r="AO274" s="233">
        <v>0</v>
      </c>
      <c r="AP274" s="233" t="str">
        <f t="shared" si="52"/>
        <v>RB</v>
      </c>
      <c r="AQ274" s="233"/>
      <c r="AR274" s="233"/>
      <c r="AS274" s="233"/>
      <c r="AT274" s="233"/>
      <c r="AU274" s="72" t="s">
        <v>131</v>
      </c>
      <c r="AV274" s="236" t="s">
        <v>1262</v>
      </c>
      <c r="AW274" s="232" t="s">
        <v>325</v>
      </c>
      <c r="AX274" s="237">
        <v>45652</v>
      </c>
      <c r="AY274" s="72">
        <v>36</v>
      </c>
      <c r="AZ274" s="72" t="s">
        <v>139</v>
      </c>
      <c r="BA274" s="7" t="s">
        <v>2305</v>
      </c>
      <c r="BB274" s="7"/>
      <c r="BC274" s="7"/>
      <c r="BD274" s="72"/>
      <c r="BE274" s="72"/>
      <c r="BF274" s="72"/>
      <c r="BG274" s="150"/>
      <c r="BH274" s="72"/>
      <c r="BI274" s="72"/>
      <c r="BJ274" s="72"/>
      <c r="BK274" s="72"/>
      <c r="BL274" s="72"/>
      <c r="BM274" s="72"/>
      <c r="BN274" s="72"/>
      <c r="BO274" s="72"/>
      <c r="BP274" s="72"/>
      <c r="BQ274" s="72"/>
      <c r="BR274" s="72">
        <v>1</v>
      </c>
      <c r="BS274" s="72"/>
      <c r="BT274" s="72"/>
      <c r="BU274" s="72">
        <v>1</v>
      </c>
      <c r="BV274" s="72"/>
      <c r="BW274" s="72"/>
      <c r="BX274" s="72">
        <v>1</v>
      </c>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238">
        <f t="shared" si="53"/>
        <v>3</v>
      </c>
      <c r="ES274" s="72">
        <f t="shared" si="54"/>
        <v>1</v>
      </c>
      <c r="ET274" s="72" t="s">
        <v>256</v>
      </c>
      <c r="EU274" s="7" t="s">
        <v>1953</v>
      </c>
      <c r="EV274" s="7" t="s">
        <v>115</v>
      </c>
      <c r="EW274" s="7" t="s">
        <v>2362</v>
      </c>
      <c r="EX274" s="150" t="s">
        <v>2462</v>
      </c>
      <c r="EY274" s="239">
        <v>46210</v>
      </c>
      <c r="EZ274" s="239"/>
      <c r="FA274" s="150"/>
      <c r="FB274" s="239"/>
      <c r="FC274" s="7"/>
      <c r="FD274" s="7"/>
      <c r="FE274" s="7">
        <f t="shared" si="58"/>
        <v>3011</v>
      </c>
      <c r="FF274" s="72">
        <f t="shared" si="59"/>
        <v>5976</v>
      </c>
    </row>
    <row r="275" spans="1:162" ht="17.25" hidden="1" customHeight="1" x14ac:dyDescent="0.25">
      <c r="A275" s="72">
        <v>461652917</v>
      </c>
      <c r="B275" s="232" t="s">
        <v>635</v>
      </c>
      <c r="C275" s="72" t="s">
        <v>2246</v>
      </c>
      <c r="D275" s="72" t="s">
        <v>2947</v>
      </c>
      <c r="E275" s="72">
        <v>12500</v>
      </c>
      <c r="F275" s="72"/>
      <c r="G275" s="233"/>
      <c r="H275" s="233"/>
      <c r="I275" s="72">
        <v>4000</v>
      </c>
      <c r="J275" s="72">
        <v>23789</v>
      </c>
      <c r="K275" s="189">
        <f t="shared" si="48"/>
        <v>5261</v>
      </c>
      <c r="L275" s="189">
        <f t="shared" si="49"/>
        <v>15289</v>
      </c>
      <c r="M275" s="260">
        <v>6</v>
      </c>
      <c r="N275" s="72" t="s">
        <v>480</v>
      </c>
      <c r="O275" s="72" t="s">
        <v>128</v>
      </c>
      <c r="P275" s="72" t="s">
        <v>165</v>
      </c>
      <c r="Q275" s="186">
        <v>50019</v>
      </c>
      <c r="R275" s="66">
        <v>1472</v>
      </c>
      <c r="S275" s="66">
        <f t="shared" si="50"/>
        <v>0</v>
      </c>
      <c r="T275" s="66">
        <v>6750</v>
      </c>
      <c r="U275" s="4" t="s">
        <v>124</v>
      </c>
      <c r="V275" s="5">
        <f t="shared" si="55"/>
        <v>1</v>
      </c>
      <c r="W275" s="5">
        <f t="shared" si="56"/>
        <v>2.1863422674825397E-2</v>
      </c>
      <c r="X275" s="5" t="str">
        <f t="shared" si="57"/>
        <v>RB</v>
      </c>
      <c r="Y275" s="72" t="str">
        <f t="shared" si="51"/>
        <v>PAID</v>
      </c>
      <c r="Z275" s="72" t="s">
        <v>258</v>
      </c>
      <c r="AA275" s="72" t="s">
        <v>258</v>
      </c>
      <c r="AB275" s="232" t="s">
        <v>2891</v>
      </c>
      <c r="AC275" s="72"/>
      <c r="AD275" s="72" t="s">
        <v>2889</v>
      </c>
      <c r="AE275" s="234"/>
      <c r="AF275" s="235" t="s">
        <v>2882</v>
      </c>
      <c r="AG275" s="7"/>
      <c r="AH275" s="72" t="s">
        <v>213</v>
      </c>
      <c r="AI275" s="7"/>
      <c r="AJ275" s="7"/>
      <c r="AK275" s="7"/>
      <c r="AL275" s="7">
        <v>23789</v>
      </c>
      <c r="AM275" s="186">
        <v>50019</v>
      </c>
      <c r="AN275" s="189">
        <v>177</v>
      </c>
      <c r="AO275" s="233">
        <v>116</v>
      </c>
      <c r="AP275" s="233" t="str">
        <f t="shared" si="52"/>
        <v>STABLE</v>
      </c>
      <c r="AQ275" s="233"/>
      <c r="AR275" s="233"/>
      <c r="AS275" s="233"/>
      <c r="AT275" s="233"/>
      <c r="AU275" s="72" t="s">
        <v>426</v>
      </c>
      <c r="AV275" s="236" t="s">
        <v>1352</v>
      </c>
      <c r="AW275" s="232" t="s">
        <v>1353</v>
      </c>
      <c r="AX275" s="237">
        <v>45316</v>
      </c>
      <c r="AY275" s="72">
        <v>36</v>
      </c>
      <c r="AZ275" s="72" t="s">
        <v>139</v>
      </c>
      <c r="BA275" s="7" t="s">
        <v>2305</v>
      </c>
      <c r="BB275" s="7"/>
      <c r="BC275" s="7"/>
      <c r="BD275" s="72"/>
      <c r="BE275" s="72"/>
      <c r="BF275" s="72"/>
      <c r="BG275" s="150"/>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v>2</v>
      </c>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v>1</v>
      </c>
      <c r="DR275" s="72"/>
      <c r="DS275" s="72"/>
      <c r="DT275" s="72"/>
      <c r="DU275" s="72"/>
      <c r="DV275" s="72"/>
      <c r="DW275" s="72"/>
      <c r="DX275" s="72"/>
      <c r="DY275" s="72"/>
      <c r="DZ275" s="72"/>
      <c r="EA275" s="72"/>
      <c r="EB275" s="72"/>
      <c r="EC275" s="72"/>
      <c r="ED275" s="72"/>
      <c r="EE275" s="72"/>
      <c r="EF275" s="72">
        <v>2</v>
      </c>
      <c r="EG275" s="72"/>
      <c r="EH275" s="72"/>
      <c r="EI275" s="72"/>
      <c r="EJ275" s="72"/>
      <c r="EK275" s="72"/>
      <c r="EL275" s="72"/>
      <c r="EM275" s="72"/>
      <c r="EN275" s="72"/>
      <c r="EO275" s="72"/>
      <c r="EP275" s="72"/>
      <c r="EQ275" s="72"/>
      <c r="ER275" s="238">
        <f t="shared" si="53"/>
        <v>6</v>
      </c>
      <c r="ES275" s="72">
        <f t="shared" si="54"/>
        <v>1</v>
      </c>
      <c r="ET275" s="72" t="s">
        <v>170</v>
      </c>
      <c r="EU275" s="7" t="s">
        <v>1954</v>
      </c>
      <c r="EV275" s="7" t="s">
        <v>115</v>
      </c>
      <c r="EW275" s="7" t="s">
        <v>2354</v>
      </c>
      <c r="EX275" s="150" t="s">
        <v>2463</v>
      </c>
      <c r="EY275" s="239">
        <v>46207</v>
      </c>
      <c r="EZ275" s="239"/>
      <c r="FA275" s="150"/>
      <c r="FB275" s="239"/>
      <c r="FC275" s="7"/>
      <c r="FD275" s="7"/>
      <c r="FE275" s="7">
        <f t="shared" si="58"/>
        <v>5261</v>
      </c>
      <c r="FF275" s="72">
        <f t="shared" si="59"/>
        <v>27789</v>
      </c>
    </row>
    <row r="276" spans="1:162" ht="17.25" hidden="1" customHeight="1" x14ac:dyDescent="0.25">
      <c r="A276" s="72">
        <v>463205215</v>
      </c>
      <c r="B276" s="232" t="s">
        <v>741</v>
      </c>
      <c r="C276" s="72" t="s">
        <v>2243</v>
      </c>
      <c r="D276" s="72" t="s">
        <v>2940</v>
      </c>
      <c r="E276" s="72">
        <v>4500</v>
      </c>
      <c r="F276" s="72"/>
      <c r="G276" s="233"/>
      <c r="H276" s="233"/>
      <c r="I276" s="72">
        <v>4227</v>
      </c>
      <c r="J276" s="72">
        <v>3985</v>
      </c>
      <c r="K276" s="189">
        <f t="shared" si="48"/>
        <v>4078</v>
      </c>
      <c r="L276" s="189">
        <f t="shared" si="49"/>
        <v>3712</v>
      </c>
      <c r="M276" s="260">
        <v>1</v>
      </c>
      <c r="N276" s="72" t="s">
        <v>2242</v>
      </c>
      <c r="O276" s="72" t="s">
        <v>128</v>
      </c>
      <c r="P276" s="72" t="s">
        <v>126</v>
      </c>
      <c r="Q276" s="186">
        <v>49796</v>
      </c>
      <c r="R276" s="66">
        <v>93</v>
      </c>
      <c r="S276" s="66">
        <f t="shared" si="50"/>
        <v>0</v>
      </c>
      <c r="T276" s="66">
        <v>2621</v>
      </c>
      <c r="U276" s="4" t="s">
        <v>1023</v>
      </c>
      <c r="V276" s="5">
        <f t="shared" si="55"/>
        <v>3.129434605572682E-2</v>
      </c>
      <c r="W276" s="5">
        <f t="shared" si="56"/>
        <v>2.6227408343490145E-3</v>
      </c>
      <c r="X276" s="5" t="s">
        <v>2242</v>
      </c>
      <c r="Y276" s="72" t="str">
        <f t="shared" si="51"/>
        <v>PTP</v>
      </c>
      <c r="Z276" s="72" t="s">
        <v>166</v>
      </c>
      <c r="AA276" s="72" t="s">
        <v>166</v>
      </c>
      <c r="AB276" s="232"/>
      <c r="AC276" s="72">
        <v>25</v>
      </c>
      <c r="AD276" s="72" t="s">
        <v>2888</v>
      </c>
      <c r="AE276" s="234"/>
      <c r="AF276" s="235" t="s">
        <v>129</v>
      </c>
      <c r="AG276" s="7"/>
      <c r="AH276" s="72" t="s">
        <v>1089</v>
      </c>
      <c r="AI276" s="7"/>
      <c r="AJ276" s="7"/>
      <c r="AK276" s="7"/>
      <c r="AL276" s="7">
        <v>3985</v>
      </c>
      <c r="AM276" s="186">
        <v>49796</v>
      </c>
      <c r="AN276" s="189">
        <v>26</v>
      </c>
      <c r="AO276" s="233">
        <v>25</v>
      </c>
      <c r="AP276" s="233" t="str">
        <f t="shared" si="52"/>
        <v>STABLE</v>
      </c>
      <c r="AQ276" s="233"/>
      <c r="AR276" s="233"/>
      <c r="AS276" s="233"/>
      <c r="AT276" s="233"/>
      <c r="AU276" s="72" t="s">
        <v>131</v>
      </c>
      <c r="AV276" s="236" t="s">
        <v>1482</v>
      </c>
      <c r="AW276" s="232" t="s">
        <v>1483</v>
      </c>
      <c r="AX276" s="237">
        <v>45457</v>
      </c>
      <c r="AY276" s="72">
        <v>36</v>
      </c>
      <c r="AZ276" s="72" t="s">
        <v>139</v>
      </c>
      <c r="BA276" s="7" t="s">
        <v>135</v>
      </c>
      <c r="BB276" s="7"/>
      <c r="BC276" s="7"/>
      <c r="BD276" s="72"/>
      <c r="BE276" s="72"/>
      <c r="BF276" s="72"/>
      <c r="BG276" s="150"/>
      <c r="BH276" s="72"/>
      <c r="BI276" s="72"/>
      <c r="BJ276" s="72"/>
      <c r="BK276" s="72"/>
      <c r="BL276" s="72"/>
      <c r="BM276" s="72"/>
      <c r="BN276" s="72"/>
      <c r="BO276" s="72"/>
      <c r="BP276" s="72"/>
      <c r="BQ276" s="72"/>
      <c r="BR276" s="72"/>
      <c r="BS276" s="72"/>
      <c r="BT276" s="72"/>
      <c r="BU276" s="72">
        <v>1</v>
      </c>
      <c r="BV276" s="72"/>
      <c r="BW276" s="72"/>
      <c r="BX276" s="72">
        <v>1</v>
      </c>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v>1</v>
      </c>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238">
        <f t="shared" si="53"/>
        <v>3</v>
      </c>
      <c r="ES276" s="72">
        <f t="shared" si="54"/>
        <v>1</v>
      </c>
      <c r="ET276" s="72" t="s">
        <v>136</v>
      </c>
      <c r="EU276" s="7" t="s">
        <v>1955</v>
      </c>
      <c r="EV276" s="7" t="s">
        <v>115</v>
      </c>
      <c r="EW276" s="7" t="s">
        <v>2354</v>
      </c>
      <c r="EX276" s="150" t="s">
        <v>2373</v>
      </c>
      <c r="EY276" s="239">
        <v>46210</v>
      </c>
      <c r="EZ276" s="239"/>
      <c r="FA276" s="150"/>
      <c r="FB276" s="239"/>
      <c r="FC276" s="7"/>
      <c r="FD276" s="7"/>
      <c r="FE276" s="7">
        <f t="shared" si="58"/>
        <v>4078</v>
      </c>
      <c r="FF276" s="72">
        <f t="shared" si="59"/>
        <v>8212</v>
      </c>
    </row>
    <row r="277" spans="1:162" ht="17.25" hidden="1" customHeight="1" x14ac:dyDescent="0.25">
      <c r="A277" s="72">
        <v>463265017</v>
      </c>
      <c r="B277" s="232" t="s">
        <v>581</v>
      </c>
      <c r="C277" s="72"/>
      <c r="D277" s="72"/>
      <c r="E277" s="72"/>
      <c r="F277" s="72"/>
      <c r="G277" s="233"/>
      <c r="H277" s="233"/>
      <c r="I277" s="72">
        <v>4612</v>
      </c>
      <c r="J277" s="72">
        <v>22749.17</v>
      </c>
      <c r="K277" s="189">
        <f t="shared" si="48"/>
        <v>5050.1699999999983</v>
      </c>
      <c r="L277" s="189">
        <f t="shared" si="49"/>
        <v>27361.17</v>
      </c>
      <c r="M277" s="260">
        <v>5</v>
      </c>
      <c r="N277" s="72" t="s">
        <v>124</v>
      </c>
      <c r="O277" s="72" t="s">
        <v>125</v>
      </c>
      <c r="P277" s="72" t="s">
        <v>254</v>
      </c>
      <c r="Q277" s="186">
        <v>49791</v>
      </c>
      <c r="R277" s="66">
        <v>749</v>
      </c>
      <c r="S277" s="66">
        <f t="shared" si="50"/>
        <v>0</v>
      </c>
      <c r="T277" s="66">
        <v>2250</v>
      </c>
      <c r="U277" s="4" t="s">
        <v>124</v>
      </c>
      <c r="V277" s="5">
        <f t="shared" si="55"/>
        <v>0.21214651833609571</v>
      </c>
      <c r="W277" s="5">
        <f t="shared" si="56"/>
        <v>2.2256917303369039E-2</v>
      </c>
      <c r="X277" s="5" t="str">
        <f t="shared" si="57"/>
        <v>FLOW</v>
      </c>
      <c r="Y277" s="72" t="str">
        <f t="shared" si="51"/>
        <v>NC</v>
      </c>
      <c r="Z277" s="72" t="s">
        <v>141</v>
      </c>
      <c r="AA277" s="72" t="s">
        <v>141</v>
      </c>
      <c r="AB277" s="232"/>
      <c r="AC277" s="72"/>
      <c r="AD277" s="72"/>
      <c r="AE277" s="234"/>
      <c r="AF277" s="235" t="s">
        <v>2882</v>
      </c>
      <c r="AG277" s="7"/>
      <c r="AH277" s="72" t="s">
        <v>1051</v>
      </c>
      <c r="AI277" s="7"/>
      <c r="AJ277" s="7"/>
      <c r="AK277" s="7"/>
      <c r="AL277" s="7">
        <v>22749.17</v>
      </c>
      <c r="AM277" s="186">
        <v>49791</v>
      </c>
      <c r="AN277" s="189">
        <v>146</v>
      </c>
      <c r="AO277" s="233">
        <v>175</v>
      </c>
      <c r="AP277" s="233" t="str">
        <f t="shared" si="52"/>
        <v>FLOW</v>
      </c>
      <c r="AQ277" s="233"/>
      <c r="AR277" s="233"/>
      <c r="AS277" s="233"/>
      <c r="AT277" s="233"/>
      <c r="AU277" s="72" t="s">
        <v>426</v>
      </c>
      <c r="AV277" s="236" t="s">
        <v>1272</v>
      </c>
      <c r="AW277" s="232" t="s">
        <v>1273</v>
      </c>
      <c r="AX277" s="237">
        <v>45464</v>
      </c>
      <c r="AY277" s="72">
        <v>30</v>
      </c>
      <c r="AZ277" s="72" t="s">
        <v>139</v>
      </c>
      <c r="BA277" s="7" t="s">
        <v>2305</v>
      </c>
      <c r="BB277" s="7"/>
      <c r="BC277" s="7"/>
      <c r="BD277" s="72"/>
      <c r="BE277" s="72"/>
      <c r="BF277" s="72"/>
      <c r="BG277" s="150"/>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v>1</v>
      </c>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238">
        <f t="shared" si="53"/>
        <v>2</v>
      </c>
      <c r="ES277" s="72">
        <f t="shared" si="54"/>
        <v>1</v>
      </c>
      <c r="ET277" s="72" t="s">
        <v>256</v>
      </c>
      <c r="EU277" s="7" t="s">
        <v>1956</v>
      </c>
      <c r="EV277" s="7" t="s">
        <v>115</v>
      </c>
      <c r="EW277" s="7" t="s">
        <v>2386</v>
      </c>
      <c r="EX277" s="150" t="s">
        <v>2464</v>
      </c>
      <c r="EY277" s="239">
        <v>46206</v>
      </c>
      <c r="EZ277" s="239"/>
      <c r="FA277" s="150"/>
      <c r="FB277" s="239"/>
      <c r="FC277" s="7"/>
      <c r="FD277" s="7"/>
      <c r="FE277" s="7">
        <f t="shared" si="58"/>
        <v>5050.1699999999983</v>
      </c>
      <c r="FF277" s="72">
        <f t="shared" si="59"/>
        <v>27361.17</v>
      </c>
    </row>
    <row r="278" spans="1:162" ht="17.25" hidden="1" customHeight="1" x14ac:dyDescent="0.25">
      <c r="A278" s="72">
        <v>466340283</v>
      </c>
      <c r="B278" s="232" t="s">
        <v>2674</v>
      </c>
      <c r="C278" s="72" t="s">
        <v>2243</v>
      </c>
      <c r="D278" s="72" t="s">
        <v>2907</v>
      </c>
      <c r="E278" s="72">
        <f>4403+13</f>
        <v>4416</v>
      </c>
      <c r="F278" s="72"/>
      <c r="G278" s="233"/>
      <c r="H278" s="233"/>
      <c r="I278" s="72">
        <v>4336</v>
      </c>
      <c r="J278" s="72">
        <v>4295</v>
      </c>
      <c r="K278" s="189">
        <f t="shared" si="48"/>
        <v>4403</v>
      </c>
      <c r="L278" s="189">
        <f t="shared" si="49"/>
        <v>4215</v>
      </c>
      <c r="M278" s="260">
        <v>1</v>
      </c>
      <c r="N278" s="72" t="s">
        <v>2242</v>
      </c>
      <c r="O278" s="72" t="s">
        <v>128</v>
      </c>
      <c r="P278" s="72" t="s">
        <v>126</v>
      </c>
      <c r="Q278" s="186">
        <v>49755</v>
      </c>
      <c r="R278" s="66">
        <v>108</v>
      </c>
      <c r="S278" s="66">
        <f t="shared" si="50"/>
        <v>0</v>
      </c>
      <c r="T278" s="66">
        <v>1799</v>
      </c>
      <c r="U278" s="4" t="s">
        <v>1015</v>
      </c>
      <c r="V278" s="5">
        <f t="shared" si="55"/>
        <v>3.1268579564677643E-2</v>
      </c>
      <c r="W278" s="5">
        <f t="shared" si="56"/>
        <v>2.62058137627591E-3</v>
      </c>
      <c r="X278" s="5" t="str">
        <f t="shared" si="57"/>
        <v xml:space="preserve">STABLE </v>
      </c>
      <c r="Y278" s="72" t="str">
        <f t="shared" si="51"/>
        <v>PAID</v>
      </c>
      <c r="Z278" s="72" t="s">
        <v>181</v>
      </c>
      <c r="AA278" s="72" t="s">
        <v>128</v>
      </c>
      <c r="AB278" s="232"/>
      <c r="AC278" s="72"/>
      <c r="AD278" s="72"/>
      <c r="AE278" s="234"/>
      <c r="AF278" s="235" t="s">
        <v>129</v>
      </c>
      <c r="AG278" s="7"/>
      <c r="AH278" s="72" t="s">
        <v>130</v>
      </c>
      <c r="AI278" s="7"/>
      <c r="AJ278" s="7"/>
      <c r="AK278" s="7"/>
      <c r="AL278" s="7">
        <v>6202</v>
      </c>
      <c r="AM278" s="186">
        <v>49755</v>
      </c>
      <c r="AN278" s="189">
        <v>26</v>
      </c>
      <c r="AO278" s="233">
        <v>25</v>
      </c>
      <c r="AP278" s="233" t="str">
        <f t="shared" si="52"/>
        <v>STABLE</v>
      </c>
      <c r="AQ278" s="233"/>
      <c r="AR278" s="233"/>
      <c r="AS278" s="233"/>
      <c r="AT278" s="233"/>
      <c r="AU278" s="72" t="s">
        <v>131</v>
      </c>
      <c r="AV278" s="236" t="s">
        <v>2855</v>
      </c>
      <c r="AW278" s="232" t="s">
        <v>2856</v>
      </c>
      <c r="AX278" s="237">
        <v>45824</v>
      </c>
      <c r="AY278" s="72">
        <v>24</v>
      </c>
      <c r="AZ278" s="72" t="s">
        <v>2880</v>
      </c>
      <c r="BA278" s="7" t="s">
        <v>135</v>
      </c>
      <c r="BB278" s="7"/>
      <c r="BC278" s="7"/>
      <c r="BD278" s="72"/>
      <c r="BE278" s="72"/>
      <c r="BF278" s="72"/>
      <c r="BG278" s="150"/>
      <c r="BH278" s="72"/>
      <c r="BI278" s="72"/>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v>1</v>
      </c>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238">
        <f t="shared" si="53"/>
        <v>1</v>
      </c>
      <c r="ES278" s="72">
        <f t="shared" si="54"/>
        <v>1</v>
      </c>
      <c r="ET278" s="72" t="s">
        <v>136</v>
      </c>
      <c r="EU278" s="7"/>
      <c r="EV278" s="262"/>
      <c r="EW278" s="7"/>
      <c r="EX278" s="150"/>
      <c r="EY278" s="239"/>
      <c r="EZ278" s="239"/>
      <c r="FA278" s="150"/>
      <c r="FB278" s="239"/>
      <c r="FC278" s="7"/>
      <c r="FD278" s="7"/>
      <c r="FE278" s="7">
        <f t="shared" si="58"/>
        <v>4403</v>
      </c>
      <c r="FF278" s="72">
        <f t="shared" si="59"/>
        <v>8631</v>
      </c>
    </row>
    <row r="279" spans="1:162" ht="17.25" hidden="1" customHeight="1" x14ac:dyDescent="0.25">
      <c r="A279" s="72">
        <v>462024518</v>
      </c>
      <c r="B279" s="232" t="s">
        <v>2577</v>
      </c>
      <c r="C279" s="72" t="s">
        <v>2246</v>
      </c>
      <c r="D279" s="72" t="s">
        <v>2883</v>
      </c>
      <c r="E279" s="72">
        <v>3700</v>
      </c>
      <c r="F279" s="72"/>
      <c r="G279" s="233"/>
      <c r="H279" s="233"/>
      <c r="I279" s="72">
        <v>3562</v>
      </c>
      <c r="J279" s="72">
        <v>3411</v>
      </c>
      <c r="K279" s="189">
        <f t="shared" si="48"/>
        <v>3475</v>
      </c>
      <c r="L279" s="189">
        <f t="shared" si="49"/>
        <v>3273</v>
      </c>
      <c r="M279" s="260">
        <v>1</v>
      </c>
      <c r="N279" s="72" t="s">
        <v>2242</v>
      </c>
      <c r="O279" s="72" t="s">
        <v>128</v>
      </c>
      <c r="P279" s="72" t="s">
        <v>254</v>
      </c>
      <c r="Q279" s="186">
        <v>49747</v>
      </c>
      <c r="R279" s="66">
        <v>64</v>
      </c>
      <c r="S279" s="66">
        <f t="shared" si="50"/>
        <v>0</v>
      </c>
      <c r="T279" s="66">
        <v>2250</v>
      </c>
      <c r="U279" s="4" t="s">
        <v>1017</v>
      </c>
      <c r="V279" s="5">
        <f t="shared" si="55"/>
        <v>4.1759704084056583E-2</v>
      </c>
      <c r="W279" s="5">
        <f t="shared" si="56"/>
        <v>2.6201600186031094E-3</v>
      </c>
      <c r="X279" s="5" t="str">
        <f t="shared" si="57"/>
        <v xml:space="preserve">STABLE </v>
      </c>
      <c r="Y279" s="72" t="str">
        <f t="shared" si="51"/>
        <v>PAID</v>
      </c>
      <c r="Z279" s="72" t="s">
        <v>128</v>
      </c>
      <c r="AA279" s="72" t="s">
        <v>128</v>
      </c>
      <c r="AB279" s="232"/>
      <c r="AC279" s="72"/>
      <c r="AD279" s="72"/>
      <c r="AE279" s="234"/>
      <c r="AF279" s="235" t="s">
        <v>129</v>
      </c>
      <c r="AG279" s="7"/>
      <c r="AH279" s="72" t="s">
        <v>255</v>
      </c>
      <c r="AI279" s="7"/>
      <c r="AJ279" s="7"/>
      <c r="AK279" s="7"/>
      <c r="AL279" s="7">
        <v>5725</v>
      </c>
      <c r="AM279" s="186">
        <v>49747</v>
      </c>
      <c r="AN279" s="189">
        <v>26</v>
      </c>
      <c r="AO279" s="233">
        <v>25</v>
      </c>
      <c r="AP279" s="233" t="str">
        <f t="shared" si="52"/>
        <v>STABLE</v>
      </c>
      <c r="AQ279" s="233"/>
      <c r="AR279" s="233"/>
      <c r="AS279" s="233"/>
      <c r="AT279" s="233"/>
      <c r="AU279" s="72" t="s">
        <v>131</v>
      </c>
      <c r="AV279" s="236"/>
      <c r="AW279" s="232" t="s">
        <v>1261</v>
      </c>
      <c r="AX279" s="237">
        <v>45347</v>
      </c>
      <c r="AY279" s="72">
        <v>42</v>
      </c>
      <c r="AZ279" s="72" t="s">
        <v>2880</v>
      </c>
      <c r="BA279" s="7" t="s">
        <v>2305</v>
      </c>
      <c r="BB279" s="7"/>
      <c r="BC279" s="7"/>
      <c r="BD279" s="72"/>
      <c r="BE279" s="72"/>
      <c r="BF279" s="72"/>
      <c r="BG279" s="150"/>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2</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238">
        <f t="shared" si="53"/>
        <v>2</v>
      </c>
      <c r="ES279" s="72">
        <f t="shared" si="54"/>
        <v>1</v>
      </c>
      <c r="ET279" s="72" t="s">
        <v>256</v>
      </c>
      <c r="EU279" s="7"/>
      <c r="EV279" s="262"/>
      <c r="EW279" s="7"/>
      <c r="EX279" s="150"/>
      <c r="EY279" s="239"/>
      <c r="EZ279" s="239"/>
      <c r="FA279" s="150"/>
      <c r="FB279" s="239"/>
      <c r="FC279" s="7"/>
      <c r="FD279" s="7"/>
      <c r="FE279" s="7">
        <f t="shared" si="58"/>
        <v>3475</v>
      </c>
      <c r="FF279" s="72">
        <f t="shared" si="59"/>
        <v>6973</v>
      </c>
    </row>
    <row r="280" spans="1:162" ht="17.25" hidden="1" customHeight="1" x14ac:dyDescent="0.25">
      <c r="A280" s="72">
        <v>464665781</v>
      </c>
      <c r="B280" s="232" t="s">
        <v>582</v>
      </c>
      <c r="C280" s="72" t="s">
        <v>2246</v>
      </c>
      <c r="D280" s="72" t="s">
        <v>2954</v>
      </c>
      <c r="E280" s="72">
        <v>8810</v>
      </c>
      <c r="F280" s="72"/>
      <c r="G280" s="233"/>
      <c r="H280" s="233"/>
      <c r="I280" s="72">
        <v>8677</v>
      </c>
      <c r="J280" s="72">
        <v>8677</v>
      </c>
      <c r="K280" s="189">
        <f t="shared" si="48"/>
        <v>8689</v>
      </c>
      <c r="L280" s="189">
        <f t="shared" si="49"/>
        <v>8544</v>
      </c>
      <c r="M280" s="260">
        <v>1</v>
      </c>
      <c r="N280" s="72" t="s">
        <v>2242</v>
      </c>
      <c r="O280" s="72" t="s">
        <v>128</v>
      </c>
      <c r="P280" s="72" t="s">
        <v>254</v>
      </c>
      <c r="Q280" s="186">
        <v>49643</v>
      </c>
      <c r="R280" s="66">
        <v>12</v>
      </c>
      <c r="S280" s="66">
        <f t="shared" si="50"/>
        <v>0</v>
      </c>
      <c r="T280" s="66">
        <v>4049</v>
      </c>
      <c r="U280" s="4" t="s">
        <v>129</v>
      </c>
      <c r="V280" s="5">
        <f t="shared" si="55"/>
        <v>4.167240215178445E-2</v>
      </c>
      <c r="W280" s="5">
        <f t="shared" si="56"/>
        <v>2.6146823688566979E-3</v>
      </c>
      <c r="X280" s="5" t="s">
        <v>124</v>
      </c>
      <c r="Y280" s="72" t="str">
        <f t="shared" si="51"/>
        <v>NC</v>
      </c>
      <c r="Z280" s="72" t="s">
        <v>129</v>
      </c>
      <c r="AA280" s="72" t="s">
        <v>141</v>
      </c>
      <c r="AB280" s="232" t="s">
        <v>2347</v>
      </c>
      <c r="AC280" s="72"/>
      <c r="AD280" s="72" t="s">
        <v>2892</v>
      </c>
      <c r="AE280" s="234"/>
      <c r="AF280" s="235" t="s">
        <v>129</v>
      </c>
      <c r="AG280" s="7"/>
      <c r="AH280" s="72" t="s">
        <v>1051</v>
      </c>
      <c r="AI280" s="7"/>
      <c r="AJ280" s="7"/>
      <c r="AK280" s="7"/>
      <c r="AL280" s="7">
        <v>8677</v>
      </c>
      <c r="AM280" s="186">
        <v>49643</v>
      </c>
      <c r="AN280" s="189">
        <v>26</v>
      </c>
      <c r="AO280" s="233">
        <v>55</v>
      </c>
      <c r="AP280" s="233" t="str">
        <f t="shared" si="52"/>
        <v>FLOW</v>
      </c>
      <c r="AQ280" s="233"/>
      <c r="AR280" s="233"/>
      <c r="AS280" s="233"/>
      <c r="AT280" s="233"/>
      <c r="AU280" s="72" t="s">
        <v>131</v>
      </c>
      <c r="AV280" s="236" t="s">
        <v>1274</v>
      </c>
      <c r="AW280" s="232" t="s">
        <v>1275</v>
      </c>
      <c r="AX280" s="237">
        <v>45609</v>
      </c>
      <c r="AY280" s="72">
        <v>24</v>
      </c>
      <c r="AZ280" s="72" t="s">
        <v>139</v>
      </c>
      <c r="BA280" s="7" t="s">
        <v>2305</v>
      </c>
      <c r="BB280" s="7"/>
      <c r="BC280" s="7"/>
      <c r="BD280" s="72"/>
      <c r="BE280" s="72"/>
      <c r="BF280" s="72"/>
      <c r="BG280" s="150"/>
      <c r="BH280" s="72"/>
      <c r="BI280" s="72"/>
      <c r="BJ280" s="72"/>
      <c r="BK280" s="72"/>
      <c r="BL280" s="72"/>
      <c r="BM280" s="72"/>
      <c r="BN280" s="72"/>
      <c r="BO280" s="72"/>
      <c r="BP280" s="72"/>
      <c r="BQ280" s="72"/>
      <c r="BR280" s="72">
        <v>1</v>
      </c>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v>1</v>
      </c>
      <c r="DU280" s="72"/>
      <c r="DV280" s="72"/>
      <c r="DW280" s="72"/>
      <c r="DX280" s="72"/>
      <c r="DY280" s="72"/>
      <c r="DZ280" s="72"/>
      <c r="EA280" s="72"/>
      <c r="EB280" s="72"/>
      <c r="EC280" s="72"/>
      <c r="ED280" s="72"/>
      <c r="EE280" s="72"/>
      <c r="EF280" s="72"/>
      <c r="EG280" s="72"/>
      <c r="EH280" s="72"/>
      <c r="EI280" s="72"/>
      <c r="EJ280" s="72"/>
      <c r="EK280" s="72"/>
      <c r="EL280" s="72">
        <v>2</v>
      </c>
      <c r="EM280" s="72"/>
      <c r="EN280" s="72"/>
      <c r="EO280" s="72"/>
      <c r="EP280" s="72"/>
      <c r="EQ280" s="72"/>
      <c r="ER280" s="238">
        <f t="shared" si="53"/>
        <v>4</v>
      </c>
      <c r="ES280" s="72">
        <f t="shared" si="54"/>
        <v>1</v>
      </c>
      <c r="ET280" s="72" t="s">
        <v>256</v>
      </c>
      <c r="EU280" s="7" t="s">
        <v>1957</v>
      </c>
      <c r="EV280" s="7" t="s">
        <v>115</v>
      </c>
      <c r="EW280" s="7" t="s">
        <v>2362</v>
      </c>
      <c r="EX280" s="150" t="s">
        <v>2462</v>
      </c>
      <c r="EY280" s="239">
        <v>46209</v>
      </c>
      <c r="EZ280" s="239"/>
      <c r="FA280" s="150"/>
      <c r="FB280" s="239"/>
      <c r="FC280" s="7" t="s">
        <v>2932</v>
      </c>
      <c r="FD280" s="7"/>
      <c r="FE280" s="7">
        <f t="shared" si="58"/>
        <v>8689</v>
      </c>
      <c r="FF280" s="72">
        <f t="shared" si="59"/>
        <v>17354</v>
      </c>
    </row>
    <row r="281" spans="1:162" ht="17.25" hidden="1" customHeight="1" x14ac:dyDescent="0.25">
      <c r="A281" s="72">
        <v>463514822</v>
      </c>
      <c r="B281" s="232" t="s">
        <v>631</v>
      </c>
      <c r="C281" s="72" t="s">
        <v>2243</v>
      </c>
      <c r="D281" s="72" t="s">
        <v>2947</v>
      </c>
      <c r="E281" s="72">
        <v>4100</v>
      </c>
      <c r="F281" s="72"/>
      <c r="G281" s="233"/>
      <c r="H281" s="233"/>
      <c r="I281" s="72">
        <v>3996</v>
      </c>
      <c r="J281" s="72">
        <v>3947</v>
      </c>
      <c r="K281" s="189">
        <f t="shared" si="48"/>
        <v>4039</v>
      </c>
      <c r="L281" s="189">
        <f t="shared" si="49"/>
        <v>3843</v>
      </c>
      <c r="M281" s="260">
        <v>1</v>
      </c>
      <c r="N281" s="72" t="s">
        <v>2242</v>
      </c>
      <c r="O281" s="72" t="s">
        <v>128</v>
      </c>
      <c r="P281" s="72" t="s">
        <v>165</v>
      </c>
      <c r="Q281" s="186">
        <v>49526</v>
      </c>
      <c r="R281" s="66">
        <v>92</v>
      </c>
      <c r="S281" s="66">
        <f t="shared" si="50"/>
        <v>0</v>
      </c>
      <c r="T281" s="66">
        <v>3140</v>
      </c>
      <c r="U281" s="4" t="s">
        <v>1022</v>
      </c>
      <c r="V281" s="5">
        <f t="shared" si="55"/>
        <v>5.3512021663778928E-2</v>
      </c>
      <c r="W281" s="5">
        <f t="shared" si="56"/>
        <v>2.6085200128919852E-3</v>
      </c>
      <c r="X281" s="5" t="s">
        <v>2242</v>
      </c>
      <c r="Y281" s="72" t="str">
        <f t="shared" si="51"/>
        <v>PTP</v>
      </c>
      <c r="Z281" s="72" t="s">
        <v>128</v>
      </c>
      <c r="AA281" s="72" t="s">
        <v>166</v>
      </c>
      <c r="AB281" s="232"/>
      <c r="AC281" s="72">
        <v>24</v>
      </c>
      <c r="AD281" s="72" t="s">
        <v>2888</v>
      </c>
      <c r="AE281" s="234"/>
      <c r="AF281" s="235" t="s">
        <v>129</v>
      </c>
      <c r="AG281" s="7"/>
      <c r="AH281" s="72" t="s">
        <v>142</v>
      </c>
      <c r="AI281" s="7"/>
      <c r="AJ281" s="7"/>
      <c r="AK281" s="7"/>
      <c r="AL281" s="7">
        <v>3947</v>
      </c>
      <c r="AM281" s="186">
        <v>49526</v>
      </c>
      <c r="AN281" s="189">
        <v>26</v>
      </c>
      <c r="AO281" s="233">
        <v>25</v>
      </c>
      <c r="AP281" s="233" t="str">
        <f t="shared" si="52"/>
        <v>STABLE</v>
      </c>
      <c r="AQ281" s="233"/>
      <c r="AR281" s="233"/>
      <c r="AS281" s="233"/>
      <c r="AT281" s="233"/>
      <c r="AU281" s="72" t="s">
        <v>131</v>
      </c>
      <c r="AV281" s="236" t="s">
        <v>1346</v>
      </c>
      <c r="AW281" s="232" t="s">
        <v>267</v>
      </c>
      <c r="AX281" s="237">
        <v>45492</v>
      </c>
      <c r="AY281" s="72">
        <v>36</v>
      </c>
      <c r="AZ281" s="72" t="s">
        <v>139</v>
      </c>
      <c r="BA281" s="7" t="s">
        <v>2305</v>
      </c>
      <c r="BB281" s="7"/>
      <c r="BC281" s="7"/>
      <c r="BD281" s="72"/>
      <c r="BE281" s="72"/>
      <c r="BF281" s="72"/>
      <c r="BG281" s="150"/>
      <c r="BH281" s="72"/>
      <c r="BI281" s="72"/>
      <c r="BJ281" s="72"/>
      <c r="BK281" s="72"/>
      <c r="BL281" s="72"/>
      <c r="BM281" s="72"/>
      <c r="BN281" s="72"/>
      <c r="BO281" s="72"/>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c r="CT281" s="72"/>
      <c r="CU281" s="72"/>
      <c r="CV281" s="72"/>
      <c r="CW281" s="72"/>
      <c r="CX281" s="72"/>
      <c r="CY281" s="72">
        <v>1</v>
      </c>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v>1</v>
      </c>
      <c r="EP281" s="72"/>
      <c r="EQ281" s="72"/>
      <c r="ER281" s="238">
        <f t="shared" si="53"/>
        <v>2</v>
      </c>
      <c r="ES281" s="72">
        <f t="shared" si="54"/>
        <v>1</v>
      </c>
      <c r="ET281" s="72" t="s">
        <v>170</v>
      </c>
      <c r="EU281" s="7" t="s">
        <v>1958</v>
      </c>
      <c r="EV281" s="7" t="s">
        <v>115</v>
      </c>
      <c r="EW281" s="7" t="e">
        <v>#N/A</v>
      </c>
      <c r="EX281" s="150" t="e">
        <v>#N/A</v>
      </c>
      <c r="EY281" s="239" t="e">
        <v>#N/A</v>
      </c>
      <c r="EZ281" s="239"/>
      <c r="FA281" s="150"/>
      <c r="FB281" s="239"/>
      <c r="FC281" s="7"/>
      <c r="FD281" s="7"/>
      <c r="FE281" s="7">
        <f t="shared" si="58"/>
        <v>4039</v>
      </c>
      <c r="FF281" s="72">
        <f t="shared" si="59"/>
        <v>7943</v>
      </c>
    </row>
    <row r="282" spans="1:162" ht="17.25" hidden="1" customHeight="1" x14ac:dyDescent="0.25">
      <c r="A282" s="72">
        <v>463312853</v>
      </c>
      <c r="B282" s="232" t="s">
        <v>969</v>
      </c>
      <c r="C282" s="72" t="s">
        <v>2243</v>
      </c>
      <c r="D282" s="72" t="s">
        <v>2885</v>
      </c>
      <c r="E282" s="72">
        <f>3569+100</f>
        <v>3669</v>
      </c>
      <c r="F282" s="72"/>
      <c r="G282" s="233"/>
      <c r="H282" s="233" t="s">
        <v>2559</v>
      </c>
      <c r="I282" s="72">
        <v>3569</v>
      </c>
      <c r="J282" s="72">
        <v>11045</v>
      </c>
      <c r="K282" s="189">
        <f t="shared" si="48"/>
        <v>775</v>
      </c>
      <c r="L282" s="189">
        <f t="shared" si="49"/>
        <v>10945</v>
      </c>
      <c r="M282" s="260">
        <v>4</v>
      </c>
      <c r="N282" s="72" t="s">
        <v>2242</v>
      </c>
      <c r="O282" s="72" t="s">
        <v>128</v>
      </c>
      <c r="P282" s="72" t="s">
        <v>284</v>
      </c>
      <c r="Q282" s="186">
        <v>49273</v>
      </c>
      <c r="R282" s="66">
        <v>437</v>
      </c>
      <c r="S282" s="66">
        <f t="shared" si="50"/>
        <v>0</v>
      </c>
      <c r="T282" s="66">
        <v>2700</v>
      </c>
      <c r="U282" s="4" t="s">
        <v>129</v>
      </c>
      <c r="V282" s="5">
        <f t="shared" si="55"/>
        <v>0.13274424734068332</v>
      </c>
      <c r="W282" s="5">
        <f t="shared" si="56"/>
        <v>1.8982642545649221E-2</v>
      </c>
      <c r="X282" s="5" t="str">
        <f t="shared" si="57"/>
        <v xml:space="preserve">STABLE </v>
      </c>
      <c r="Y282" s="72" t="str">
        <f t="shared" si="51"/>
        <v>PAID</v>
      </c>
      <c r="Z282" s="72" t="s">
        <v>129</v>
      </c>
      <c r="AA282" s="72" t="s">
        <v>128</v>
      </c>
      <c r="AB282" s="232"/>
      <c r="AC282" s="72"/>
      <c r="AD282" s="72"/>
      <c r="AE282" s="234"/>
      <c r="AF282" s="235" t="s">
        <v>2882</v>
      </c>
      <c r="AG282" s="7"/>
      <c r="AH282" s="72" t="s">
        <v>1166</v>
      </c>
      <c r="AI282" s="7"/>
      <c r="AJ282" s="7"/>
      <c r="AK282" s="7"/>
      <c r="AL282" s="7">
        <v>11045</v>
      </c>
      <c r="AM282" s="186">
        <v>49273</v>
      </c>
      <c r="AN282" s="189">
        <v>118</v>
      </c>
      <c r="AO282" s="233">
        <v>116</v>
      </c>
      <c r="AP282" s="233" t="str">
        <f t="shared" si="52"/>
        <v>STABLE</v>
      </c>
      <c r="AQ282" s="233"/>
      <c r="AR282" s="233"/>
      <c r="AS282" s="233"/>
      <c r="AT282" s="233"/>
      <c r="AU282" s="72" t="s">
        <v>426</v>
      </c>
      <c r="AV282" s="236" t="s">
        <v>1754</v>
      </c>
      <c r="AW282" s="232" t="s">
        <v>1755</v>
      </c>
      <c r="AX282" s="237">
        <v>45469</v>
      </c>
      <c r="AY282" s="72">
        <v>36</v>
      </c>
      <c r="AZ282" s="72" t="s">
        <v>139</v>
      </c>
      <c r="BA282" s="7" t="s">
        <v>2305</v>
      </c>
      <c r="BB282" s="7"/>
      <c r="BC282" s="7"/>
      <c r="BD282" s="72"/>
      <c r="BE282" s="72"/>
      <c r="BF282" s="72"/>
      <c r="BG282" s="150"/>
      <c r="BH282" s="72"/>
      <c r="BI282" s="72"/>
      <c r="BJ282" s="72"/>
      <c r="BK282" s="72"/>
      <c r="BL282" s="72"/>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v>1</v>
      </c>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238">
        <f t="shared" si="53"/>
        <v>1</v>
      </c>
      <c r="ES282" s="72">
        <f t="shared" si="54"/>
        <v>1</v>
      </c>
      <c r="ET282" s="72" t="s">
        <v>288</v>
      </c>
      <c r="EU282" s="7" t="s">
        <v>2336</v>
      </c>
      <c r="EV282" s="262" t="s">
        <v>115</v>
      </c>
      <c r="EW282" s="7" t="e">
        <v>#N/A</v>
      </c>
      <c r="EX282" s="150" t="e">
        <v>#N/A</v>
      </c>
      <c r="EY282" s="239" t="e">
        <v>#N/A</v>
      </c>
      <c r="EZ282" s="239"/>
      <c r="FA282" s="150"/>
      <c r="FB282" s="239"/>
      <c r="FC282" s="7"/>
      <c r="FD282" s="7"/>
      <c r="FE282" s="7">
        <f t="shared" si="58"/>
        <v>775</v>
      </c>
      <c r="FF282" s="72">
        <f t="shared" si="59"/>
        <v>14614</v>
      </c>
    </row>
    <row r="283" spans="1:162" ht="17.25" hidden="1" customHeight="1" x14ac:dyDescent="0.25">
      <c r="A283" s="72">
        <v>462204563</v>
      </c>
      <c r="B283" s="232" t="s">
        <v>551</v>
      </c>
      <c r="C283" s="72"/>
      <c r="D283" s="72"/>
      <c r="E283" s="72"/>
      <c r="F283" s="72"/>
      <c r="G283" s="233"/>
      <c r="H283" s="233"/>
      <c r="I283" s="72">
        <v>3917</v>
      </c>
      <c r="J283" s="72">
        <v>18842</v>
      </c>
      <c r="K283" s="189">
        <f t="shared" si="48"/>
        <v>4205</v>
      </c>
      <c r="L283" s="189">
        <f t="shared" si="49"/>
        <v>22759</v>
      </c>
      <c r="M283" s="260">
        <v>5</v>
      </c>
      <c r="N283" s="72" t="s">
        <v>124</v>
      </c>
      <c r="O283" s="72" t="s">
        <v>125</v>
      </c>
      <c r="P283" s="72" t="s">
        <v>206</v>
      </c>
      <c r="Q283" s="186">
        <v>49190</v>
      </c>
      <c r="R283" s="66">
        <v>1031</v>
      </c>
      <c r="S283" s="66">
        <f t="shared" si="50"/>
        <v>0</v>
      </c>
      <c r="T283" s="66">
        <v>6598</v>
      </c>
      <c r="U283" s="4" t="s">
        <v>124</v>
      </c>
      <c r="V283" s="5">
        <f t="shared" si="55"/>
        <v>0.14447038782912611</v>
      </c>
      <c r="W283" s="5">
        <f t="shared" si="56"/>
        <v>2.1988266195752709E-2</v>
      </c>
      <c r="X283" s="5" t="str">
        <f t="shared" si="57"/>
        <v>FLOW</v>
      </c>
      <c r="Y283" s="72" t="str">
        <f t="shared" si="51"/>
        <v>RTP</v>
      </c>
      <c r="Z283" s="72" t="s">
        <v>127</v>
      </c>
      <c r="AA283" s="72" t="s">
        <v>127</v>
      </c>
      <c r="AB283" s="232" t="s">
        <v>2346</v>
      </c>
      <c r="AC283" s="72"/>
      <c r="AD283" s="72" t="s">
        <v>2889</v>
      </c>
      <c r="AE283" s="234"/>
      <c r="AF283" s="235" t="s">
        <v>2882</v>
      </c>
      <c r="AG283" s="7"/>
      <c r="AH283" s="72" t="s">
        <v>1049</v>
      </c>
      <c r="AI283" s="7"/>
      <c r="AJ283" s="7"/>
      <c r="AK283" s="7"/>
      <c r="AL283" s="7">
        <v>18842</v>
      </c>
      <c r="AM283" s="186">
        <v>49190</v>
      </c>
      <c r="AN283" s="189">
        <v>146</v>
      </c>
      <c r="AO283" s="233">
        <v>175</v>
      </c>
      <c r="AP283" s="233" t="str">
        <f t="shared" si="52"/>
        <v>FLOW</v>
      </c>
      <c r="AQ283" s="233"/>
      <c r="AR283" s="233"/>
      <c r="AS283" s="233"/>
      <c r="AT283" s="233"/>
      <c r="AU283" s="72" t="s">
        <v>426</v>
      </c>
      <c r="AV283" s="236" t="s">
        <v>1226</v>
      </c>
      <c r="AW283" s="232" t="s">
        <v>1227</v>
      </c>
      <c r="AX283" s="237">
        <v>45363</v>
      </c>
      <c r="AY283" s="72">
        <v>36</v>
      </c>
      <c r="AZ283" s="72" t="s">
        <v>139</v>
      </c>
      <c r="BA283" s="7" t="s">
        <v>135</v>
      </c>
      <c r="BB283" s="7"/>
      <c r="BC283" s="7"/>
      <c r="BD283" s="72"/>
      <c r="BE283" s="72"/>
      <c r="BF283" s="72"/>
      <c r="BG283" s="150"/>
      <c r="BH283" s="72"/>
      <c r="BI283" s="72"/>
      <c r="BJ283" s="72"/>
      <c r="BK283" s="72"/>
      <c r="BL283" s="72"/>
      <c r="BM283" s="72"/>
      <c r="BN283" s="72"/>
      <c r="BO283" s="72"/>
      <c r="BP283" s="72"/>
      <c r="BQ283" s="72"/>
      <c r="BR283" s="72"/>
      <c r="BS283" s="72"/>
      <c r="BT283" s="72"/>
      <c r="BU283" s="72"/>
      <c r="BV283" s="72"/>
      <c r="BW283" s="72"/>
      <c r="BX283" s="72">
        <v>1</v>
      </c>
      <c r="BY283" s="72"/>
      <c r="BZ283" s="72"/>
      <c r="CA283" s="72"/>
      <c r="CB283" s="72"/>
      <c r="CC283" s="72"/>
      <c r="CD283" s="72"/>
      <c r="CE283" s="72"/>
      <c r="CF283" s="72"/>
      <c r="CG283" s="72"/>
      <c r="CH283" s="72"/>
      <c r="CI283" s="72"/>
      <c r="CJ283" s="72"/>
      <c r="CK283" s="72"/>
      <c r="CL283" s="72"/>
      <c r="CM283" s="72"/>
      <c r="CN283" s="72"/>
      <c r="CO283" s="72"/>
      <c r="CP283" s="72"/>
      <c r="CQ283" s="72"/>
      <c r="CR283" s="72"/>
      <c r="CS283" s="72"/>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v>1</v>
      </c>
      <c r="EP283" s="72"/>
      <c r="EQ283" s="72"/>
      <c r="ER283" s="238">
        <f t="shared" si="53"/>
        <v>2</v>
      </c>
      <c r="ES283" s="72">
        <f t="shared" si="54"/>
        <v>1</v>
      </c>
      <c r="ET283" s="72" t="s">
        <v>210</v>
      </c>
      <c r="EU283" s="7" t="s">
        <v>2337</v>
      </c>
      <c r="EV283" s="262" t="s">
        <v>115</v>
      </c>
      <c r="EW283" s="7" t="s">
        <v>2356</v>
      </c>
      <c r="EX283" s="150" t="s">
        <v>2465</v>
      </c>
      <c r="EY283" s="239">
        <v>46211</v>
      </c>
      <c r="EZ283" s="239"/>
      <c r="FA283" s="150"/>
      <c r="FB283" s="239"/>
      <c r="FC283" s="7"/>
      <c r="FD283" s="7"/>
      <c r="FE283" s="7">
        <f t="shared" si="58"/>
        <v>4205</v>
      </c>
      <c r="FF283" s="72">
        <f t="shared" si="59"/>
        <v>22759</v>
      </c>
    </row>
    <row r="284" spans="1:162" ht="17.25" hidden="1" customHeight="1" x14ac:dyDescent="0.25">
      <c r="A284" s="72">
        <v>461699544</v>
      </c>
      <c r="B284" s="232" t="s">
        <v>2268</v>
      </c>
      <c r="C284" s="72" t="s">
        <v>2243</v>
      </c>
      <c r="D284" s="72" t="s">
        <v>2952</v>
      </c>
      <c r="E284" s="72">
        <v>6053</v>
      </c>
      <c r="F284" s="72"/>
      <c r="G284" s="233"/>
      <c r="H284" s="233"/>
      <c r="I284" s="72">
        <v>5867</v>
      </c>
      <c r="J284" s="72">
        <v>5698</v>
      </c>
      <c r="K284" s="189">
        <f t="shared" si="48"/>
        <v>5852</v>
      </c>
      <c r="L284" s="189">
        <f t="shared" si="49"/>
        <v>5512</v>
      </c>
      <c r="M284" s="260">
        <v>1</v>
      </c>
      <c r="N284" s="72" t="s">
        <v>2242</v>
      </c>
      <c r="O284" s="72" t="s">
        <v>128</v>
      </c>
      <c r="P284" s="72" t="s">
        <v>284</v>
      </c>
      <c r="Q284" s="186">
        <v>49099</v>
      </c>
      <c r="R284" s="66">
        <v>154</v>
      </c>
      <c r="S284" s="66">
        <f t="shared" si="50"/>
        <v>0</v>
      </c>
      <c r="T284" s="66">
        <v>6750</v>
      </c>
      <c r="U284" s="4" t="s">
        <v>496</v>
      </c>
      <c r="V284" s="5">
        <f t="shared" si="55"/>
        <v>3.3488394807160558E-2</v>
      </c>
      <c r="W284" s="5">
        <f t="shared" si="56"/>
        <v>2.5860300471062386E-3</v>
      </c>
      <c r="X284" s="5" t="s">
        <v>2242</v>
      </c>
      <c r="Y284" s="72" t="str">
        <f t="shared" si="51"/>
        <v>PTP</v>
      </c>
      <c r="Z284" s="72" t="s">
        <v>166</v>
      </c>
      <c r="AA284" s="72" t="s">
        <v>166</v>
      </c>
      <c r="AB284" s="232"/>
      <c r="AC284" s="72">
        <v>28</v>
      </c>
      <c r="AD284" s="72" t="s">
        <v>2888</v>
      </c>
      <c r="AE284" s="234"/>
      <c r="AF284" s="235" t="s">
        <v>129</v>
      </c>
      <c r="AG284" s="7"/>
      <c r="AH284" s="72" t="s">
        <v>1166</v>
      </c>
      <c r="AI284" s="7"/>
      <c r="AJ284" s="7"/>
      <c r="AK284" s="7"/>
      <c r="AL284" s="7">
        <v>12602</v>
      </c>
      <c r="AM284" s="186">
        <v>49099</v>
      </c>
      <c r="AN284" s="189">
        <v>26</v>
      </c>
      <c r="AO284" s="233">
        <v>25</v>
      </c>
      <c r="AP284" s="233" t="str">
        <f t="shared" si="52"/>
        <v>STABLE</v>
      </c>
      <c r="AQ284" s="233"/>
      <c r="AR284" s="233"/>
      <c r="AS284" s="233"/>
      <c r="AT284" s="233"/>
      <c r="AU284" s="72" t="s">
        <v>129</v>
      </c>
      <c r="AV284" s="236" t="s">
        <v>2298</v>
      </c>
      <c r="AW284" s="232" t="s">
        <v>2299</v>
      </c>
      <c r="AX284" s="237">
        <v>45320</v>
      </c>
      <c r="AY284" s="72">
        <v>36</v>
      </c>
      <c r="AZ284" s="72" t="s">
        <v>2304</v>
      </c>
      <c r="BA284" s="7" t="s">
        <v>2305</v>
      </c>
      <c r="BB284" s="7"/>
      <c r="BC284" s="7"/>
      <c r="BD284" s="72"/>
      <c r="BE284" s="72"/>
      <c r="BF284" s="72"/>
      <c r="BG284" s="150"/>
      <c r="BH284" s="72"/>
      <c r="BI284" s="72"/>
      <c r="BJ284" s="72"/>
      <c r="BK284" s="72"/>
      <c r="BL284" s="72"/>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v>1</v>
      </c>
      <c r="EP284" s="72"/>
      <c r="EQ284" s="72"/>
      <c r="ER284" s="238">
        <f t="shared" si="53"/>
        <v>1</v>
      </c>
      <c r="ES284" s="72">
        <f t="shared" si="54"/>
        <v>1</v>
      </c>
      <c r="ET284" s="72" t="s">
        <v>288</v>
      </c>
      <c r="EU284" s="7" t="e">
        <v>#N/A</v>
      </c>
      <c r="EV284" s="262" t="s">
        <v>115</v>
      </c>
      <c r="EW284" s="7" t="e">
        <v>#N/A</v>
      </c>
      <c r="EX284" s="150" t="e">
        <v>#N/A</v>
      </c>
      <c r="EY284" s="239" t="e">
        <v>#N/A</v>
      </c>
      <c r="EZ284" s="239"/>
      <c r="FA284" s="150"/>
      <c r="FB284" s="239"/>
      <c r="FC284" s="7"/>
      <c r="FD284" s="7"/>
      <c r="FE284" s="7">
        <f t="shared" si="58"/>
        <v>5852</v>
      </c>
      <c r="FF284" s="72">
        <f t="shared" si="59"/>
        <v>11565</v>
      </c>
    </row>
    <row r="285" spans="1:162" ht="17.25" hidden="1" customHeight="1" x14ac:dyDescent="0.25">
      <c r="A285" s="72">
        <v>464619509</v>
      </c>
      <c r="B285" s="232" t="s">
        <v>899</v>
      </c>
      <c r="C285" s="72" t="s">
        <v>2243</v>
      </c>
      <c r="D285" s="72" t="s">
        <v>2959</v>
      </c>
      <c r="E285" s="72">
        <v>3360</v>
      </c>
      <c r="F285" s="72"/>
      <c r="G285" s="233"/>
      <c r="H285" s="233"/>
      <c r="I285" s="72">
        <v>3285</v>
      </c>
      <c r="J285" s="72">
        <v>3248</v>
      </c>
      <c r="K285" s="189">
        <f t="shared" si="48"/>
        <v>3360</v>
      </c>
      <c r="L285" s="189">
        <f t="shared" si="49"/>
        <v>3173</v>
      </c>
      <c r="M285" s="260">
        <v>1</v>
      </c>
      <c r="N285" s="72" t="s">
        <v>2242</v>
      </c>
      <c r="O285" s="72" t="s">
        <v>128</v>
      </c>
      <c r="P285" s="72" t="s">
        <v>126</v>
      </c>
      <c r="Q285" s="186">
        <v>48851</v>
      </c>
      <c r="R285" s="66">
        <v>112</v>
      </c>
      <c r="S285" s="66">
        <f t="shared" si="50"/>
        <v>0</v>
      </c>
      <c r="T285" s="66">
        <v>6736</v>
      </c>
      <c r="U285" s="4" t="s">
        <v>501</v>
      </c>
      <c r="V285" s="5">
        <f t="shared" si="55"/>
        <v>3.0700459859593358E-2</v>
      </c>
      <c r="W285" s="5">
        <f t="shared" si="56"/>
        <v>2.5729679592494119E-3</v>
      </c>
      <c r="X285" s="5" t="s">
        <v>2242</v>
      </c>
      <c r="Y285" s="72" t="str">
        <f t="shared" si="51"/>
        <v>PTP</v>
      </c>
      <c r="Z285" s="72" t="s">
        <v>166</v>
      </c>
      <c r="AA285" s="72" t="s">
        <v>166</v>
      </c>
      <c r="AB285" s="232"/>
      <c r="AC285" s="72">
        <v>31</v>
      </c>
      <c r="AD285" s="72" t="s">
        <v>2910</v>
      </c>
      <c r="AE285" s="234"/>
      <c r="AF285" s="235" t="s">
        <v>129</v>
      </c>
      <c r="AG285" s="7"/>
      <c r="AH285" s="72" t="s">
        <v>130</v>
      </c>
      <c r="AI285" s="7"/>
      <c r="AJ285" s="7"/>
      <c r="AK285" s="7"/>
      <c r="AL285" s="7">
        <v>3248</v>
      </c>
      <c r="AM285" s="186">
        <v>48851</v>
      </c>
      <c r="AN285" s="189">
        <v>26</v>
      </c>
      <c r="AO285" s="233">
        <v>55</v>
      </c>
      <c r="AP285" s="233" t="str">
        <f t="shared" si="52"/>
        <v>FLOW</v>
      </c>
      <c r="AQ285" s="233"/>
      <c r="AR285" s="233"/>
      <c r="AS285" s="233"/>
      <c r="AT285" s="233"/>
      <c r="AU285" s="72" t="s">
        <v>131</v>
      </c>
      <c r="AV285" s="236" t="s">
        <v>1677</v>
      </c>
      <c r="AW285" s="232" t="s">
        <v>1217</v>
      </c>
      <c r="AX285" s="237">
        <v>45604</v>
      </c>
      <c r="AY285" s="72">
        <v>36</v>
      </c>
      <c r="AZ285" s="72" t="s">
        <v>139</v>
      </c>
      <c r="BA285" s="7" t="s">
        <v>135</v>
      </c>
      <c r="BB285" s="7"/>
      <c r="BC285" s="7"/>
      <c r="BD285" s="72"/>
      <c r="BE285" s="72"/>
      <c r="BF285" s="72"/>
      <c r="BG285" s="150"/>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238">
        <f t="shared" si="53"/>
        <v>1</v>
      </c>
      <c r="ES285" s="72">
        <f t="shared" si="54"/>
        <v>1</v>
      </c>
      <c r="ET285" s="72" t="s">
        <v>136</v>
      </c>
      <c r="EU285" s="7" t="s">
        <v>1959</v>
      </c>
      <c r="EV285" s="7" t="s">
        <v>115</v>
      </c>
      <c r="EW285" s="7" t="s">
        <v>2354</v>
      </c>
      <c r="EX285" s="150" t="s">
        <v>2439</v>
      </c>
      <c r="EY285" s="239">
        <v>46207</v>
      </c>
      <c r="EZ285" s="239"/>
      <c r="FA285" s="150"/>
      <c r="FB285" s="239"/>
      <c r="FC285" s="7"/>
      <c r="FD285" s="7"/>
      <c r="FE285" s="7">
        <f t="shared" si="58"/>
        <v>3360</v>
      </c>
      <c r="FF285" s="72">
        <f t="shared" si="59"/>
        <v>6533</v>
      </c>
    </row>
    <row r="286" spans="1:162" ht="17.25" hidden="1" customHeight="1" x14ac:dyDescent="0.25">
      <c r="A286" s="72">
        <v>462490785</v>
      </c>
      <c r="B286" s="232" t="s">
        <v>965</v>
      </c>
      <c r="C286" s="72" t="s">
        <v>2243</v>
      </c>
      <c r="D286" s="72" t="s">
        <v>2947</v>
      </c>
      <c r="E286" s="72">
        <v>4210</v>
      </c>
      <c r="F286" s="72"/>
      <c r="G286" s="233"/>
      <c r="H286" s="233"/>
      <c r="I286" s="72">
        <v>4107</v>
      </c>
      <c r="J286" s="72">
        <v>13290</v>
      </c>
      <c r="K286" s="189">
        <f t="shared" si="48"/>
        <v>1840</v>
      </c>
      <c r="L286" s="189">
        <f t="shared" si="49"/>
        <v>13187</v>
      </c>
      <c r="M286" s="260">
        <v>4</v>
      </c>
      <c r="N286" s="72" t="s">
        <v>2242</v>
      </c>
      <c r="O286" s="72" t="s">
        <v>128</v>
      </c>
      <c r="P286" s="72" t="s">
        <v>284</v>
      </c>
      <c r="Q286" s="186">
        <v>48621</v>
      </c>
      <c r="R286" s="66">
        <v>871</v>
      </c>
      <c r="S286" s="66">
        <f t="shared" si="50"/>
        <v>0</v>
      </c>
      <c r="T286" s="66">
        <v>6750</v>
      </c>
      <c r="U286" s="4" t="s">
        <v>1015</v>
      </c>
      <c r="V286" s="5">
        <f t="shared" si="55"/>
        <v>0.13098772248394383</v>
      </c>
      <c r="W286" s="5">
        <f t="shared" si="56"/>
        <v>1.8731456643841671E-2</v>
      </c>
      <c r="X286" s="5" t="str">
        <f t="shared" si="57"/>
        <v xml:space="preserve">STABLE </v>
      </c>
      <c r="Y286" s="72" t="str">
        <f t="shared" si="51"/>
        <v>LMCB</v>
      </c>
      <c r="Z286" s="72" t="s">
        <v>128</v>
      </c>
      <c r="AA286" s="72" t="s">
        <v>339</v>
      </c>
      <c r="AB286" s="232"/>
      <c r="AC286" s="72"/>
      <c r="AD286" s="72" t="s">
        <v>2889</v>
      </c>
      <c r="AE286" s="234"/>
      <c r="AF286" s="235" t="s">
        <v>129</v>
      </c>
      <c r="AG286" s="7"/>
      <c r="AH286" s="72" t="s">
        <v>1165</v>
      </c>
      <c r="AI286" s="7"/>
      <c r="AJ286" s="7"/>
      <c r="AK286" s="7"/>
      <c r="AL286" s="7">
        <v>13290</v>
      </c>
      <c r="AM286" s="186">
        <v>48621</v>
      </c>
      <c r="AN286" s="189">
        <v>118</v>
      </c>
      <c r="AO286" s="233">
        <v>116</v>
      </c>
      <c r="AP286" s="233" t="str">
        <f t="shared" si="52"/>
        <v>STABLE</v>
      </c>
      <c r="AQ286" s="233"/>
      <c r="AR286" s="233"/>
      <c r="AS286" s="233"/>
      <c r="AT286" s="233"/>
      <c r="AU286" s="72" t="s">
        <v>426</v>
      </c>
      <c r="AV286" s="236"/>
      <c r="AW286" s="232" t="s">
        <v>1438</v>
      </c>
      <c r="AX286" s="237">
        <v>45390</v>
      </c>
      <c r="AY286" s="72">
        <v>36</v>
      </c>
      <c r="AZ286" s="72" t="s">
        <v>139</v>
      </c>
      <c r="BA286" s="7" t="s">
        <v>2305</v>
      </c>
      <c r="BB286" s="7"/>
      <c r="BC286" s="7"/>
      <c r="BD286" s="72"/>
      <c r="BE286" s="72"/>
      <c r="BF286" s="72"/>
      <c r="BG286" s="150"/>
      <c r="BH286" s="72"/>
      <c r="BI286" s="72"/>
      <c r="BJ286" s="72"/>
      <c r="BK286" s="72"/>
      <c r="BL286" s="72">
        <v>1</v>
      </c>
      <c r="BM286" s="72"/>
      <c r="BN286" s="72"/>
      <c r="BO286" s="72"/>
      <c r="BP286" s="72"/>
      <c r="BQ286" s="72"/>
      <c r="BR286" s="72"/>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v>1</v>
      </c>
      <c r="DL286" s="72"/>
      <c r="DM286" s="72"/>
      <c r="DN286" s="72"/>
      <c r="DO286" s="72"/>
      <c r="DP286" s="72"/>
      <c r="DQ286" s="72">
        <v>2</v>
      </c>
      <c r="DR286" s="72"/>
      <c r="DS286" s="72"/>
      <c r="DT286" s="72"/>
      <c r="DU286" s="72"/>
      <c r="DV286" s="72"/>
      <c r="DW286" s="72"/>
      <c r="DX286" s="72"/>
      <c r="DY286" s="72"/>
      <c r="DZ286" s="72"/>
      <c r="EA286" s="72"/>
      <c r="EB286" s="72"/>
      <c r="EC286" s="72">
        <v>1</v>
      </c>
      <c r="ED286" s="72"/>
      <c r="EE286" s="72"/>
      <c r="EF286" s="72"/>
      <c r="EG286" s="72"/>
      <c r="EH286" s="72"/>
      <c r="EI286" s="72"/>
      <c r="EJ286" s="72"/>
      <c r="EK286" s="72"/>
      <c r="EL286" s="72"/>
      <c r="EM286" s="72"/>
      <c r="EN286" s="72"/>
      <c r="EO286" s="72"/>
      <c r="EP286" s="72"/>
      <c r="EQ286" s="72"/>
      <c r="ER286" s="238">
        <f t="shared" si="53"/>
        <v>5</v>
      </c>
      <c r="ES286" s="72">
        <f t="shared" si="54"/>
        <v>1</v>
      </c>
      <c r="ET286" s="72" t="s">
        <v>288</v>
      </c>
      <c r="EU286" s="7" t="s">
        <v>1960</v>
      </c>
      <c r="EV286" s="7" t="s">
        <v>115</v>
      </c>
      <c r="EW286" s="7" t="s">
        <v>2354</v>
      </c>
      <c r="EX286" s="150" t="s">
        <v>2408</v>
      </c>
      <c r="EY286" s="239">
        <v>46207</v>
      </c>
      <c r="EZ286" s="239"/>
      <c r="FA286" s="150"/>
      <c r="FB286" s="239"/>
      <c r="FC286" s="7"/>
      <c r="FD286" s="7"/>
      <c r="FE286" s="7">
        <f t="shared" si="58"/>
        <v>1840</v>
      </c>
      <c r="FF286" s="72">
        <f t="shared" si="59"/>
        <v>17397</v>
      </c>
    </row>
    <row r="287" spans="1:162" ht="17.25" hidden="1" customHeight="1" x14ac:dyDescent="0.25">
      <c r="A287" s="72">
        <v>465743751</v>
      </c>
      <c r="B287" s="232" t="s">
        <v>2680</v>
      </c>
      <c r="C287" s="72" t="s">
        <v>2243</v>
      </c>
      <c r="D287" s="72" t="s">
        <v>2944</v>
      </c>
      <c r="E287" s="72">
        <v>4820</v>
      </c>
      <c r="F287" s="72"/>
      <c r="G287" s="233"/>
      <c r="H287" s="233"/>
      <c r="I287" s="72">
        <v>4806</v>
      </c>
      <c r="J287" s="72">
        <v>4789.5600000000004</v>
      </c>
      <c r="K287" s="189">
        <f t="shared" si="48"/>
        <v>4791.5600000000004</v>
      </c>
      <c r="L287" s="189">
        <f t="shared" si="49"/>
        <v>4775.5600000000013</v>
      </c>
      <c r="M287" s="260">
        <v>1</v>
      </c>
      <c r="N287" s="72" t="s">
        <v>2242</v>
      </c>
      <c r="O287" s="72" t="s">
        <v>128</v>
      </c>
      <c r="P287" s="72" t="s">
        <v>148</v>
      </c>
      <c r="Q287" s="186">
        <v>48460</v>
      </c>
      <c r="R287" s="66">
        <v>2</v>
      </c>
      <c r="S287" s="66">
        <f t="shared" si="50"/>
        <v>0</v>
      </c>
      <c r="T287" s="66">
        <v>450</v>
      </c>
      <c r="U287" s="4" t="s">
        <v>129</v>
      </c>
      <c r="V287" s="5">
        <f t="shared" si="55"/>
        <v>0.10982535819021588</v>
      </c>
      <c r="W287" s="5">
        <f t="shared" si="56"/>
        <v>2.5523741029912692E-3</v>
      </c>
      <c r="X287" s="5" t="str">
        <f t="shared" si="57"/>
        <v xml:space="preserve">STABLE </v>
      </c>
      <c r="Y287" s="72" t="str">
        <f t="shared" si="51"/>
        <v>NC</v>
      </c>
      <c r="Z287" s="72" t="s">
        <v>129</v>
      </c>
      <c r="AA287" s="72" t="s">
        <v>141</v>
      </c>
      <c r="AB287" s="232" t="s">
        <v>2893</v>
      </c>
      <c r="AC287" s="72"/>
      <c r="AD287" s="72" t="s">
        <v>2892</v>
      </c>
      <c r="AE287" s="234"/>
      <c r="AF287" s="235" t="s">
        <v>129</v>
      </c>
      <c r="AG287" s="7"/>
      <c r="AH287" s="72" t="s">
        <v>182</v>
      </c>
      <c r="AI287" s="7"/>
      <c r="AJ287" s="7"/>
      <c r="AK287" s="7"/>
      <c r="AL287" s="7">
        <v>5241.5600000000004</v>
      </c>
      <c r="AM287" s="186">
        <v>48460</v>
      </c>
      <c r="AN287" s="189">
        <v>26</v>
      </c>
      <c r="AO287" s="233">
        <v>25</v>
      </c>
      <c r="AP287" s="233" t="str">
        <f t="shared" si="52"/>
        <v>STABLE</v>
      </c>
      <c r="AQ287" s="233"/>
      <c r="AR287" s="233"/>
      <c r="AS287" s="233"/>
      <c r="AT287" s="233"/>
      <c r="AU287" s="72" t="s">
        <v>131</v>
      </c>
      <c r="AV287" s="236" t="s">
        <v>2862</v>
      </c>
      <c r="AW287" s="232" t="s">
        <v>1203</v>
      </c>
      <c r="AX287" s="237">
        <v>45737</v>
      </c>
      <c r="AY287" s="72">
        <v>24</v>
      </c>
      <c r="AZ287" s="72" t="s">
        <v>2880</v>
      </c>
      <c r="BA287" s="7" t="s">
        <v>2305</v>
      </c>
      <c r="BB287" s="7"/>
      <c r="BC287" s="7"/>
      <c r="BD287" s="72"/>
      <c r="BE287" s="72"/>
      <c r="BF287" s="72"/>
      <c r="BG287" s="150"/>
      <c r="BH287" s="72"/>
      <c r="BI287" s="72"/>
      <c r="BJ287" s="72"/>
      <c r="BK287" s="72"/>
      <c r="BL287" s="72"/>
      <c r="BM287" s="72"/>
      <c r="BN287" s="72"/>
      <c r="BO287" s="72"/>
      <c r="BP287" s="72"/>
      <c r="BQ287" s="72"/>
      <c r="BR287" s="72"/>
      <c r="BS287" s="72"/>
      <c r="BT287" s="72"/>
      <c r="BU287" s="72"/>
      <c r="BV287" s="72"/>
      <c r="BW287" s="72"/>
      <c r="BX287" s="72"/>
      <c r="BY287" s="72"/>
      <c r="BZ287" s="72"/>
      <c r="CA287" s="72"/>
      <c r="CB287" s="72"/>
      <c r="CC287" s="72"/>
      <c r="CD287" s="72"/>
      <c r="CE287" s="72"/>
      <c r="CF287" s="72"/>
      <c r="CG287" s="72"/>
      <c r="CH287" s="72"/>
      <c r="CI287" s="72"/>
      <c r="CJ287" s="72"/>
      <c r="CK287" s="72"/>
      <c r="CL287" s="72"/>
      <c r="CM287" s="72">
        <v>1</v>
      </c>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238">
        <f t="shared" si="53"/>
        <v>1</v>
      </c>
      <c r="ES287" s="72">
        <f t="shared" si="54"/>
        <v>1</v>
      </c>
      <c r="ET287" s="72" t="s">
        <v>152</v>
      </c>
      <c r="EU287" s="7"/>
      <c r="EV287" s="262"/>
      <c r="EW287" s="7"/>
      <c r="EX287" s="150"/>
      <c r="EY287" s="239"/>
      <c r="EZ287" s="239"/>
      <c r="FA287" s="150"/>
      <c r="FB287" s="239"/>
      <c r="FC287" s="7" t="s">
        <v>2932</v>
      </c>
      <c r="FD287" s="7"/>
      <c r="FE287" s="7">
        <f t="shared" si="58"/>
        <v>4791.5600000000004</v>
      </c>
      <c r="FF287" s="72">
        <f t="shared" si="59"/>
        <v>9595.5600000000013</v>
      </c>
    </row>
    <row r="288" spans="1:162" ht="17.25" hidden="1" customHeight="1" x14ac:dyDescent="0.25">
      <c r="A288" s="72">
        <v>466230787</v>
      </c>
      <c r="B288" s="232" t="s">
        <v>860</v>
      </c>
      <c r="C288" s="72"/>
      <c r="D288" s="72"/>
      <c r="E288" s="72"/>
      <c r="F288" s="72"/>
      <c r="G288" s="233"/>
      <c r="H288" s="233"/>
      <c r="I288" s="72">
        <v>3401</v>
      </c>
      <c r="J288" s="72">
        <v>16999</v>
      </c>
      <c r="K288" s="189">
        <f t="shared" si="48"/>
        <v>4263</v>
      </c>
      <c r="L288" s="189">
        <f t="shared" si="49"/>
        <v>20400</v>
      </c>
      <c r="M288" s="260">
        <v>5</v>
      </c>
      <c r="N288" s="72" t="s">
        <v>124</v>
      </c>
      <c r="O288" s="72" t="s">
        <v>125</v>
      </c>
      <c r="P288" s="72" t="s">
        <v>276</v>
      </c>
      <c r="Q288" s="186">
        <v>48435</v>
      </c>
      <c r="R288" s="66">
        <v>868</v>
      </c>
      <c r="S288" s="66">
        <f t="shared" si="50"/>
        <v>0</v>
      </c>
      <c r="T288" s="66">
        <v>4050</v>
      </c>
      <c r="U288" s="4" t="s">
        <v>124</v>
      </c>
      <c r="V288" s="5">
        <f t="shared" si="55"/>
        <v>0.30365057771034865</v>
      </c>
      <c r="W288" s="5">
        <f t="shared" si="56"/>
        <v>2.1650776035602406E-2</v>
      </c>
      <c r="X288" s="5" t="str">
        <f t="shared" si="57"/>
        <v>FLOW</v>
      </c>
      <c r="Y288" s="72" t="str">
        <f t="shared" si="51"/>
        <v>PTP</v>
      </c>
      <c r="Z288" s="72" t="s">
        <v>166</v>
      </c>
      <c r="AA288" s="72" t="s">
        <v>166</v>
      </c>
      <c r="AB288" s="232"/>
      <c r="AC288" s="72"/>
      <c r="AD288" s="72"/>
      <c r="AE288" s="234"/>
      <c r="AF288" s="235" t="s">
        <v>2882</v>
      </c>
      <c r="AG288" s="7"/>
      <c r="AH288" s="72" t="s">
        <v>415</v>
      </c>
      <c r="AI288" s="7"/>
      <c r="AJ288" s="7"/>
      <c r="AK288" s="7"/>
      <c r="AL288" s="7">
        <v>16999</v>
      </c>
      <c r="AM288" s="186">
        <v>48435</v>
      </c>
      <c r="AN288" s="189">
        <v>146</v>
      </c>
      <c r="AO288" s="233">
        <v>175</v>
      </c>
      <c r="AP288" s="233" t="str">
        <f t="shared" si="52"/>
        <v>FLOW</v>
      </c>
      <c r="AQ288" s="233"/>
      <c r="AR288" s="233"/>
      <c r="AS288" s="233"/>
      <c r="AT288" s="233"/>
      <c r="AU288" s="72" t="s">
        <v>426</v>
      </c>
      <c r="AV288" s="236" t="s">
        <v>1630</v>
      </c>
      <c r="AW288" s="232" t="s">
        <v>1631</v>
      </c>
      <c r="AX288" s="237">
        <v>45807</v>
      </c>
      <c r="AY288" s="72">
        <v>24</v>
      </c>
      <c r="AZ288" s="72" t="s">
        <v>139</v>
      </c>
      <c r="BA288" s="7" t="s">
        <v>135</v>
      </c>
      <c r="BB288" s="7"/>
      <c r="BC288" s="7"/>
      <c r="BD288" s="72"/>
      <c r="BE288" s="72"/>
      <c r="BF288" s="72"/>
      <c r="BG288" s="150"/>
      <c r="BH288" s="72"/>
      <c r="BI288" s="72"/>
      <c r="BJ288" s="72"/>
      <c r="BK288" s="72"/>
      <c r="BL288" s="72"/>
      <c r="BM288" s="72"/>
      <c r="BN288" s="72"/>
      <c r="BO288" s="72"/>
      <c r="BP288" s="72"/>
      <c r="BQ288" s="72"/>
      <c r="BR288" s="72"/>
      <c r="BS288" s="72"/>
      <c r="BT288" s="72"/>
      <c r="BU288" s="72"/>
      <c r="BV288" s="72"/>
      <c r="BW288" s="72"/>
      <c r="BX288" s="72"/>
      <c r="BY288" s="72"/>
      <c r="BZ288" s="72"/>
      <c r="CA288" s="72">
        <v>1</v>
      </c>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238">
        <f t="shared" si="53"/>
        <v>1</v>
      </c>
      <c r="ES288" s="72">
        <f t="shared" si="54"/>
        <v>1</v>
      </c>
      <c r="ET288" s="72" t="s">
        <v>280</v>
      </c>
      <c r="EU288" s="7" t="s">
        <v>1961</v>
      </c>
      <c r="EV288" s="7" t="s">
        <v>115</v>
      </c>
      <c r="EW288" s="7" t="e">
        <v>#N/A</v>
      </c>
      <c r="EX288" s="150" t="e">
        <v>#N/A</v>
      </c>
      <c r="EY288" s="239" t="e">
        <v>#N/A</v>
      </c>
      <c r="EZ288" s="239"/>
      <c r="FA288" s="150"/>
      <c r="FB288" s="239"/>
      <c r="FC288" s="7"/>
      <c r="FD288" s="7"/>
      <c r="FE288" s="7">
        <f t="shared" si="58"/>
        <v>4263</v>
      </c>
      <c r="FF288" s="72">
        <f t="shared" si="59"/>
        <v>20400</v>
      </c>
    </row>
    <row r="289" spans="1:162" ht="17.25" customHeight="1" x14ac:dyDescent="0.25">
      <c r="A289" s="72">
        <v>463689660</v>
      </c>
      <c r="B289" s="232" t="s">
        <v>686</v>
      </c>
      <c r="C289" s="72"/>
      <c r="D289" s="72"/>
      <c r="E289" s="72"/>
      <c r="F289" s="72"/>
      <c r="G289" s="233"/>
      <c r="H289" s="233" t="s">
        <v>2931</v>
      </c>
      <c r="I289" s="72">
        <v>3293</v>
      </c>
      <c r="J289" s="72">
        <v>9173</v>
      </c>
      <c r="K289" s="189">
        <f t="shared" si="48"/>
        <v>2797</v>
      </c>
      <c r="L289" s="189">
        <f t="shared" si="49"/>
        <v>12466</v>
      </c>
      <c r="M289" s="260">
        <v>3</v>
      </c>
      <c r="N289" s="72" t="s">
        <v>2242</v>
      </c>
      <c r="O289" s="72" t="s">
        <v>125</v>
      </c>
      <c r="P289" s="72" t="s">
        <v>264</v>
      </c>
      <c r="Q289" s="186">
        <v>48410</v>
      </c>
      <c r="R289" s="66">
        <v>210</v>
      </c>
      <c r="S289" s="66">
        <f t="shared" si="50"/>
        <v>0</v>
      </c>
      <c r="T289" s="66">
        <v>2700</v>
      </c>
      <c r="U289" s="4" t="s">
        <v>129</v>
      </c>
      <c r="V289" s="5">
        <f t="shared" si="55"/>
        <v>0.38895112071111287</v>
      </c>
      <c r="W289" s="5">
        <f t="shared" si="56"/>
        <v>1.5504414772412951E-2</v>
      </c>
      <c r="X289" s="5" t="str">
        <f t="shared" si="57"/>
        <v xml:space="preserve">STABLE </v>
      </c>
      <c r="Y289" s="72" t="str">
        <f t="shared" si="51"/>
        <v>-</v>
      </c>
      <c r="Z289" s="72" t="s">
        <v>129</v>
      </c>
      <c r="AA289" s="72" t="s">
        <v>129</v>
      </c>
      <c r="AB289" s="232"/>
      <c r="AC289" s="72"/>
      <c r="AD289" s="72"/>
      <c r="AE289" s="234"/>
      <c r="AF289" s="235" t="s">
        <v>2882</v>
      </c>
      <c r="AG289" s="7"/>
      <c r="AH289" s="72" t="s">
        <v>1077</v>
      </c>
      <c r="AI289" s="7"/>
      <c r="AJ289" s="7"/>
      <c r="AK289" s="7"/>
      <c r="AL289" s="7">
        <v>9173</v>
      </c>
      <c r="AM289" s="186">
        <v>48410</v>
      </c>
      <c r="AN289" s="189">
        <v>87</v>
      </c>
      <c r="AO289" s="233">
        <v>86</v>
      </c>
      <c r="AP289" s="233" t="str">
        <f t="shared" si="52"/>
        <v>STABLE</v>
      </c>
      <c r="AQ289" s="233"/>
      <c r="AR289" s="233"/>
      <c r="AS289" s="233"/>
      <c r="AT289" s="233"/>
      <c r="AU289" s="72" t="s">
        <v>426</v>
      </c>
      <c r="AV289" s="236" t="s">
        <v>1414</v>
      </c>
      <c r="AW289" s="232" t="s">
        <v>221</v>
      </c>
      <c r="AX289" s="237">
        <v>45511</v>
      </c>
      <c r="AY289" s="72">
        <v>36</v>
      </c>
      <c r="AZ289" s="72" t="s">
        <v>139</v>
      </c>
      <c r="BA289" s="7" t="s">
        <v>2305</v>
      </c>
      <c r="BB289" s="7"/>
      <c r="BC289" s="7"/>
      <c r="BD289" s="72"/>
      <c r="BE289" s="72"/>
      <c r="BF289" s="72"/>
      <c r="BG289" s="150"/>
      <c r="BH289" s="72"/>
      <c r="BI289" s="72"/>
      <c r="BJ289" s="72"/>
      <c r="BK289" s="72"/>
      <c r="BL289" s="72"/>
      <c r="BM289" s="72"/>
      <c r="BN289" s="72"/>
      <c r="BO289" s="72"/>
      <c r="BP289" s="72"/>
      <c r="BQ289" s="72"/>
      <c r="BR289" s="72"/>
      <c r="BS289" s="72"/>
      <c r="BT289" s="72"/>
      <c r="BU289" s="72"/>
      <c r="BV289" s="72"/>
      <c r="BW289" s="72"/>
      <c r="BX289" s="72"/>
      <c r="BY289" s="72"/>
      <c r="BZ289" s="72"/>
      <c r="CA289" s="72">
        <v>1</v>
      </c>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238">
        <f t="shared" si="53"/>
        <v>1</v>
      </c>
      <c r="ES289" s="72">
        <f t="shared" si="54"/>
        <v>1</v>
      </c>
      <c r="ET289" s="72" t="s">
        <v>268</v>
      </c>
      <c r="EU289" s="7" t="s">
        <v>1962</v>
      </c>
      <c r="EV289" s="7" t="s">
        <v>115</v>
      </c>
      <c r="EW289" s="7" t="e">
        <v>#N/A</v>
      </c>
      <c r="EX289" s="150" t="e">
        <v>#N/A</v>
      </c>
      <c r="EY289" s="239" t="e">
        <v>#N/A</v>
      </c>
      <c r="EZ289" s="239"/>
      <c r="FA289" s="150"/>
      <c r="FB289" s="239"/>
      <c r="FC289" s="7"/>
      <c r="FD289" s="7"/>
      <c r="FE289" s="7">
        <f t="shared" si="58"/>
        <v>2797</v>
      </c>
      <c r="FF289" s="72">
        <f t="shared" si="59"/>
        <v>12466</v>
      </c>
    </row>
    <row r="290" spans="1:162" ht="17.25" hidden="1" customHeight="1" x14ac:dyDescent="0.25">
      <c r="A290" s="72">
        <v>465745916</v>
      </c>
      <c r="B290" s="232" t="s">
        <v>2658</v>
      </c>
      <c r="C290" s="72" t="s">
        <v>2243</v>
      </c>
      <c r="D290" s="72" t="s">
        <v>2938</v>
      </c>
      <c r="E290" s="72">
        <v>4900</v>
      </c>
      <c r="F290" s="72"/>
      <c r="G290" s="233"/>
      <c r="H290" s="233"/>
      <c r="I290" s="72">
        <v>4873</v>
      </c>
      <c r="J290" s="72">
        <v>4684.3500000000004</v>
      </c>
      <c r="K290" s="189">
        <f t="shared" si="48"/>
        <v>4808.3500000000004</v>
      </c>
      <c r="L290" s="189">
        <f t="shared" si="49"/>
        <v>4657.3500000000004</v>
      </c>
      <c r="M290" s="260">
        <v>1</v>
      </c>
      <c r="N290" s="72" t="s">
        <v>2242</v>
      </c>
      <c r="O290" s="72" t="s">
        <v>128</v>
      </c>
      <c r="P290" s="72" t="s">
        <v>348</v>
      </c>
      <c r="Q290" s="186">
        <v>48380</v>
      </c>
      <c r="R290" s="66">
        <v>124</v>
      </c>
      <c r="S290" s="66">
        <f t="shared" si="50"/>
        <v>0</v>
      </c>
      <c r="T290" s="66">
        <v>1350</v>
      </c>
      <c r="U290" s="4" t="s">
        <v>1022</v>
      </c>
      <c r="V290" s="5">
        <f t="shared" si="55"/>
        <v>5.7866914302293487E-2</v>
      </c>
      <c r="W290" s="5">
        <f t="shared" si="56"/>
        <v>2.5481605262632607E-3</v>
      </c>
      <c r="X290" s="5" t="s">
        <v>2242</v>
      </c>
      <c r="Y290" s="72" t="str">
        <f t="shared" si="51"/>
        <v>MPTP</v>
      </c>
      <c r="Z290" s="72" t="s">
        <v>128</v>
      </c>
      <c r="AA290" s="72" t="s">
        <v>181</v>
      </c>
      <c r="AB290" s="232" t="s">
        <v>2347</v>
      </c>
      <c r="AC290" s="72">
        <v>26</v>
      </c>
      <c r="AD290" s="72" t="s">
        <v>2889</v>
      </c>
      <c r="AE290" s="234"/>
      <c r="AF290" s="235" t="s">
        <v>129</v>
      </c>
      <c r="AG290" s="7"/>
      <c r="AH290" s="72" t="s">
        <v>373</v>
      </c>
      <c r="AI290" s="7"/>
      <c r="AJ290" s="7"/>
      <c r="AK290" s="7"/>
      <c r="AL290" s="7">
        <v>6158.35</v>
      </c>
      <c r="AM290" s="186">
        <v>48380</v>
      </c>
      <c r="AN290" s="189">
        <v>26</v>
      </c>
      <c r="AO290" s="233">
        <v>25</v>
      </c>
      <c r="AP290" s="233" t="str">
        <f t="shared" si="52"/>
        <v>STABLE</v>
      </c>
      <c r="AQ290" s="233"/>
      <c r="AR290" s="233"/>
      <c r="AS290" s="233"/>
      <c r="AT290" s="233"/>
      <c r="AU290" s="72" t="s">
        <v>131</v>
      </c>
      <c r="AV290" s="236" t="s">
        <v>2835</v>
      </c>
      <c r="AW290" s="232" t="s">
        <v>1180</v>
      </c>
      <c r="AX290" s="237">
        <v>45737</v>
      </c>
      <c r="AY290" s="72">
        <v>24</v>
      </c>
      <c r="AZ290" s="72" t="s">
        <v>2880</v>
      </c>
      <c r="BA290" s="7" t="s">
        <v>135</v>
      </c>
      <c r="BB290" s="7"/>
      <c r="BC290" s="7"/>
      <c r="BD290" s="72"/>
      <c r="BE290" s="72"/>
      <c r="BF290" s="72"/>
      <c r="BG290" s="150"/>
      <c r="BH290" s="72"/>
      <c r="BI290" s="72"/>
      <c r="BJ290" s="72"/>
      <c r="BK290" s="72"/>
      <c r="BL290" s="72"/>
      <c r="BM290" s="72"/>
      <c r="BN290" s="72"/>
      <c r="BO290" s="72"/>
      <c r="BP290" s="72"/>
      <c r="BQ290" s="72"/>
      <c r="BR290" s="72"/>
      <c r="BS290" s="72"/>
      <c r="BT290" s="72"/>
      <c r="BU290" s="72"/>
      <c r="BV290" s="72"/>
      <c r="BW290" s="72"/>
      <c r="BX290" s="72"/>
      <c r="BY290" s="72"/>
      <c r="BZ290" s="72"/>
      <c r="CA290" s="72"/>
      <c r="CB290" s="72"/>
      <c r="CC290" s="72"/>
      <c r="CD290" s="72"/>
      <c r="CE290" s="72"/>
      <c r="CF290" s="72"/>
      <c r="CG290" s="72">
        <v>1</v>
      </c>
      <c r="CH290" s="72"/>
      <c r="CI290" s="72"/>
      <c r="CJ290" s="72"/>
      <c r="CK290" s="72"/>
      <c r="CL290" s="72"/>
      <c r="CM290" s="72"/>
      <c r="CN290" s="72"/>
      <c r="CO290" s="72"/>
      <c r="CP290" s="72"/>
      <c r="CQ290" s="72"/>
      <c r="CR290" s="72"/>
      <c r="CS290" s="72">
        <v>1</v>
      </c>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v>1</v>
      </c>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238">
        <f t="shared" si="53"/>
        <v>3</v>
      </c>
      <c r="ES290" s="72">
        <f t="shared" si="54"/>
        <v>1</v>
      </c>
      <c r="ET290" s="72" t="s">
        <v>352</v>
      </c>
      <c r="EU290" s="7"/>
      <c r="EV290" s="262"/>
      <c r="EW290" s="7"/>
      <c r="EX290" s="150"/>
      <c r="EY290" s="239"/>
      <c r="EZ290" s="239"/>
      <c r="FA290" s="150"/>
      <c r="FB290" s="239"/>
      <c r="FC290" s="7"/>
      <c r="FD290" s="7"/>
      <c r="FE290" s="7">
        <f t="shared" si="58"/>
        <v>4808.3500000000004</v>
      </c>
      <c r="FF290" s="72">
        <f t="shared" si="59"/>
        <v>9557.35</v>
      </c>
    </row>
    <row r="291" spans="1:162" ht="17.25" hidden="1" customHeight="1" x14ac:dyDescent="0.25">
      <c r="A291" s="72">
        <v>460542843</v>
      </c>
      <c r="B291" s="232" t="s">
        <v>954</v>
      </c>
      <c r="C291" s="72" t="s">
        <v>2243</v>
      </c>
      <c r="D291" s="72" t="s">
        <v>2947</v>
      </c>
      <c r="E291" s="72">
        <v>7500</v>
      </c>
      <c r="F291" s="72"/>
      <c r="G291" s="233"/>
      <c r="H291" s="233"/>
      <c r="I291" s="72">
        <v>7281</v>
      </c>
      <c r="J291" s="72">
        <v>14005</v>
      </c>
      <c r="K291" s="189">
        <f t="shared" si="48"/>
        <v>7236</v>
      </c>
      <c r="L291" s="189">
        <f t="shared" si="49"/>
        <v>13786</v>
      </c>
      <c r="M291" s="260">
        <v>2</v>
      </c>
      <c r="N291" s="72" t="s">
        <v>2242</v>
      </c>
      <c r="O291" s="72" t="s">
        <v>128</v>
      </c>
      <c r="P291" s="72" t="s">
        <v>284</v>
      </c>
      <c r="Q291" s="186">
        <v>48371.11</v>
      </c>
      <c r="R291" s="66">
        <v>512</v>
      </c>
      <c r="S291" s="66">
        <f t="shared" si="50"/>
        <v>0</v>
      </c>
      <c r="T291" s="66">
        <v>6750</v>
      </c>
      <c r="U291" s="4" t="s">
        <v>1023</v>
      </c>
      <c r="V291" s="5">
        <f t="shared" si="55"/>
        <v>7.3343273441239129E-2</v>
      </c>
      <c r="W291" s="5">
        <f t="shared" si="56"/>
        <v>8.9936532964374327E-3</v>
      </c>
      <c r="X291" s="5" t="str">
        <f t="shared" si="57"/>
        <v xml:space="preserve">STABLE </v>
      </c>
      <c r="Y291" s="72" t="str">
        <f t="shared" si="51"/>
        <v>MPTP</v>
      </c>
      <c r="Z291" s="72" t="s">
        <v>181</v>
      </c>
      <c r="AA291" s="72" t="s">
        <v>181</v>
      </c>
      <c r="AB291" s="232" t="s">
        <v>2347</v>
      </c>
      <c r="AC291" s="72">
        <v>25</v>
      </c>
      <c r="AD291" s="72" t="s">
        <v>2889</v>
      </c>
      <c r="AE291" s="234"/>
      <c r="AF291" s="235" t="s">
        <v>129</v>
      </c>
      <c r="AG291" s="7"/>
      <c r="AH291" s="72" t="s">
        <v>1156</v>
      </c>
      <c r="AI291" s="7"/>
      <c r="AJ291" s="7"/>
      <c r="AK291" s="7"/>
      <c r="AL291" s="7">
        <v>14005</v>
      </c>
      <c r="AM291" s="186">
        <v>48371.11</v>
      </c>
      <c r="AN291" s="189">
        <v>57</v>
      </c>
      <c r="AO291" s="233">
        <v>55</v>
      </c>
      <c r="AP291" s="233" t="str">
        <f t="shared" si="52"/>
        <v>STABLE</v>
      </c>
      <c r="AQ291" s="233"/>
      <c r="AR291" s="233"/>
      <c r="AS291" s="233"/>
      <c r="AT291" s="233"/>
      <c r="AU291" s="72" t="s">
        <v>131</v>
      </c>
      <c r="AV291" s="236" t="s">
        <v>1741</v>
      </c>
      <c r="AW291" s="232" t="s">
        <v>1275</v>
      </c>
      <c r="AX291" s="237">
        <v>45238</v>
      </c>
      <c r="AY291" s="72">
        <v>36</v>
      </c>
      <c r="AZ291" s="72" t="s">
        <v>139</v>
      </c>
      <c r="BA291" s="7" t="s">
        <v>2305</v>
      </c>
      <c r="BB291" s="7"/>
      <c r="BC291" s="7"/>
      <c r="BD291" s="72"/>
      <c r="BE291" s="72"/>
      <c r="BF291" s="72"/>
      <c r="BG291" s="150"/>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v>1</v>
      </c>
      <c r="ED291" s="72"/>
      <c r="EE291" s="72"/>
      <c r="EF291" s="72"/>
      <c r="EG291" s="72"/>
      <c r="EH291" s="72"/>
      <c r="EI291" s="72"/>
      <c r="EJ291" s="72"/>
      <c r="EK291" s="72"/>
      <c r="EL291" s="72"/>
      <c r="EM291" s="72"/>
      <c r="EN291" s="72"/>
      <c r="EO291" s="72"/>
      <c r="EP291" s="72"/>
      <c r="EQ291" s="72"/>
      <c r="ER291" s="238">
        <f t="shared" si="53"/>
        <v>2</v>
      </c>
      <c r="ES291" s="72">
        <f t="shared" si="54"/>
        <v>1</v>
      </c>
      <c r="ET291" s="72" t="s">
        <v>288</v>
      </c>
      <c r="EU291" s="7" t="s">
        <v>1963</v>
      </c>
      <c r="EV291" s="7" t="s">
        <v>115</v>
      </c>
      <c r="EW291" s="7" t="s">
        <v>2362</v>
      </c>
      <c r="EX291" s="150" t="s">
        <v>2363</v>
      </c>
      <c r="EY291" s="239">
        <v>46207</v>
      </c>
      <c r="EZ291" s="239"/>
      <c r="FA291" s="150"/>
      <c r="FB291" s="239"/>
      <c r="FC291" s="7"/>
      <c r="FD291" s="7"/>
      <c r="FE291" s="7">
        <f t="shared" si="58"/>
        <v>7236</v>
      </c>
      <c r="FF291" s="72">
        <f t="shared" si="59"/>
        <v>21286</v>
      </c>
    </row>
    <row r="292" spans="1:162" ht="17.25" hidden="1" customHeight="1" x14ac:dyDescent="0.25">
      <c r="A292" s="72">
        <v>461702783</v>
      </c>
      <c r="B292" s="232" t="s">
        <v>900</v>
      </c>
      <c r="C292" s="72" t="s">
        <v>2243</v>
      </c>
      <c r="D292" s="72" t="s">
        <v>2344</v>
      </c>
      <c r="E292" s="72">
        <v>3500</v>
      </c>
      <c r="F292" s="72"/>
      <c r="G292" s="233"/>
      <c r="H292" s="233"/>
      <c r="I292" s="72">
        <v>3338</v>
      </c>
      <c r="J292" s="72">
        <v>9743</v>
      </c>
      <c r="K292" s="189">
        <f t="shared" si="48"/>
        <v>3562</v>
      </c>
      <c r="L292" s="189">
        <f t="shared" si="49"/>
        <v>9581</v>
      </c>
      <c r="M292" s="260">
        <v>3</v>
      </c>
      <c r="N292" s="72" t="s">
        <v>2242</v>
      </c>
      <c r="O292" s="72" t="s">
        <v>128</v>
      </c>
      <c r="P292" s="72" t="s">
        <v>126</v>
      </c>
      <c r="Q292" s="186">
        <v>48202</v>
      </c>
      <c r="R292" s="66">
        <v>495</v>
      </c>
      <c r="S292" s="66">
        <f t="shared" si="50"/>
        <v>0</v>
      </c>
      <c r="T292" s="66">
        <v>0</v>
      </c>
      <c r="U292" s="4" t="s">
        <v>1019</v>
      </c>
      <c r="V292" s="5">
        <f t="shared" si="55"/>
        <v>6.2940387336569564E-2</v>
      </c>
      <c r="W292" s="5">
        <f t="shared" si="56"/>
        <v>1.5437797993386678E-2</v>
      </c>
      <c r="X292" s="5" t="str">
        <f t="shared" si="57"/>
        <v xml:space="preserve">STABLE </v>
      </c>
      <c r="Y292" s="72" t="str">
        <f t="shared" si="51"/>
        <v>PAID</v>
      </c>
      <c r="Z292" s="72" t="s">
        <v>128</v>
      </c>
      <c r="AA292" s="72" t="s">
        <v>128</v>
      </c>
      <c r="AB292" s="232"/>
      <c r="AC292" s="72"/>
      <c r="AD292" s="72"/>
      <c r="AE292" s="234"/>
      <c r="AF292" s="235" t="s">
        <v>2882</v>
      </c>
      <c r="AG292" s="7"/>
      <c r="AH292" s="72" t="s">
        <v>130</v>
      </c>
      <c r="AI292" s="7"/>
      <c r="AJ292" s="7"/>
      <c r="AK292" s="7"/>
      <c r="AL292" s="7">
        <v>9743</v>
      </c>
      <c r="AM292" s="186">
        <v>48202</v>
      </c>
      <c r="AN292" s="189">
        <v>87</v>
      </c>
      <c r="AO292" s="233">
        <v>86</v>
      </c>
      <c r="AP292" s="233" t="str">
        <f t="shared" si="52"/>
        <v>STABLE</v>
      </c>
      <c r="AQ292" s="233"/>
      <c r="AR292" s="233"/>
      <c r="AS292" s="233"/>
      <c r="AT292" s="233"/>
      <c r="AU292" s="72" t="s">
        <v>426</v>
      </c>
      <c r="AV292" s="236" t="s">
        <v>1678</v>
      </c>
      <c r="AW292" s="232" t="s">
        <v>221</v>
      </c>
      <c r="AX292" s="237">
        <v>45320</v>
      </c>
      <c r="AY292" s="72">
        <v>42</v>
      </c>
      <c r="AZ292" s="72" t="s">
        <v>139</v>
      </c>
      <c r="BA292" s="7" t="s">
        <v>135</v>
      </c>
      <c r="BB292" s="7"/>
      <c r="BC292" s="7"/>
      <c r="BD292" s="72"/>
      <c r="BE292" s="72"/>
      <c r="BF292" s="72"/>
      <c r="BG292" s="150"/>
      <c r="BH292" s="72"/>
      <c r="BI292" s="72"/>
      <c r="BJ292" s="72"/>
      <c r="BK292" s="72"/>
      <c r="BL292" s="72"/>
      <c r="BM292" s="72"/>
      <c r="BN292" s="72"/>
      <c r="BO292" s="72"/>
      <c r="BP292" s="72"/>
      <c r="BQ292" s="72"/>
      <c r="BR292" s="72"/>
      <c r="BS292" s="72"/>
      <c r="BT292" s="72"/>
      <c r="BU292" s="72">
        <v>1</v>
      </c>
      <c r="BV292" s="72"/>
      <c r="BW292" s="72"/>
      <c r="BX292" s="72">
        <v>1</v>
      </c>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238">
        <f t="shared" si="53"/>
        <v>2</v>
      </c>
      <c r="ES292" s="72">
        <f t="shared" si="54"/>
        <v>1</v>
      </c>
      <c r="ET292" s="72" t="s">
        <v>136</v>
      </c>
      <c r="EU292" s="7" t="s">
        <v>1964</v>
      </c>
      <c r="EV292" s="7" t="s">
        <v>115</v>
      </c>
      <c r="EW292" s="7" t="s">
        <v>2382</v>
      </c>
      <c r="EX292" s="150" t="s">
        <v>2466</v>
      </c>
      <c r="EY292" s="239">
        <v>46210</v>
      </c>
      <c r="EZ292" s="239"/>
      <c r="FA292" s="150"/>
      <c r="FB292" s="239"/>
      <c r="FC292" s="7"/>
      <c r="FD292" s="7"/>
      <c r="FE292" s="7">
        <f t="shared" si="58"/>
        <v>3562</v>
      </c>
      <c r="FF292" s="72">
        <f t="shared" si="59"/>
        <v>13081</v>
      </c>
    </row>
    <row r="293" spans="1:162" ht="17.25" hidden="1" customHeight="1" x14ac:dyDescent="0.25">
      <c r="A293" s="72">
        <v>463785816</v>
      </c>
      <c r="B293" s="232" t="s">
        <v>574</v>
      </c>
      <c r="C293" s="72"/>
      <c r="D293" s="72"/>
      <c r="E293" s="72"/>
      <c r="F293" s="72"/>
      <c r="G293" s="233"/>
      <c r="H293" s="233"/>
      <c r="I293" s="72">
        <v>3557</v>
      </c>
      <c r="J293" s="72">
        <v>6781</v>
      </c>
      <c r="K293" s="189">
        <f t="shared" si="48"/>
        <v>3474</v>
      </c>
      <c r="L293" s="189">
        <f t="shared" si="49"/>
        <v>10338</v>
      </c>
      <c r="M293" s="260">
        <v>2</v>
      </c>
      <c r="N293" s="72" t="s">
        <v>124</v>
      </c>
      <c r="O293" s="72" t="s">
        <v>125</v>
      </c>
      <c r="P293" s="72" t="s">
        <v>254</v>
      </c>
      <c r="Q293" s="186">
        <v>47968</v>
      </c>
      <c r="R293" s="66">
        <v>250</v>
      </c>
      <c r="S293" s="66">
        <f t="shared" si="50"/>
        <v>0</v>
      </c>
      <c r="T293" s="66">
        <v>5467.99</v>
      </c>
      <c r="U293" s="4" t="s">
        <v>1015</v>
      </c>
      <c r="V293" s="5">
        <f t="shared" si="55"/>
        <v>0.56285063759543741</v>
      </c>
      <c r="W293" s="5">
        <f t="shared" si="56"/>
        <v>8.9187029473483392E-3</v>
      </c>
      <c r="X293" s="5" t="str">
        <f t="shared" si="57"/>
        <v>FLOW</v>
      </c>
      <c r="Y293" s="72" t="str">
        <f t="shared" si="51"/>
        <v>RTP</v>
      </c>
      <c r="Z293" s="72" t="s">
        <v>128</v>
      </c>
      <c r="AA293" s="72" t="s">
        <v>127</v>
      </c>
      <c r="AB293" s="232" t="s">
        <v>2891</v>
      </c>
      <c r="AC293" s="72"/>
      <c r="AD293" s="72" t="s">
        <v>2889</v>
      </c>
      <c r="AE293" s="234"/>
      <c r="AF293" s="235" t="s">
        <v>129</v>
      </c>
      <c r="AG293" s="7"/>
      <c r="AH293" s="72" t="s">
        <v>255</v>
      </c>
      <c r="AI293" s="7"/>
      <c r="AJ293" s="7"/>
      <c r="AK293" s="7"/>
      <c r="AL293" s="7">
        <v>6781</v>
      </c>
      <c r="AM293" s="186">
        <v>47968</v>
      </c>
      <c r="AN293" s="189">
        <v>57</v>
      </c>
      <c r="AO293" s="233">
        <v>86</v>
      </c>
      <c r="AP293" s="233" t="str">
        <f t="shared" si="52"/>
        <v>FLOW</v>
      </c>
      <c r="AQ293" s="233"/>
      <c r="AR293" s="233"/>
      <c r="AS293" s="233"/>
      <c r="AT293" s="233"/>
      <c r="AU293" s="72" t="s">
        <v>131</v>
      </c>
      <c r="AV293" s="236" t="s">
        <v>1263</v>
      </c>
      <c r="AW293" s="232" t="s">
        <v>1188</v>
      </c>
      <c r="AX293" s="237">
        <v>45521</v>
      </c>
      <c r="AY293" s="72">
        <v>36</v>
      </c>
      <c r="AZ293" s="72" t="s">
        <v>139</v>
      </c>
      <c r="BA293" s="7" t="s">
        <v>2305</v>
      </c>
      <c r="BB293" s="7"/>
      <c r="BC293" s="7"/>
      <c r="BD293" s="72"/>
      <c r="BE293" s="72"/>
      <c r="BF293" s="72"/>
      <c r="BG293" s="150"/>
      <c r="BH293" s="72"/>
      <c r="BI293" s="72">
        <v>1</v>
      </c>
      <c r="BJ293" s="72"/>
      <c r="BK293" s="72"/>
      <c r="BL293" s="72"/>
      <c r="BM293" s="72"/>
      <c r="BN293" s="72"/>
      <c r="BO293" s="72"/>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238">
        <f t="shared" si="53"/>
        <v>1</v>
      </c>
      <c r="ES293" s="72">
        <f t="shared" si="54"/>
        <v>1</v>
      </c>
      <c r="ET293" s="72" t="s">
        <v>256</v>
      </c>
      <c r="EU293" s="7" t="s">
        <v>1965</v>
      </c>
      <c r="EV293" s="7" t="s">
        <v>115</v>
      </c>
      <c r="EW293" s="7" t="s">
        <v>2358</v>
      </c>
      <c r="EX293" s="150" t="s">
        <v>2467</v>
      </c>
      <c r="EY293" s="239">
        <v>46211</v>
      </c>
      <c r="EZ293" s="239"/>
      <c r="FA293" s="150"/>
      <c r="FB293" s="239"/>
      <c r="FC293" s="7"/>
      <c r="FD293" s="7"/>
      <c r="FE293" s="7">
        <f t="shared" si="58"/>
        <v>3474</v>
      </c>
      <c r="FF293" s="72">
        <f t="shared" si="59"/>
        <v>10338</v>
      </c>
    </row>
    <row r="294" spans="1:162" ht="17.25" hidden="1" customHeight="1" x14ac:dyDescent="0.25">
      <c r="A294" s="72">
        <v>465514812</v>
      </c>
      <c r="B294" s="232" t="s">
        <v>901</v>
      </c>
      <c r="C294" s="72" t="s">
        <v>2243</v>
      </c>
      <c r="D294" s="72" t="s">
        <v>2344</v>
      </c>
      <c r="E294" s="72">
        <f>5300+50</f>
        <v>5350</v>
      </c>
      <c r="F294" s="72"/>
      <c r="G294" s="233"/>
      <c r="H294" s="233"/>
      <c r="I294" s="72">
        <v>5268</v>
      </c>
      <c r="J294" s="72">
        <v>10467</v>
      </c>
      <c r="K294" s="189">
        <f t="shared" si="48"/>
        <v>5479</v>
      </c>
      <c r="L294" s="189">
        <f t="shared" si="49"/>
        <v>10385</v>
      </c>
      <c r="M294" s="260">
        <v>2</v>
      </c>
      <c r="N294" s="72" t="s">
        <v>2242</v>
      </c>
      <c r="O294" s="72" t="s">
        <v>128</v>
      </c>
      <c r="P294" s="72" t="s">
        <v>126</v>
      </c>
      <c r="Q294" s="186">
        <v>47915</v>
      </c>
      <c r="R294" s="66">
        <v>280</v>
      </c>
      <c r="S294" s="66">
        <f t="shared" si="50"/>
        <v>0</v>
      </c>
      <c r="T294" s="66">
        <v>2700</v>
      </c>
      <c r="U294" s="4" t="s">
        <v>124</v>
      </c>
      <c r="V294" s="5">
        <f t="shared" si="55"/>
        <v>7.2726869812148681E-2</v>
      </c>
      <c r="W294" s="5">
        <f t="shared" si="56"/>
        <v>8.908848643307949E-3</v>
      </c>
      <c r="X294" s="5" t="str">
        <f t="shared" si="57"/>
        <v xml:space="preserve">STABLE </v>
      </c>
      <c r="Y294" s="72" t="str">
        <f t="shared" si="51"/>
        <v>PAID</v>
      </c>
      <c r="Z294" s="72" t="s">
        <v>166</v>
      </c>
      <c r="AA294" s="72" t="s">
        <v>128</v>
      </c>
      <c r="AB294" s="232"/>
      <c r="AC294" s="72"/>
      <c r="AD294" s="72"/>
      <c r="AE294" s="234"/>
      <c r="AF294" s="235" t="s">
        <v>129</v>
      </c>
      <c r="AG294" s="7"/>
      <c r="AH294" s="72" t="s">
        <v>130</v>
      </c>
      <c r="AI294" s="7"/>
      <c r="AJ294" s="7"/>
      <c r="AK294" s="7"/>
      <c r="AL294" s="7">
        <v>10467</v>
      </c>
      <c r="AM294" s="186">
        <v>47915</v>
      </c>
      <c r="AN294" s="189">
        <v>57</v>
      </c>
      <c r="AO294" s="233">
        <v>55</v>
      </c>
      <c r="AP294" s="233" t="str">
        <f t="shared" si="52"/>
        <v>STABLE</v>
      </c>
      <c r="AQ294" s="233"/>
      <c r="AR294" s="233"/>
      <c r="AS294" s="233"/>
      <c r="AT294" s="233"/>
      <c r="AU294" s="72" t="s">
        <v>131</v>
      </c>
      <c r="AV294" s="236" t="s">
        <v>1679</v>
      </c>
      <c r="AW294" s="232" t="s">
        <v>298</v>
      </c>
      <c r="AX294" s="237">
        <v>45704</v>
      </c>
      <c r="AY294" s="72">
        <v>24</v>
      </c>
      <c r="AZ294" s="72" t="s">
        <v>139</v>
      </c>
      <c r="BA294" s="7" t="s">
        <v>135</v>
      </c>
      <c r="BB294" s="7"/>
      <c r="BC294" s="7"/>
      <c r="BD294" s="72"/>
      <c r="BE294" s="72"/>
      <c r="BF294" s="72"/>
      <c r="BG294" s="150"/>
      <c r="BH294" s="72"/>
      <c r="BI294" s="72"/>
      <c r="BJ294" s="72"/>
      <c r="BK294" s="72"/>
      <c r="BL294" s="72"/>
      <c r="BM294" s="72"/>
      <c r="BN294" s="72"/>
      <c r="BO294" s="72"/>
      <c r="BP294" s="72"/>
      <c r="BQ294" s="72"/>
      <c r="BR294" s="72"/>
      <c r="BS294" s="72"/>
      <c r="BT294" s="72"/>
      <c r="BU294" s="72">
        <v>1</v>
      </c>
      <c r="BV294" s="72"/>
      <c r="BW294" s="72"/>
      <c r="BX294" s="72">
        <v>1</v>
      </c>
      <c r="BY294" s="72"/>
      <c r="BZ294" s="72"/>
      <c r="CA294" s="72"/>
      <c r="CB294" s="72"/>
      <c r="CC294" s="72"/>
      <c r="CD294" s="72"/>
      <c r="CE294" s="72"/>
      <c r="CF294" s="72"/>
      <c r="CG294" s="72"/>
      <c r="CH294" s="72"/>
      <c r="CI294" s="72"/>
      <c r="CJ294" s="72"/>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238">
        <f t="shared" si="53"/>
        <v>2</v>
      </c>
      <c r="ES294" s="72">
        <f t="shared" si="54"/>
        <v>1</v>
      </c>
      <c r="ET294" s="72" t="s">
        <v>136</v>
      </c>
      <c r="EU294" s="7" t="s">
        <v>1966</v>
      </c>
      <c r="EV294" s="7" t="s">
        <v>115</v>
      </c>
      <c r="EW294" s="7" t="s">
        <v>2382</v>
      </c>
      <c r="EX294" s="150" t="s">
        <v>2468</v>
      </c>
      <c r="EY294" s="239">
        <v>46210</v>
      </c>
      <c r="EZ294" s="239"/>
      <c r="FA294" s="150"/>
      <c r="FB294" s="239"/>
      <c r="FC294" s="7"/>
      <c r="FD294" s="7"/>
      <c r="FE294" s="7">
        <f t="shared" si="58"/>
        <v>5479</v>
      </c>
      <c r="FF294" s="72">
        <f t="shared" si="59"/>
        <v>15735</v>
      </c>
    </row>
    <row r="295" spans="1:162" ht="17.25" hidden="1" customHeight="1" x14ac:dyDescent="0.25">
      <c r="A295" s="72">
        <v>463639237</v>
      </c>
      <c r="B295" s="232" t="s">
        <v>970</v>
      </c>
      <c r="C295" s="72"/>
      <c r="D295" s="72"/>
      <c r="E295" s="72"/>
      <c r="F295" s="72"/>
      <c r="G295" s="233"/>
      <c r="H295" s="233"/>
      <c r="I295" s="72">
        <v>3482</v>
      </c>
      <c r="J295" s="72">
        <v>6369</v>
      </c>
      <c r="K295" s="189">
        <f t="shared" si="48"/>
        <v>3167</v>
      </c>
      <c r="L295" s="189">
        <f t="shared" si="49"/>
        <v>9851</v>
      </c>
      <c r="M295" s="260">
        <v>2</v>
      </c>
      <c r="N295" s="72" t="s">
        <v>124</v>
      </c>
      <c r="O295" s="72" t="s">
        <v>125</v>
      </c>
      <c r="P295" s="72" t="s">
        <v>284</v>
      </c>
      <c r="Q295" s="186">
        <v>47903</v>
      </c>
      <c r="R295" s="66">
        <v>280</v>
      </c>
      <c r="S295" s="66">
        <f t="shared" si="50"/>
        <v>0</v>
      </c>
      <c r="T295" s="66">
        <v>4498</v>
      </c>
      <c r="U295" s="4" t="s">
        <v>129</v>
      </c>
      <c r="V295" s="5">
        <f t="shared" si="55"/>
        <v>7.2633496061092623E-2</v>
      </c>
      <c r="W295" s="5">
        <f t="shared" si="56"/>
        <v>8.9066174801289925E-3</v>
      </c>
      <c r="X295" s="5" t="str">
        <f t="shared" si="57"/>
        <v>FLOW</v>
      </c>
      <c r="Y295" s="72" t="str">
        <f t="shared" si="51"/>
        <v>NC</v>
      </c>
      <c r="Z295" s="72" t="s">
        <v>129</v>
      </c>
      <c r="AA295" s="72" t="s">
        <v>141</v>
      </c>
      <c r="AB295" s="232" t="s">
        <v>2347</v>
      </c>
      <c r="AC295" s="72"/>
      <c r="AD295" s="72" t="s">
        <v>2892</v>
      </c>
      <c r="AE295" s="234"/>
      <c r="AF295" s="235" t="s">
        <v>129</v>
      </c>
      <c r="AG295" s="7"/>
      <c r="AH295" s="72" t="s">
        <v>1166</v>
      </c>
      <c r="AI295" s="7"/>
      <c r="AJ295" s="7"/>
      <c r="AK295" s="7"/>
      <c r="AL295" s="7">
        <v>6369</v>
      </c>
      <c r="AM295" s="186">
        <v>47903</v>
      </c>
      <c r="AN295" s="189">
        <v>57</v>
      </c>
      <c r="AO295" s="233">
        <v>86</v>
      </c>
      <c r="AP295" s="233" t="str">
        <f t="shared" si="52"/>
        <v>FLOW</v>
      </c>
      <c r="AQ295" s="233"/>
      <c r="AR295" s="233"/>
      <c r="AS295" s="233"/>
      <c r="AT295" s="233"/>
      <c r="AU295" s="72" t="s">
        <v>131</v>
      </c>
      <c r="AV295" s="236"/>
      <c r="AW295" s="232" t="s">
        <v>1177</v>
      </c>
      <c r="AX295" s="237">
        <v>45506</v>
      </c>
      <c r="AY295" s="72">
        <v>36</v>
      </c>
      <c r="AZ295" s="72" t="s">
        <v>139</v>
      </c>
      <c r="BA295" s="7" t="s">
        <v>2305</v>
      </c>
      <c r="BB295" s="7"/>
      <c r="BC295" s="7"/>
      <c r="BD295" s="72"/>
      <c r="BE295" s="72"/>
      <c r="BF295" s="72"/>
      <c r="BG295" s="150"/>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v>1</v>
      </c>
      <c r="CE295" s="72"/>
      <c r="CF295" s="72"/>
      <c r="CG295" s="72"/>
      <c r="CH295" s="72"/>
      <c r="CI295" s="72"/>
      <c r="CJ295" s="72"/>
      <c r="CK295" s="72"/>
      <c r="CL295" s="72"/>
      <c r="CM295" s="72"/>
      <c r="CN295" s="72"/>
      <c r="CO295" s="72"/>
      <c r="CP295" s="72"/>
      <c r="CQ295" s="72"/>
      <c r="CR295" s="72"/>
      <c r="CS295" s="72"/>
      <c r="CT295" s="72"/>
      <c r="CU295" s="72"/>
      <c r="CV295" s="72"/>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238">
        <f t="shared" si="53"/>
        <v>1</v>
      </c>
      <c r="ES295" s="72">
        <f t="shared" si="54"/>
        <v>1</v>
      </c>
      <c r="ET295" s="72" t="s">
        <v>288</v>
      </c>
      <c r="EU295" s="7" t="s">
        <v>1967</v>
      </c>
      <c r="EV295" s="7" t="s">
        <v>115</v>
      </c>
      <c r="EW295" s="7" t="e">
        <v>#N/A</v>
      </c>
      <c r="EX295" s="150" t="e">
        <v>#N/A</v>
      </c>
      <c r="EY295" s="239" t="e">
        <v>#N/A</v>
      </c>
      <c r="EZ295" s="239"/>
      <c r="FA295" s="150"/>
      <c r="FB295" s="239"/>
      <c r="FC295" s="7"/>
      <c r="FD295" s="7"/>
      <c r="FE295" s="7">
        <f t="shared" si="58"/>
        <v>3167</v>
      </c>
      <c r="FF295" s="72">
        <f t="shared" si="59"/>
        <v>9851</v>
      </c>
    </row>
    <row r="296" spans="1:162" ht="17.25" hidden="1" customHeight="1" x14ac:dyDescent="0.25">
      <c r="A296" s="72">
        <v>460952186</v>
      </c>
      <c r="B296" s="232" t="s">
        <v>642</v>
      </c>
      <c r="C296" s="72" t="s">
        <v>2243</v>
      </c>
      <c r="D296" s="72" t="s">
        <v>2959</v>
      </c>
      <c r="E296" s="72">
        <v>3000</v>
      </c>
      <c r="F296" s="72"/>
      <c r="G296" s="233"/>
      <c r="H296" s="233"/>
      <c r="I296" s="72">
        <v>2774</v>
      </c>
      <c r="J296" s="72">
        <v>4509</v>
      </c>
      <c r="K296" s="189">
        <f t="shared" si="48"/>
        <v>1898</v>
      </c>
      <c r="L296" s="189">
        <f t="shared" si="49"/>
        <v>4283</v>
      </c>
      <c r="M296" s="260">
        <v>2</v>
      </c>
      <c r="N296" s="72" t="s">
        <v>2242</v>
      </c>
      <c r="O296" s="72" t="s">
        <v>128</v>
      </c>
      <c r="P296" s="72" t="s">
        <v>148</v>
      </c>
      <c r="Q296" s="186">
        <v>47667</v>
      </c>
      <c r="R296" s="66">
        <v>163</v>
      </c>
      <c r="S296" s="66">
        <f t="shared" si="50"/>
        <v>0</v>
      </c>
      <c r="T296" s="66">
        <v>6750</v>
      </c>
      <c r="U296" s="4" t="s">
        <v>1023</v>
      </c>
      <c r="V296" s="5">
        <f t="shared" si="55"/>
        <v>0.13689691705512091</v>
      </c>
      <c r="W296" s="5">
        <f t="shared" si="56"/>
        <v>8.8627379376095168E-3</v>
      </c>
      <c r="X296" s="5" t="s">
        <v>124</v>
      </c>
      <c r="Y296" s="72" t="str">
        <f t="shared" si="51"/>
        <v>BPTP</v>
      </c>
      <c r="Z296" s="72" t="s">
        <v>166</v>
      </c>
      <c r="AA296" s="72" t="s">
        <v>258</v>
      </c>
      <c r="AB296" s="232" t="s">
        <v>2891</v>
      </c>
      <c r="AC296" s="72">
        <v>29</v>
      </c>
      <c r="AD296" s="72" t="s">
        <v>2888</v>
      </c>
      <c r="AE296" s="234"/>
      <c r="AF296" s="235" t="s">
        <v>129</v>
      </c>
      <c r="AG296" s="7"/>
      <c r="AH296" s="72" t="s">
        <v>1063</v>
      </c>
      <c r="AI296" s="7"/>
      <c r="AJ296" s="7"/>
      <c r="AK296" s="7"/>
      <c r="AL296" s="7">
        <v>4509</v>
      </c>
      <c r="AM296" s="186">
        <v>47667</v>
      </c>
      <c r="AN296" s="189">
        <v>57</v>
      </c>
      <c r="AO296" s="233">
        <v>86</v>
      </c>
      <c r="AP296" s="233" t="str">
        <f t="shared" si="52"/>
        <v>FLOW</v>
      </c>
      <c r="AQ296" s="233"/>
      <c r="AR296" s="233"/>
      <c r="AS296" s="233"/>
      <c r="AT296" s="233"/>
      <c r="AU296" s="72" t="s">
        <v>131</v>
      </c>
      <c r="AV296" s="236" t="s">
        <v>1360</v>
      </c>
      <c r="AW296" s="232" t="s">
        <v>361</v>
      </c>
      <c r="AX296" s="237">
        <v>45261</v>
      </c>
      <c r="AY296" s="72">
        <v>48</v>
      </c>
      <c r="AZ296" s="72" t="s">
        <v>139</v>
      </c>
      <c r="BA296" s="7" t="s">
        <v>2305</v>
      </c>
      <c r="BB296" s="7"/>
      <c r="BC296" s="7"/>
      <c r="BD296" s="72"/>
      <c r="BE296" s="72"/>
      <c r="BF296" s="72"/>
      <c r="BG296" s="150"/>
      <c r="BH296" s="72"/>
      <c r="BI296" s="72"/>
      <c r="BJ296" s="72"/>
      <c r="BK296" s="72"/>
      <c r="BL296" s="72">
        <v>1</v>
      </c>
      <c r="BM296" s="72"/>
      <c r="BN296" s="72"/>
      <c r="BO296" s="72"/>
      <c r="BP296" s="72"/>
      <c r="BQ296" s="72"/>
      <c r="BR296" s="72"/>
      <c r="BS296" s="72"/>
      <c r="BT296" s="72"/>
      <c r="BU296" s="72"/>
      <c r="BV296" s="72"/>
      <c r="BW296" s="72"/>
      <c r="BX296" s="72"/>
      <c r="BY296" s="72"/>
      <c r="BZ296" s="72"/>
      <c r="CA296" s="72"/>
      <c r="CB296" s="72"/>
      <c r="CC296" s="72"/>
      <c r="CD296" s="72">
        <v>1</v>
      </c>
      <c r="CE296" s="72"/>
      <c r="CF296" s="72"/>
      <c r="CG296" s="72"/>
      <c r="CH296" s="72"/>
      <c r="CI296" s="72"/>
      <c r="CJ296" s="72"/>
      <c r="CK296" s="72"/>
      <c r="CL296" s="72"/>
      <c r="CM296" s="72"/>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v>1</v>
      </c>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238">
        <f t="shared" si="53"/>
        <v>4</v>
      </c>
      <c r="ES296" s="72">
        <f t="shared" si="54"/>
        <v>1</v>
      </c>
      <c r="ET296" s="72" t="s">
        <v>152</v>
      </c>
      <c r="EU296" s="7" t="s">
        <v>1968</v>
      </c>
      <c r="EV296" s="7" t="s">
        <v>115</v>
      </c>
      <c r="EW296" s="7" t="s">
        <v>2354</v>
      </c>
      <c r="EX296" s="150" t="s">
        <v>2391</v>
      </c>
      <c r="EY296" s="239">
        <v>46207</v>
      </c>
      <c r="EZ296" s="239"/>
      <c r="FA296" s="150"/>
      <c r="FB296" s="239"/>
      <c r="FC296" s="7" t="s">
        <v>2932</v>
      </c>
      <c r="FD296" s="7"/>
      <c r="FE296" s="7">
        <f t="shared" si="58"/>
        <v>1898</v>
      </c>
      <c r="FF296" s="72">
        <f t="shared" si="59"/>
        <v>7283</v>
      </c>
    </row>
    <row r="297" spans="1:162" ht="17.25" customHeight="1" x14ac:dyDescent="0.25">
      <c r="A297" s="72">
        <v>460922761</v>
      </c>
      <c r="B297" s="232" t="s">
        <v>2651</v>
      </c>
      <c r="C297" s="72"/>
      <c r="D297" s="72"/>
      <c r="E297" s="72"/>
      <c r="F297" s="72"/>
      <c r="G297" s="233"/>
      <c r="H297" s="233"/>
      <c r="I297" s="72">
        <v>2834</v>
      </c>
      <c r="J297" s="72">
        <v>2813</v>
      </c>
      <c r="K297" s="189">
        <f t="shared" si="48"/>
        <v>2813</v>
      </c>
      <c r="L297" s="189">
        <f t="shared" si="49"/>
        <v>5647</v>
      </c>
      <c r="M297" s="260">
        <v>1</v>
      </c>
      <c r="N297" s="72" t="s">
        <v>124</v>
      </c>
      <c r="O297" s="72" t="s">
        <v>125</v>
      </c>
      <c r="P297" s="72" t="s">
        <v>264</v>
      </c>
      <c r="Q297" s="186">
        <v>47289</v>
      </c>
      <c r="R297" s="66">
        <v>0</v>
      </c>
      <c r="S297" s="66">
        <f t="shared" si="50"/>
        <v>0</v>
      </c>
      <c r="T297" s="66">
        <v>450</v>
      </c>
      <c r="U297" s="4" t="s">
        <v>129</v>
      </c>
      <c r="V297" s="5">
        <f t="shared" si="55"/>
        <v>4.075313348800088E-2</v>
      </c>
      <c r="W297" s="5">
        <f t="shared" si="56"/>
        <v>2.490697873635042E-3</v>
      </c>
      <c r="X297" s="5" t="str">
        <f t="shared" si="57"/>
        <v>FLOW</v>
      </c>
      <c r="Y297" s="72" t="str">
        <f t="shared" si="51"/>
        <v>NC</v>
      </c>
      <c r="Z297" s="72" t="s">
        <v>129</v>
      </c>
      <c r="AA297" s="72" t="s">
        <v>141</v>
      </c>
      <c r="AB297" s="232" t="s">
        <v>2347</v>
      </c>
      <c r="AC297" s="72"/>
      <c r="AD297" s="72" t="s">
        <v>2889</v>
      </c>
      <c r="AE297" s="234"/>
      <c r="AF297" s="235" t="s">
        <v>129</v>
      </c>
      <c r="AG297" s="7"/>
      <c r="AH297" s="72" t="s">
        <v>2711</v>
      </c>
      <c r="AI297" s="7"/>
      <c r="AJ297" s="7"/>
      <c r="AK297" s="7"/>
      <c r="AL297" s="7">
        <v>3263</v>
      </c>
      <c r="AM297" s="186">
        <v>47289</v>
      </c>
      <c r="AN297" s="189">
        <v>26</v>
      </c>
      <c r="AO297" s="233">
        <v>55</v>
      </c>
      <c r="AP297" s="233" t="str">
        <f t="shared" si="52"/>
        <v>FLOW</v>
      </c>
      <c r="AQ297" s="233"/>
      <c r="AR297" s="233"/>
      <c r="AS297" s="233"/>
      <c r="AT297" s="233"/>
      <c r="AU297" s="72" t="s">
        <v>131</v>
      </c>
      <c r="AV297" s="236" t="s">
        <v>2824</v>
      </c>
      <c r="AW297" s="232" t="s">
        <v>2825</v>
      </c>
      <c r="AX297" s="237">
        <v>45259</v>
      </c>
      <c r="AY297" s="72">
        <v>48</v>
      </c>
      <c r="AZ297" s="72" t="s">
        <v>2880</v>
      </c>
      <c r="BA297" s="7" t="s">
        <v>2305</v>
      </c>
      <c r="BB297" s="7"/>
      <c r="BC297" s="7"/>
      <c r="BD297" s="72"/>
      <c r="BE297" s="72"/>
      <c r="BF297" s="72"/>
      <c r="BG297" s="150"/>
      <c r="BH297" s="72"/>
      <c r="BI297" s="72"/>
      <c r="BJ297" s="72"/>
      <c r="BK297" s="72"/>
      <c r="BL297" s="72"/>
      <c r="BM297" s="72"/>
      <c r="BN297" s="72"/>
      <c r="BO297" s="72"/>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v>1</v>
      </c>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238">
        <f t="shared" si="53"/>
        <v>1</v>
      </c>
      <c r="ES297" s="72">
        <f t="shared" si="54"/>
        <v>1</v>
      </c>
      <c r="ET297" s="72" t="s">
        <v>268</v>
      </c>
      <c r="EU297" s="7"/>
      <c r="EV297" s="262"/>
      <c r="EW297" s="7"/>
      <c r="EX297" s="150"/>
      <c r="EY297" s="239"/>
      <c r="EZ297" s="239"/>
      <c r="FA297" s="150"/>
      <c r="FB297" s="239"/>
      <c r="FC297" s="7"/>
      <c r="FD297" s="7"/>
      <c r="FE297" s="7">
        <f t="shared" si="58"/>
        <v>2813</v>
      </c>
      <c r="FF297" s="72">
        <f t="shared" si="59"/>
        <v>5647</v>
      </c>
    </row>
    <row r="298" spans="1:162" ht="17.25" hidden="1" customHeight="1" x14ac:dyDescent="0.25">
      <c r="A298" s="72">
        <v>460174984</v>
      </c>
      <c r="B298" s="232" t="s">
        <v>2693</v>
      </c>
      <c r="C298" s="72" t="s">
        <v>2243</v>
      </c>
      <c r="D298" s="72" t="s">
        <v>2885</v>
      </c>
      <c r="E298" s="72">
        <v>3195</v>
      </c>
      <c r="F298" s="72"/>
      <c r="G298" s="233"/>
      <c r="H298" s="233"/>
      <c r="I298" s="72">
        <v>3138</v>
      </c>
      <c r="J298" s="72">
        <v>3138</v>
      </c>
      <c r="K298" s="189">
        <f t="shared" si="48"/>
        <v>3151</v>
      </c>
      <c r="L298" s="189">
        <f t="shared" si="49"/>
        <v>3081</v>
      </c>
      <c r="M298" s="260">
        <v>1</v>
      </c>
      <c r="N298" s="72" t="s">
        <v>2242</v>
      </c>
      <c r="O298" s="72" t="s">
        <v>128</v>
      </c>
      <c r="P298" s="72" t="s">
        <v>284</v>
      </c>
      <c r="Q298" s="186">
        <v>47119.85</v>
      </c>
      <c r="R298" s="66">
        <v>13</v>
      </c>
      <c r="S298" s="66">
        <f t="shared" si="50"/>
        <v>0</v>
      </c>
      <c r="T298" s="66">
        <v>4964.38</v>
      </c>
      <c r="U298" s="4" t="s">
        <v>129</v>
      </c>
      <c r="V298" s="5">
        <f t="shared" si="55"/>
        <v>3.2138498544862101E-2</v>
      </c>
      <c r="W298" s="5">
        <f t="shared" si="56"/>
        <v>2.4817887923407585E-3</v>
      </c>
      <c r="X298" s="5" t="str">
        <f t="shared" si="57"/>
        <v xml:space="preserve">STABLE </v>
      </c>
      <c r="Y298" s="72" t="str">
        <f t="shared" si="51"/>
        <v>PAID</v>
      </c>
      <c r="Z298" s="72" t="s">
        <v>129</v>
      </c>
      <c r="AA298" s="72" t="s">
        <v>128</v>
      </c>
      <c r="AB298" s="232"/>
      <c r="AC298" s="72"/>
      <c r="AD298" s="72"/>
      <c r="AE298" s="234"/>
      <c r="AF298" s="235" t="s">
        <v>129</v>
      </c>
      <c r="AG298" s="7"/>
      <c r="AH298" s="72" t="s">
        <v>285</v>
      </c>
      <c r="AI298" s="7"/>
      <c r="AJ298" s="7"/>
      <c r="AK298" s="7"/>
      <c r="AL298" s="7">
        <v>8115.38</v>
      </c>
      <c r="AM298" s="186">
        <v>47119.85</v>
      </c>
      <c r="AN298" s="189">
        <v>26</v>
      </c>
      <c r="AO298" s="233">
        <v>25</v>
      </c>
      <c r="AP298" s="233" t="str">
        <f t="shared" si="52"/>
        <v>STABLE</v>
      </c>
      <c r="AQ298" s="233"/>
      <c r="AR298" s="233"/>
      <c r="AS298" s="233"/>
      <c r="AT298" s="233"/>
      <c r="AU298" s="72" t="s">
        <v>131</v>
      </c>
      <c r="AV298" s="236" t="s">
        <v>2877</v>
      </c>
      <c r="AW298" s="232" t="s">
        <v>1177</v>
      </c>
      <c r="AX298" s="237">
        <v>45216</v>
      </c>
      <c r="AY298" s="72">
        <v>48</v>
      </c>
      <c r="AZ298" s="72" t="s">
        <v>2880</v>
      </c>
      <c r="BA298" s="7" t="s">
        <v>2305</v>
      </c>
      <c r="BB298" s="7"/>
      <c r="BC298" s="7"/>
      <c r="BD298" s="72"/>
      <c r="BE298" s="72"/>
      <c r="BF298" s="72"/>
      <c r="BG298" s="150"/>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c r="CH298" s="72"/>
      <c r="CI298" s="72"/>
      <c r="CJ298" s="72"/>
      <c r="CK298" s="72"/>
      <c r="CL298" s="72"/>
      <c r="CM298" s="72">
        <v>1</v>
      </c>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v>1</v>
      </c>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238">
        <f t="shared" si="53"/>
        <v>2</v>
      </c>
      <c r="ES298" s="72">
        <f t="shared" si="54"/>
        <v>1</v>
      </c>
      <c r="ET298" s="72" t="s">
        <v>288</v>
      </c>
      <c r="EU298" s="7"/>
      <c r="EV298" s="262"/>
      <c r="EW298" s="7"/>
      <c r="EX298" s="150"/>
      <c r="EY298" s="239"/>
      <c r="EZ298" s="239"/>
      <c r="FA298" s="150"/>
      <c r="FB298" s="239"/>
      <c r="FC298" s="7" t="s">
        <v>2932</v>
      </c>
      <c r="FD298" s="7"/>
      <c r="FE298" s="7">
        <f t="shared" si="58"/>
        <v>3151</v>
      </c>
      <c r="FF298" s="72">
        <f t="shared" si="59"/>
        <v>6276</v>
      </c>
    </row>
    <row r="299" spans="1:162" ht="17.25" hidden="1" customHeight="1" x14ac:dyDescent="0.25">
      <c r="A299" s="72">
        <v>464314536</v>
      </c>
      <c r="B299" s="232" t="s">
        <v>2641</v>
      </c>
      <c r="C299" s="72" t="s">
        <v>2243</v>
      </c>
      <c r="D299" s="72" t="s">
        <v>2899</v>
      </c>
      <c r="E299" s="72">
        <v>3346</v>
      </c>
      <c r="F299" s="72"/>
      <c r="G299" s="233"/>
      <c r="H299" s="233"/>
      <c r="I299" s="72">
        <v>3104</v>
      </c>
      <c r="J299" s="72">
        <v>5874</v>
      </c>
      <c r="K299" s="189">
        <f t="shared" si="48"/>
        <v>3012</v>
      </c>
      <c r="L299" s="189">
        <f t="shared" si="49"/>
        <v>5632</v>
      </c>
      <c r="M299" s="260">
        <v>2</v>
      </c>
      <c r="N299" s="72" t="s">
        <v>2242</v>
      </c>
      <c r="O299" s="72" t="s">
        <v>128</v>
      </c>
      <c r="P299" s="72" t="s">
        <v>218</v>
      </c>
      <c r="Q299" s="186">
        <v>47048</v>
      </c>
      <c r="R299" s="66">
        <v>242</v>
      </c>
      <c r="S299" s="66">
        <f t="shared" si="50"/>
        <v>0</v>
      </c>
      <c r="T299" s="66">
        <v>5332</v>
      </c>
      <c r="U299" s="4" t="s">
        <v>129</v>
      </c>
      <c r="V299" s="5">
        <f t="shared" si="55"/>
        <v>0.36178304413425555</v>
      </c>
      <c r="W299" s="5">
        <f t="shared" si="56"/>
        <v>8.7476471036283497E-3</v>
      </c>
      <c r="X299" s="5" t="str">
        <f t="shared" si="57"/>
        <v xml:space="preserve">STABLE </v>
      </c>
      <c r="Y299" s="72" t="str">
        <f t="shared" si="51"/>
        <v>PAID</v>
      </c>
      <c r="Z299" s="72" t="s">
        <v>129</v>
      </c>
      <c r="AA299" s="72" t="s">
        <v>128</v>
      </c>
      <c r="AB299" s="232"/>
      <c r="AC299" s="72"/>
      <c r="AD299" s="72" t="s">
        <v>2888</v>
      </c>
      <c r="AE299" s="234"/>
      <c r="AF299" s="235" t="s">
        <v>129</v>
      </c>
      <c r="AG299" s="7"/>
      <c r="AH299" s="72" t="s">
        <v>2707</v>
      </c>
      <c r="AI299" s="7"/>
      <c r="AJ299" s="7"/>
      <c r="AK299" s="7"/>
      <c r="AL299" s="7">
        <v>11448</v>
      </c>
      <c r="AM299" s="186">
        <v>47048</v>
      </c>
      <c r="AN299" s="189">
        <v>57</v>
      </c>
      <c r="AO299" s="233">
        <v>55</v>
      </c>
      <c r="AP299" s="233" t="str">
        <f t="shared" si="52"/>
        <v>STABLE</v>
      </c>
      <c r="AQ299" s="233"/>
      <c r="AR299" s="233"/>
      <c r="AS299" s="233"/>
      <c r="AT299" s="233"/>
      <c r="AU299" s="72" t="s">
        <v>131</v>
      </c>
      <c r="AV299" s="236" t="s">
        <v>2812</v>
      </c>
      <c r="AW299" s="232" t="s">
        <v>2813</v>
      </c>
      <c r="AX299" s="237">
        <v>45579</v>
      </c>
      <c r="AY299" s="72">
        <v>36</v>
      </c>
      <c r="AZ299" s="72" t="s">
        <v>2880</v>
      </c>
      <c r="BA299" s="7" t="s">
        <v>2305</v>
      </c>
      <c r="BB299" s="7"/>
      <c r="BC299" s="7"/>
      <c r="BD299" s="72"/>
      <c r="BE299" s="72"/>
      <c r="BF299" s="72"/>
      <c r="BG299" s="150"/>
      <c r="BH299" s="72"/>
      <c r="BI299" s="72"/>
      <c r="BJ299" s="72"/>
      <c r="BK299" s="72"/>
      <c r="BL299" s="72"/>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v>1</v>
      </c>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238">
        <f t="shared" si="53"/>
        <v>1</v>
      </c>
      <c r="ES299" s="72">
        <f t="shared" si="54"/>
        <v>1</v>
      </c>
      <c r="ET299" s="72" t="s">
        <v>222</v>
      </c>
      <c r="EU299" s="7"/>
      <c r="EV299" s="262"/>
      <c r="EW299" s="7"/>
      <c r="EX299" s="150"/>
      <c r="EY299" s="239"/>
      <c r="EZ299" s="239"/>
      <c r="FA299" s="150"/>
      <c r="FB299" s="239"/>
      <c r="FC299" s="7"/>
      <c r="FD299" s="7"/>
      <c r="FE299" s="7">
        <f t="shared" si="58"/>
        <v>3012</v>
      </c>
      <c r="FF299" s="72">
        <f t="shared" si="59"/>
        <v>8978</v>
      </c>
    </row>
    <row r="300" spans="1:162" ht="17.25" hidden="1" customHeight="1" x14ac:dyDescent="0.25">
      <c r="A300" s="72">
        <v>460516801</v>
      </c>
      <c r="B300" s="232" t="s">
        <v>862</v>
      </c>
      <c r="C300" s="72" t="s">
        <v>2246</v>
      </c>
      <c r="D300" s="72" t="s">
        <v>2942</v>
      </c>
      <c r="E300" s="72">
        <v>3100</v>
      </c>
      <c r="F300" s="72"/>
      <c r="G300" s="233"/>
      <c r="H300" s="233"/>
      <c r="I300" s="72">
        <v>2999</v>
      </c>
      <c r="J300" s="72">
        <v>2767.99</v>
      </c>
      <c r="K300" s="189">
        <f t="shared" si="48"/>
        <v>2819.99</v>
      </c>
      <c r="L300" s="189">
        <f t="shared" si="49"/>
        <v>2666.99</v>
      </c>
      <c r="M300" s="260">
        <v>1</v>
      </c>
      <c r="N300" s="72" t="s">
        <v>2242</v>
      </c>
      <c r="O300" s="72" t="s">
        <v>128</v>
      </c>
      <c r="P300" s="72" t="s">
        <v>206</v>
      </c>
      <c r="Q300" s="186">
        <v>46826.29</v>
      </c>
      <c r="R300" s="66">
        <v>52</v>
      </c>
      <c r="S300" s="66">
        <f t="shared" si="50"/>
        <v>0</v>
      </c>
      <c r="T300" s="66">
        <v>4835</v>
      </c>
      <c r="U300" s="4" t="s">
        <v>1028</v>
      </c>
      <c r="V300" s="5">
        <f t="shared" si="55"/>
        <v>3.3264416617664716E-2</v>
      </c>
      <c r="W300" s="5">
        <f t="shared" si="56"/>
        <v>2.4663270725373307E-3</v>
      </c>
      <c r="X300" s="5" t="s">
        <v>2242</v>
      </c>
      <c r="Y300" s="72" t="str">
        <f t="shared" si="51"/>
        <v>PTP</v>
      </c>
      <c r="Z300" s="72" t="s">
        <v>128</v>
      </c>
      <c r="AA300" s="72" t="s">
        <v>166</v>
      </c>
      <c r="AB300" s="232"/>
      <c r="AC300" s="72">
        <v>25</v>
      </c>
      <c r="AD300" s="72" t="s">
        <v>2889</v>
      </c>
      <c r="AE300" s="234"/>
      <c r="AF300" s="235" t="s">
        <v>129</v>
      </c>
      <c r="AG300" s="7"/>
      <c r="AH300" s="72" t="s">
        <v>1131</v>
      </c>
      <c r="AI300" s="7"/>
      <c r="AJ300" s="7"/>
      <c r="AK300" s="7"/>
      <c r="AL300" s="7">
        <v>2767.99</v>
      </c>
      <c r="AM300" s="186">
        <v>46826.29</v>
      </c>
      <c r="AN300" s="189">
        <v>26</v>
      </c>
      <c r="AO300" s="233">
        <v>25</v>
      </c>
      <c r="AP300" s="233" t="str">
        <f t="shared" si="52"/>
        <v>STABLE</v>
      </c>
      <c r="AQ300" s="233"/>
      <c r="AR300" s="233"/>
      <c r="AS300" s="233"/>
      <c r="AT300" s="233"/>
      <c r="AU300" s="72" t="s">
        <v>131</v>
      </c>
      <c r="AV300" s="236" t="s">
        <v>1633</v>
      </c>
      <c r="AW300" s="232" t="s">
        <v>1203</v>
      </c>
      <c r="AX300" s="237">
        <v>45237</v>
      </c>
      <c r="AY300" s="72">
        <v>48</v>
      </c>
      <c r="AZ300" s="72" t="s">
        <v>139</v>
      </c>
      <c r="BA300" s="7" t="s">
        <v>135</v>
      </c>
      <c r="BB300" s="7"/>
      <c r="BC300" s="7"/>
      <c r="BD300" s="72"/>
      <c r="BE300" s="72"/>
      <c r="BF300" s="72"/>
      <c r="BG300" s="150"/>
      <c r="BH300" s="72"/>
      <c r="BI300" s="72">
        <v>1</v>
      </c>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v>2</v>
      </c>
      <c r="DX300" s="72"/>
      <c r="DY300" s="72"/>
      <c r="DZ300" s="72"/>
      <c r="EA300" s="72"/>
      <c r="EB300" s="72"/>
      <c r="EC300" s="72"/>
      <c r="ED300" s="72"/>
      <c r="EE300" s="72"/>
      <c r="EF300" s="72"/>
      <c r="EG300" s="72"/>
      <c r="EH300" s="72"/>
      <c r="EI300" s="72"/>
      <c r="EJ300" s="72"/>
      <c r="EK300" s="72"/>
      <c r="EL300" s="72"/>
      <c r="EM300" s="72"/>
      <c r="EN300" s="72"/>
      <c r="EO300" s="72"/>
      <c r="EP300" s="72"/>
      <c r="EQ300" s="72"/>
      <c r="ER300" s="238">
        <f t="shared" si="53"/>
        <v>3</v>
      </c>
      <c r="ES300" s="72">
        <f t="shared" si="54"/>
        <v>1</v>
      </c>
      <c r="ET300" s="72" t="s">
        <v>210</v>
      </c>
      <c r="EU300" s="7" t="s">
        <v>1969</v>
      </c>
      <c r="EV300" s="7" t="s">
        <v>115</v>
      </c>
      <c r="EW300" s="7" t="s">
        <v>2358</v>
      </c>
      <c r="EX300" s="150" t="s">
        <v>2371</v>
      </c>
      <c r="EY300" s="239">
        <v>46224</v>
      </c>
      <c r="EZ300" s="239"/>
      <c r="FA300" s="150"/>
      <c r="FB300" s="239"/>
      <c r="FC300" s="7"/>
      <c r="FD300" s="7"/>
      <c r="FE300" s="7">
        <f t="shared" si="58"/>
        <v>2819.99</v>
      </c>
      <c r="FF300" s="72">
        <f t="shared" si="59"/>
        <v>5766.99</v>
      </c>
    </row>
    <row r="301" spans="1:162" ht="17.25" hidden="1" customHeight="1" x14ac:dyDescent="0.25">
      <c r="A301" s="72">
        <v>464050687</v>
      </c>
      <c r="B301" s="232" t="s">
        <v>699</v>
      </c>
      <c r="C301" s="72"/>
      <c r="D301" s="72"/>
      <c r="E301" s="72"/>
      <c r="F301" s="72"/>
      <c r="G301" s="233"/>
      <c r="H301" s="233"/>
      <c r="I301" s="72">
        <v>5587</v>
      </c>
      <c r="J301" s="72">
        <v>33319.35</v>
      </c>
      <c r="K301" s="189">
        <f t="shared" si="48"/>
        <v>6653.3499999999985</v>
      </c>
      <c r="L301" s="189">
        <f t="shared" si="49"/>
        <v>38906.35</v>
      </c>
      <c r="M301" s="260">
        <v>6</v>
      </c>
      <c r="N301" s="72" t="s">
        <v>124</v>
      </c>
      <c r="O301" s="72" t="s">
        <v>125</v>
      </c>
      <c r="P301" s="72" t="s">
        <v>206</v>
      </c>
      <c r="Q301" s="186">
        <v>46757</v>
      </c>
      <c r="R301" s="66">
        <v>1269</v>
      </c>
      <c r="S301" s="66">
        <f t="shared" si="50"/>
        <v>0</v>
      </c>
      <c r="T301" s="66">
        <v>2700</v>
      </c>
      <c r="U301" s="4" t="s">
        <v>124</v>
      </c>
      <c r="V301" s="5">
        <f t="shared" si="55"/>
        <v>0.65965491457513292</v>
      </c>
      <c r="W301" s="5">
        <f t="shared" si="56"/>
        <v>2.0437594794114458E-2</v>
      </c>
      <c r="X301" s="5" t="str">
        <f t="shared" si="57"/>
        <v>FLOW</v>
      </c>
      <c r="Y301" s="72" t="str">
        <f t="shared" si="51"/>
        <v>NC</v>
      </c>
      <c r="Z301" s="72" t="s">
        <v>141</v>
      </c>
      <c r="AA301" s="72" t="s">
        <v>141</v>
      </c>
      <c r="AB301" s="232" t="s">
        <v>2347</v>
      </c>
      <c r="AC301" s="72"/>
      <c r="AD301" s="72" t="s">
        <v>2892</v>
      </c>
      <c r="AE301" s="234"/>
      <c r="AF301" s="235" t="s">
        <v>2882</v>
      </c>
      <c r="AG301" s="7"/>
      <c r="AH301" s="72" t="s">
        <v>207</v>
      </c>
      <c r="AI301" s="7"/>
      <c r="AJ301" s="7"/>
      <c r="AK301" s="7"/>
      <c r="AL301" s="7">
        <v>33319.35</v>
      </c>
      <c r="AM301" s="186">
        <v>46757</v>
      </c>
      <c r="AN301" s="189">
        <v>177</v>
      </c>
      <c r="AO301" s="233">
        <v>206</v>
      </c>
      <c r="AP301" s="233" t="str">
        <f t="shared" si="52"/>
        <v>FLOW</v>
      </c>
      <c r="AQ301" s="233"/>
      <c r="AR301" s="233"/>
      <c r="AS301" s="233"/>
      <c r="AT301" s="233"/>
      <c r="AU301" s="72" t="s">
        <v>426</v>
      </c>
      <c r="AV301" s="236" t="s">
        <v>1433</v>
      </c>
      <c r="AW301" s="232" t="s">
        <v>378</v>
      </c>
      <c r="AX301" s="237">
        <v>45552</v>
      </c>
      <c r="AY301" s="72">
        <v>24</v>
      </c>
      <c r="AZ301" s="72" t="s">
        <v>139</v>
      </c>
      <c r="BA301" s="7" t="s">
        <v>135</v>
      </c>
      <c r="BB301" s="7"/>
      <c r="BC301" s="7"/>
      <c r="BD301" s="72"/>
      <c r="BE301" s="72"/>
      <c r="BF301" s="72"/>
      <c r="BG301" s="150"/>
      <c r="BH301" s="72"/>
      <c r="BI301" s="72"/>
      <c r="BJ301" s="72"/>
      <c r="BK301" s="72"/>
      <c r="BL301" s="72"/>
      <c r="BM301" s="72"/>
      <c r="BN301" s="72"/>
      <c r="BO301" s="72"/>
      <c r="BP301" s="72"/>
      <c r="BQ301" s="72"/>
      <c r="BR301" s="72"/>
      <c r="BS301" s="72"/>
      <c r="BT301" s="72"/>
      <c r="BU301" s="72"/>
      <c r="BV301" s="72"/>
      <c r="BW301" s="72"/>
      <c r="BX301" s="72"/>
      <c r="BY301" s="72"/>
      <c r="BZ301" s="72"/>
      <c r="CA301" s="72"/>
      <c r="CB301" s="72"/>
      <c r="CC301" s="72"/>
      <c r="CD301" s="72"/>
      <c r="CE301" s="72"/>
      <c r="CF301" s="72"/>
      <c r="CG301" s="72">
        <v>1</v>
      </c>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238">
        <f t="shared" si="53"/>
        <v>1</v>
      </c>
      <c r="ES301" s="72">
        <f t="shared" si="54"/>
        <v>1</v>
      </c>
      <c r="ET301" s="72" t="s">
        <v>210</v>
      </c>
      <c r="EU301" s="7" t="s">
        <v>1970</v>
      </c>
      <c r="EV301" s="7" t="s">
        <v>115</v>
      </c>
      <c r="EW301" s="7" t="e">
        <v>#N/A</v>
      </c>
      <c r="EX301" s="150" t="e">
        <v>#N/A</v>
      </c>
      <c r="EY301" s="239" t="e">
        <v>#N/A</v>
      </c>
      <c r="EZ301" s="239"/>
      <c r="FA301" s="150"/>
      <c r="FB301" s="239"/>
      <c r="FC301" s="7"/>
      <c r="FD301" s="7"/>
      <c r="FE301" s="7">
        <f t="shared" si="58"/>
        <v>6653.3499999999985</v>
      </c>
      <c r="FF301" s="72">
        <f t="shared" si="59"/>
        <v>38906.35</v>
      </c>
    </row>
    <row r="302" spans="1:162" ht="17.25" hidden="1" customHeight="1" x14ac:dyDescent="0.25">
      <c r="A302" s="72">
        <v>465762771</v>
      </c>
      <c r="B302" s="232" t="s">
        <v>798</v>
      </c>
      <c r="C302" s="72" t="s">
        <v>2243</v>
      </c>
      <c r="D302" s="72" t="s">
        <v>2885</v>
      </c>
      <c r="E302" s="72">
        <v>4968</v>
      </c>
      <c r="F302" s="72"/>
      <c r="G302" s="233"/>
      <c r="H302" s="233"/>
      <c r="I302" s="72">
        <v>4727</v>
      </c>
      <c r="J302" s="72">
        <v>4523</v>
      </c>
      <c r="K302" s="189">
        <f t="shared" si="48"/>
        <v>4640</v>
      </c>
      <c r="L302" s="189">
        <f t="shared" si="49"/>
        <v>4282</v>
      </c>
      <c r="M302" s="260">
        <v>1</v>
      </c>
      <c r="N302" s="72" t="s">
        <v>2242</v>
      </c>
      <c r="O302" s="72" t="s">
        <v>128</v>
      </c>
      <c r="P302" s="72" t="s">
        <v>192</v>
      </c>
      <c r="Q302" s="186">
        <v>46707</v>
      </c>
      <c r="R302" s="66">
        <v>117</v>
      </c>
      <c r="S302" s="66">
        <f t="shared" si="50"/>
        <v>0</v>
      </c>
      <c r="T302" s="66">
        <v>3600</v>
      </c>
      <c r="U302" s="4" t="s">
        <v>1026</v>
      </c>
      <c r="V302" s="5">
        <f t="shared" si="55"/>
        <v>5.6323077284470134E-2</v>
      </c>
      <c r="W302" s="5">
        <f t="shared" si="56"/>
        <v>2.4600441029387788E-3</v>
      </c>
      <c r="X302" s="5" t="str">
        <f t="shared" si="57"/>
        <v xml:space="preserve">STABLE </v>
      </c>
      <c r="Y302" s="72" t="str">
        <f t="shared" si="51"/>
        <v>PAID</v>
      </c>
      <c r="Z302" s="72" t="s">
        <v>141</v>
      </c>
      <c r="AA302" s="72" t="s">
        <v>128</v>
      </c>
      <c r="AB302" s="232"/>
      <c r="AC302" s="72"/>
      <c r="AD302" s="72"/>
      <c r="AE302" s="234"/>
      <c r="AF302" s="235" t="s">
        <v>129</v>
      </c>
      <c r="AG302" s="7"/>
      <c r="AH302" s="72" t="s">
        <v>1106</v>
      </c>
      <c r="AI302" s="7"/>
      <c r="AJ302" s="7"/>
      <c r="AK302" s="7"/>
      <c r="AL302" s="7">
        <v>4523</v>
      </c>
      <c r="AM302" s="186">
        <v>46707</v>
      </c>
      <c r="AN302" s="189">
        <v>26</v>
      </c>
      <c r="AO302" s="233">
        <v>25</v>
      </c>
      <c r="AP302" s="233" t="str">
        <f t="shared" si="52"/>
        <v>STABLE</v>
      </c>
      <c r="AQ302" s="233"/>
      <c r="AR302" s="233"/>
      <c r="AS302" s="233"/>
      <c r="AT302" s="233"/>
      <c r="AU302" s="72" t="s">
        <v>131</v>
      </c>
      <c r="AV302" s="236" t="s">
        <v>1552</v>
      </c>
      <c r="AW302" s="232" t="s">
        <v>209</v>
      </c>
      <c r="AX302" s="237">
        <v>45740</v>
      </c>
      <c r="AY302" s="72">
        <v>24</v>
      </c>
      <c r="AZ302" s="72" t="s">
        <v>139</v>
      </c>
      <c r="BA302" s="7" t="s">
        <v>135</v>
      </c>
      <c r="BB302" s="7"/>
      <c r="BC302" s="7"/>
      <c r="BD302" s="72"/>
      <c r="BE302" s="72"/>
      <c r="BF302" s="72"/>
      <c r="BG302" s="150"/>
      <c r="BH302" s="72"/>
      <c r="BI302" s="72"/>
      <c r="BJ302" s="72"/>
      <c r="BK302" s="72"/>
      <c r="BL302" s="72">
        <v>1</v>
      </c>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238">
        <f t="shared" si="53"/>
        <v>1</v>
      </c>
      <c r="ES302" s="72">
        <f t="shared" si="54"/>
        <v>1</v>
      </c>
      <c r="ET302" s="72" t="s">
        <v>196</v>
      </c>
      <c r="EU302" s="7" t="s">
        <v>1971</v>
      </c>
      <c r="EV302" s="7" t="s">
        <v>115</v>
      </c>
      <c r="EW302" s="7" t="s">
        <v>2362</v>
      </c>
      <c r="EX302" s="150" t="s">
        <v>2469</v>
      </c>
      <c r="EY302" s="239">
        <v>46207</v>
      </c>
      <c r="EZ302" s="239"/>
      <c r="FA302" s="150"/>
      <c r="FB302" s="239"/>
      <c r="FC302" s="7"/>
      <c r="FD302" s="7"/>
      <c r="FE302" s="7">
        <f t="shared" si="58"/>
        <v>4640</v>
      </c>
      <c r="FF302" s="72">
        <f t="shared" si="59"/>
        <v>9250</v>
      </c>
    </row>
    <row r="303" spans="1:162" ht="17.25" hidden="1" customHeight="1" x14ac:dyDescent="0.25">
      <c r="A303" s="72">
        <v>463864554</v>
      </c>
      <c r="B303" s="232" t="s">
        <v>807</v>
      </c>
      <c r="C303" s="72" t="s">
        <v>2243</v>
      </c>
      <c r="D303" s="72" t="s">
        <v>2954</v>
      </c>
      <c r="E303" s="72">
        <v>3500</v>
      </c>
      <c r="F303" s="72"/>
      <c r="G303" s="233"/>
      <c r="H303" s="233"/>
      <c r="I303" s="72">
        <v>3255</v>
      </c>
      <c r="J303" s="72">
        <v>6322</v>
      </c>
      <c r="K303" s="189">
        <f t="shared" si="48"/>
        <v>3366</v>
      </c>
      <c r="L303" s="189">
        <f t="shared" si="49"/>
        <v>6077</v>
      </c>
      <c r="M303" s="260">
        <v>2</v>
      </c>
      <c r="N303" s="72" t="s">
        <v>2242</v>
      </c>
      <c r="O303" s="72" t="s">
        <v>128</v>
      </c>
      <c r="P303" s="72" t="s">
        <v>126</v>
      </c>
      <c r="Q303" s="186">
        <v>46677</v>
      </c>
      <c r="R303" s="66">
        <v>299</v>
      </c>
      <c r="S303" s="66">
        <f t="shared" si="50"/>
        <v>0</v>
      </c>
      <c r="T303" s="66">
        <v>6737</v>
      </c>
      <c r="U303" s="4" t="s">
        <v>1031</v>
      </c>
      <c r="V303" s="5">
        <f t="shared" si="55"/>
        <v>7.0847795100107774E-2</v>
      </c>
      <c r="W303" s="5">
        <f t="shared" si="56"/>
        <v>8.6786669753456148E-3</v>
      </c>
      <c r="X303" s="5" t="s">
        <v>2242</v>
      </c>
      <c r="Y303" s="72" t="str">
        <f t="shared" si="51"/>
        <v>PTP</v>
      </c>
      <c r="Z303" s="72" t="s">
        <v>128</v>
      </c>
      <c r="AA303" s="72" t="s">
        <v>166</v>
      </c>
      <c r="AB303" s="232"/>
      <c r="AC303" s="72">
        <v>22</v>
      </c>
      <c r="AD303" s="72" t="s">
        <v>2888</v>
      </c>
      <c r="AE303" s="234"/>
      <c r="AF303" s="235" t="s">
        <v>129</v>
      </c>
      <c r="AG303" s="7"/>
      <c r="AH303" s="72" t="s">
        <v>395</v>
      </c>
      <c r="AI303" s="7"/>
      <c r="AJ303" s="7"/>
      <c r="AK303" s="7"/>
      <c r="AL303" s="7">
        <v>6322</v>
      </c>
      <c r="AM303" s="186">
        <v>46677</v>
      </c>
      <c r="AN303" s="189">
        <v>57</v>
      </c>
      <c r="AO303" s="233">
        <v>86</v>
      </c>
      <c r="AP303" s="233" t="str">
        <f t="shared" si="52"/>
        <v>FLOW</v>
      </c>
      <c r="AQ303" s="233"/>
      <c r="AR303" s="233"/>
      <c r="AS303" s="233"/>
      <c r="AT303" s="233"/>
      <c r="AU303" s="72" t="s">
        <v>131</v>
      </c>
      <c r="AV303" s="236" t="s">
        <v>1563</v>
      </c>
      <c r="AW303" s="232" t="s">
        <v>1217</v>
      </c>
      <c r="AX303" s="237">
        <v>45530</v>
      </c>
      <c r="AY303" s="72">
        <v>36</v>
      </c>
      <c r="AZ303" s="72" t="s">
        <v>139</v>
      </c>
      <c r="BA303" s="7" t="s">
        <v>135</v>
      </c>
      <c r="BB303" s="7"/>
      <c r="BC303" s="7"/>
      <c r="BD303" s="72"/>
      <c r="BE303" s="72"/>
      <c r="BF303" s="72"/>
      <c r="BG303" s="150"/>
      <c r="BH303" s="72"/>
      <c r="BI303" s="72"/>
      <c r="BJ303" s="72"/>
      <c r="BK303" s="72"/>
      <c r="BL303" s="72">
        <v>1</v>
      </c>
      <c r="BM303" s="72"/>
      <c r="BN303" s="72"/>
      <c r="BO303" s="72"/>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238">
        <f t="shared" si="53"/>
        <v>1</v>
      </c>
      <c r="ES303" s="72">
        <f t="shared" si="54"/>
        <v>1</v>
      </c>
      <c r="ET303" s="72" t="s">
        <v>136</v>
      </c>
      <c r="EU303" s="7" t="s">
        <v>1972</v>
      </c>
      <c r="EV303" s="7" t="s">
        <v>115</v>
      </c>
      <c r="EW303" s="7" t="s">
        <v>2354</v>
      </c>
      <c r="EX303" s="150" t="s">
        <v>2384</v>
      </c>
      <c r="EY303" s="239">
        <v>46207</v>
      </c>
      <c r="EZ303" s="239"/>
      <c r="FA303" s="150"/>
      <c r="FB303" s="239"/>
      <c r="FC303" s="7"/>
      <c r="FD303" s="7"/>
      <c r="FE303" s="7">
        <f t="shared" si="58"/>
        <v>3366</v>
      </c>
      <c r="FF303" s="72">
        <f t="shared" si="59"/>
        <v>9577</v>
      </c>
    </row>
    <row r="304" spans="1:162" ht="17.25" hidden="1" customHeight="1" x14ac:dyDescent="0.25">
      <c r="A304" s="72">
        <v>463739181</v>
      </c>
      <c r="B304" s="232" t="s">
        <v>2567</v>
      </c>
      <c r="C304" s="72" t="s">
        <v>2345</v>
      </c>
      <c r="D304" s="72" t="s">
        <v>2940</v>
      </c>
      <c r="E304" s="72">
        <v>3514</v>
      </c>
      <c r="F304" s="72"/>
      <c r="G304" s="233"/>
      <c r="H304" s="233"/>
      <c r="I304" s="72">
        <v>3514</v>
      </c>
      <c r="J304" s="72">
        <v>2968</v>
      </c>
      <c r="K304" s="189">
        <f t="shared" si="48"/>
        <v>3138</v>
      </c>
      <c r="L304" s="189">
        <f t="shared" si="49"/>
        <v>2968</v>
      </c>
      <c r="M304" s="260">
        <v>1</v>
      </c>
      <c r="N304" s="72" t="s">
        <v>2242</v>
      </c>
      <c r="O304" s="72" t="s">
        <v>128</v>
      </c>
      <c r="P304" s="72" t="s">
        <v>322</v>
      </c>
      <c r="Q304" s="186">
        <v>46305</v>
      </c>
      <c r="R304" s="66">
        <v>170</v>
      </c>
      <c r="S304" s="66">
        <f t="shared" si="50"/>
        <v>0</v>
      </c>
      <c r="T304" s="66">
        <v>3915.64</v>
      </c>
      <c r="U304" s="4" t="s">
        <v>2977</v>
      </c>
      <c r="V304" s="5">
        <f t="shared" si="55"/>
        <v>3.9517958567376922E-2</v>
      </c>
      <c r="W304" s="5">
        <f t="shared" si="56"/>
        <v>2.4388708798805349E-3</v>
      </c>
      <c r="X304" s="5" t="s">
        <v>2242</v>
      </c>
      <c r="Y304" s="72" t="str">
        <f t="shared" si="51"/>
        <v>PTP</v>
      </c>
      <c r="Z304" s="72" t="s">
        <v>128</v>
      </c>
      <c r="AA304" s="72" t="s">
        <v>166</v>
      </c>
      <c r="AB304" s="232"/>
      <c r="AC304" s="72">
        <v>22</v>
      </c>
      <c r="AD304" s="72" t="s">
        <v>2888</v>
      </c>
      <c r="AE304" s="234"/>
      <c r="AF304" s="235" t="s">
        <v>129</v>
      </c>
      <c r="AG304" s="7"/>
      <c r="AH304" s="72" t="s">
        <v>384</v>
      </c>
      <c r="AI304" s="7"/>
      <c r="AJ304" s="7"/>
      <c r="AK304" s="7"/>
      <c r="AL304" s="7">
        <v>7053.64</v>
      </c>
      <c r="AM304" s="186">
        <v>46305</v>
      </c>
      <c r="AN304" s="189">
        <v>26</v>
      </c>
      <c r="AO304" s="233">
        <v>25</v>
      </c>
      <c r="AP304" s="233" t="str">
        <f t="shared" si="52"/>
        <v>STABLE</v>
      </c>
      <c r="AQ304" s="233"/>
      <c r="AR304" s="233"/>
      <c r="AS304" s="233"/>
      <c r="AT304" s="233"/>
      <c r="AU304" s="72" t="s">
        <v>131</v>
      </c>
      <c r="AV304" s="236" t="s">
        <v>2727</v>
      </c>
      <c r="AW304" s="232" t="s">
        <v>1247</v>
      </c>
      <c r="AX304" s="237">
        <v>45517</v>
      </c>
      <c r="AY304" s="72">
        <v>36</v>
      </c>
      <c r="AZ304" s="72" t="s">
        <v>2880</v>
      </c>
      <c r="BA304" s="7" t="s">
        <v>2305</v>
      </c>
      <c r="BB304" s="7"/>
      <c r="BC304" s="7"/>
      <c r="BD304" s="72"/>
      <c r="BE304" s="72"/>
      <c r="BF304" s="72"/>
      <c r="BG304" s="150"/>
      <c r="BH304" s="72"/>
      <c r="BI304" s="72"/>
      <c r="BJ304" s="72"/>
      <c r="BK304" s="72"/>
      <c r="BL304" s="72"/>
      <c r="BM304" s="72"/>
      <c r="BN304" s="72"/>
      <c r="BO304" s="72"/>
      <c r="BP304" s="72"/>
      <c r="BQ304" s="72"/>
      <c r="BR304" s="72"/>
      <c r="BS304" s="72"/>
      <c r="BT304" s="72"/>
      <c r="BU304" s="72"/>
      <c r="BV304" s="72"/>
      <c r="BW304" s="72"/>
      <c r="BX304" s="72"/>
      <c r="BY304" s="72"/>
      <c r="BZ304" s="72"/>
      <c r="CA304" s="72"/>
      <c r="CB304" s="72"/>
      <c r="CC304" s="72"/>
      <c r="CD304" s="72"/>
      <c r="CE304" s="72"/>
      <c r="CF304" s="72"/>
      <c r="CG304" s="72"/>
      <c r="CH304" s="72"/>
      <c r="CI304" s="72"/>
      <c r="CJ304" s="72"/>
      <c r="CK304" s="72"/>
      <c r="CL304" s="72"/>
      <c r="CM304" s="72">
        <v>1</v>
      </c>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238">
        <f t="shared" si="53"/>
        <v>1</v>
      </c>
      <c r="ES304" s="72">
        <f t="shared" si="54"/>
        <v>1</v>
      </c>
      <c r="ET304" s="72" t="s">
        <v>326</v>
      </c>
      <c r="EU304" s="7"/>
      <c r="EV304" s="262"/>
      <c r="EW304" s="7"/>
      <c r="EX304" s="150"/>
      <c r="EY304" s="239"/>
      <c r="EZ304" s="239"/>
      <c r="FA304" s="150"/>
      <c r="FB304" s="239"/>
      <c r="FC304" s="7"/>
      <c r="FD304" s="7"/>
      <c r="FE304" s="7">
        <f t="shared" si="58"/>
        <v>3138</v>
      </c>
      <c r="FF304" s="72">
        <f t="shared" si="59"/>
        <v>6482</v>
      </c>
    </row>
    <row r="305" spans="1:163" ht="17.25" hidden="1" customHeight="1" x14ac:dyDescent="0.25">
      <c r="A305" s="72">
        <v>463886724</v>
      </c>
      <c r="B305" s="232" t="s">
        <v>902</v>
      </c>
      <c r="C305" s="72" t="s">
        <v>2243</v>
      </c>
      <c r="D305" s="72" t="s">
        <v>2880</v>
      </c>
      <c r="E305" s="72">
        <v>30</v>
      </c>
      <c r="F305" s="72"/>
      <c r="G305" s="233"/>
      <c r="H305" s="233"/>
      <c r="I305" s="72">
        <v>5002</v>
      </c>
      <c r="J305" s="72">
        <v>4928</v>
      </c>
      <c r="K305" s="189">
        <f t="shared" si="48"/>
        <v>5002</v>
      </c>
      <c r="L305" s="189">
        <f t="shared" si="49"/>
        <v>9900</v>
      </c>
      <c r="M305" s="260">
        <v>1</v>
      </c>
      <c r="N305" s="72" t="s">
        <v>480</v>
      </c>
      <c r="O305" s="72" t="s">
        <v>128</v>
      </c>
      <c r="P305" s="72" t="s">
        <v>126</v>
      </c>
      <c r="Q305" s="186">
        <v>46181</v>
      </c>
      <c r="R305" s="66">
        <v>74</v>
      </c>
      <c r="S305" s="66">
        <f t="shared" si="50"/>
        <v>0</v>
      </c>
      <c r="T305" s="66">
        <v>900</v>
      </c>
      <c r="U305" s="4" t="s">
        <v>1022</v>
      </c>
      <c r="V305" s="5">
        <f t="shared" si="55"/>
        <v>2.902249568639088E-2</v>
      </c>
      <c r="W305" s="5">
        <f t="shared" si="56"/>
        <v>2.4323398359521213E-3</v>
      </c>
      <c r="X305" s="5" t="str">
        <f t="shared" si="57"/>
        <v>RB</v>
      </c>
      <c r="Y305" s="72" t="str">
        <f t="shared" si="51"/>
        <v>PAID</v>
      </c>
      <c r="Z305" s="72" t="s">
        <v>128</v>
      </c>
      <c r="AA305" s="72" t="s">
        <v>128</v>
      </c>
      <c r="AB305" s="232"/>
      <c r="AC305" s="72"/>
      <c r="AD305" s="72"/>
      <c r="AE305" s="234"/>
      <c r="AF305" s="235" t="s">
        <v>129</v>
      </c>
      <c r="AG305" s="7"/>
      <c r="AH305" s="72" t="s">
        <v>130</v>
      </c>
      <c r="AI305" s="7"/>
      <c r="AJ305" s="7"/>
      <c r="AK305" s="7"/>
      <c r="AL305" s="7">
        <v>4928</v>
      </c>
      <c r="AM305" s="186">
        <v>46181</v>
      </c>
      <c r="AN305" s="189">
        <v>26</v>
      </c>
      <c r="AO305" s="233">
        <v>0</v>
      </c>
      <c r="AP305" s="233" t="str">
        <f t="shared" si="52"/>
        <v>RB</v>
      </c>
      <c r="AQ305" s="233"/>
      <c r="AR305" s="233"/>
      <c r="AS305" s="233"/>
      <c r="AT305" s="233"/>
      <c r="AU305" s="72" t="s">
        <v>131</v>
      </c>
      <c r="AV305" s="236" t="s">
        <v>1680</v>
      </c>
      <c r="AW305" s="232" t="s">
        <v>1265</v>
      </c>
      <c r="AX305" s="237">
        <v>45533</v>
      </c>
      <c r="AY305" s="72">
        <v>30</v>
      </c>
      <c r="AZ305" s="72" t="s">
        <v>139</v>
      </c>
      <c r="BA305" s="7" t="s">
        <v>135</v>
      </c>
      <c r="BB305" s="7"/>
      <c r="BC305" s="7"/>
      <c r="BD305" s="72"/>
      <c r="BE305" s="72"/>
      <c r="BF305" s="72"/>
      <c r="BG305" s="150"/>
      <c r="BH305" s="72"/>
      <c r="BI305" s="72"/>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v>1</v>
      </c>
      <c r="EP305" s="72"/>
      <c r="EQ305" s="72"/>
      <c r="ER305" s="238">
        <f t="shared" si="53"/>
        <v>1</v>
      </c>
      <c r="ES305" s="72">
        <f t="shared" si="54"/>
        <v>1</v>
      </c>
      <c r="ET305" s="72" t="s">
        <v>136</v>
      </c>
      <c r="EU305" s="7" t="e">
        <v>#N/A</v>
      </c>
      <c r="EV305" s="7" t="s">
        <v>115</v>
      </c>
      <c r="EW305" s="7" t="e">
        <v>#N/A</v>
      </c>
      <c r="EX305" s="150" t="e">
        <v>#N/A</v>
      </c>
      <c r="EY305" s="239" t="e">
        <v>#N/A</v>
      </c>
      <c r="EZ305" s="239"/>
      <c r="FA305" s="150"/>
      <c r="FB305" s="239"/>
      <c r="FC305" s="7"/>
      <c r="FD305" s="7"/>
      <c r="FE305" s="7">
        <f t="shared" si="58"/>
        <v>5002</v>
      </c>
      <c r="FF305" s="72">
        <f t="shared" si="59"/>
        <v>9930</v>
      </c>
    </row>
    <row r="306" spans="1:163" ht="17.25" hidden="1" customHeight="1" x14ac:dyDescent="0.25">
      <c r="A306" s="72">
        <v>462463887</v>
      </c>
      <c r="B306" s="232" t="s">
        <v>774</v>
      </c>
      <c r="C306" s="72" t="s">
        <v>2243</v>
      </c>
      <c r="D306" s="72" t="s">
        <v>2883</v>
      </c>
      <c r="E306" s="72">
        <v>3750</v>
      </c>
      <c r="F306" s="72"/>
      <c r="G306" s="233"/>
      <c r="H306" s="233"/>
      <c r="I306" s="72">
        <v>3672</v>
      </c>
      <c r="J306" s="72">
        <v>3665</v>
      </c>
      <c r="K306" s="189">
        <f t="shared" si="48"/>
        <v>3725</v>
      </c>
      <c r="L306" s="189">
        <f t="shared" si="49"/>
        <v>3587</v>
      </c>
      <c r="M306" s="260">
        <v>1</v>
      </c>
      <c r="N306" s="72" t="s">
        <v>2242</v>
      </c>
      <c r="O306" s="72" t="s">
        <v>128</v>
      </c>
      <c r="P306" s="72" t="s">
        <v>276</v>
      </c>
      <c r="Q306" s="186">
        <v>46121</v>
      </c>
      <c r="R306" s="66">
        <v>60</v>
      </c>
      <c r="S306" s="66">
        <f t="shared" si="50"/>
        <v>0</v>
      </c>
      <c r="T306" s="66">
        <v>4175</v>
      </c>
      <c r="U306" s="4" t="s">
        <v>1017</v>
      </c>
      <c r="V306" s="5">
        <f t="shared" si="55"/>
        <v>3.6927942072108248E-2</v>
      </c>
      <c r="W306" s="5">
        <f t="shared" si="56"/>
        <v>2.4291796534061149E-3</v>
      </c>
      <c r="X306" s="5" t="str">
        <f t="shared" si="57"/>
        <v xml:space="preserve">STABLE </v>
      </c>
      <c r="Y306" s="72" t="str">
        <f t="shared" si="51"/>
        <v>PAID</v>
      </c>
      <c r="Z306" s="72" t="s">
        <v>166</v>
      </c>
      <c r="AA306" s="72" t="s">
        <v>128</v>
      </c>
      <c r="AB306" s="232"/>
      <c r="AC306" s="72"/>
      <c r="AD306" s="72" t="s">
        <v>2888</v>
      </c>
      <c r="AE306" s="234"/>
      <c r="AF306" s="235" t="s">
        <v>129</v>
      </c>
      <c r="AG306" s="7"/>
      <c r="AH306" s="72" t="s">
        <v>1101</v>
      </c>
      <c r="AI306" s="7"/>
      <c r="AJ306" s="7"/>
      <c r="AK306" s="7"/>
      <c r="AL306" s="7">
        <v>3665</v>
      </c>
      <c r="AM306" s="186">
        <v>46121</v>
      </c>
      <c r="AN306" s="189">
        <v>26</v>
      </c>
      <c r="AO306" s="233">
        <v>25</v>
      </c>
      <c r="AP306" s="233" t="str">
        <f t="shared" si="52"/>
        <v>STABLE</v>
      </c>
      <c r="AQ306" s="233"/>
      <c r="AR306" s="233"/>
      <c r="AS306" s="233"/>
      <c r="AT306" s="233"/>
      <c r="AU306" s="72" t="s">
        <v>426</v>
      </c>
      <c r="AV306" s="236" t="s">
        <v>1525</v>
      </c>
      <c r="AW306" s="232" t="s">
        <v>1265</v>
      </c>
      <c r="AX306" s="237">
        <v>45387</v>
      </c>
      <c r="AY306" s="72">
        <v>39</v>
      </c>
      <c r="AZ306" s="72" t="s">
        <v>139</v>
      </c>
      <c r="BA306" s="7" t="s">
        <v>135</v>
      </c>
      <c r="BB306" s="7"/>
      <c r="BC306" s="7"/>
      <c r="BD306" s="72"/>
      <c r="BE306" s="72"/>
      <c r="BF306" s="72"/>
      <c r="BG306" s="150"/>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238">
        <f t="shared" si="53"/>
        <v>0</v>
      </c>
      <c r="ES306" s="72" t="str">
        <f t="shared" si="54"/>
        <v/>
      </c>
      <c r="ET306" s="72" t="s">
        <v>280</v>
      </c>
      <c r="EU306" s="7" t="s">
        <v>1973</v>
      </c>
      <c r="EV306" s="7" t="s">
        <v>115</v>
      </c>
      <c r="EW306" s="7" t="e">
        <v>#N/A</v>
      </c>
      <c r="EX306" s="150" t="e">
        <v>#N/A</v>
      </c>
      <c r="EY306" s="239" t="e">
        <v>#N/A</v>
      </c>
      <c r="EZ306" s="239"/>
      <c r="FA306" s="150"/>
      <c r="FB306" s="239"/>
      <c r="FC306" s="7"/>
      <c r="FD306" s="7"/>
      <c r="FE306" s="7">
        <f t="shared" si="58"/>
        <v>3725</v>
      </c>
      <c r="FF306" s="72">
        <f t="shared" si="59"/>
        <v>7337</v>
      </c>
    </row>
    <row r="307" spans="1:163" ht="17.25" hidden="1" customHeight="1" x14ac:dyDescent="0.25">
      <c r="A307" s="72">
        <v>461348532</v>
      </c>
      <c r="B307" s="232" t="s">
        <v>730</v>
      </c>
      <c r="C307" s="72"/>
      <c r="D307" s="72"/>
      <c r="E307" s="72"/>
      <c r="F307" s="72"/>
      <c r="G307" s="233"/>
      <c r="H307" s="233" t="s">
        <v>2945</v>
      </c>
      <c r="I307" s="72">
        <v>6122</v>
      </c>
      <c r="J307" s="72">
        <v>6122</v>
      </c>
      <c r="K307" s="189">
        <f t="shared" si="48"/>
        <v>6188</v>
      </c>
      <c r="L307" s="189">
        <f t="shared" si="49"/>
        <v>12244</v>
      </c>
      <c r="M307" s="260">
        <v>1</v>
      </c>
      <c r="N307" s="72" t="s">
        <v>480</v>
      </c>
      <c r="O307" s="72" t="s">
        <v>125</v>
      </c>
      <c r="P307" s="72" t="s">
        <v>433</v>
      </c>
      <c r="Q307" s="186">
        <v>46040</v>
      </c>
      <c r="R307" s="66">
        <v>66</v>
      </c>
      <c r="S307" s="66">
        <f t="shared" si="50"/>
        <v>0</v>
      </c>
      <c r="T307" s="66">
        <v>450</v>
      </c>
      <c r="U307" s="4" t="s">
        <v>129</v>
      </c>
      <c r="V307" s="5">
        <f t="shared" si="55"/>
        <v>1</v>
      </c>
      <c r="W307" s="5">
        <f t="shared" si="56"/>
        <v>2.4249134069690061E-3</v>
      </c>
      <c r="X307" s="5" t="str">
        <f t="shared" si="57"/>
        <v>RB</v>
      </c>
      <c r="Y307" s="72" t="str">
        <f t="shared" si="51"/>
        <v>PAID</v>
      </c>
      <c r="Z307" s="72" t="s">
        <v>129</v>
      </c>
      <c r="AA307" s="72" t="s">
        <v>2552</v>
      </c>
      <c r="AB307" s="232" t="s">
        <v>2917</v>
      </c>
      <c r="AC307" s="72"/>
      <c r="AD307" s="72"/>
      <c r="AE307" s="234"/>
      <c r="AF307" s="235" t="s">
        <v>129</v>
      </c>
      <c r="AG307" s="7"/>
      <c r="AH307" s="72" t="s">
        <v>1086</v>
      </c>
      <c r="AI307" s="7"/>
      <c r="AJ307" s="7"/>
      <c r="AK307" s="7"/>
      <c r="AL307" s="7">
        <v>6122</v>
      </c>
      <c r="AM307" s="186">
        <v>46040</v>
      </c>
      <c r="AN307" s="189">
        <v>26</v>
      </c>
      <c r="AO307" s="233">
        <v>0</v>
      </c>
      <c r="AP307" s="233" t="str">
        <f t="shared" si="52"/>
        <v>RB</v>
      </c>
      <c r="AQ307" s="233"/>
      <c r="AR307" s="233"/>
      <c r="AS307" s="233"/>
      <c r="AT307" s="233"/>
      <c r="AU307" s="72" t="s">
        <v>131</v>
      </c>
      <c r="AV307" s="236" t="s">
        <v>1469</v>
      </c>
      <c r="AW307" s="232" t="s">
        <v>1470</v>
      </c>
      <c r="AX307" s="237">
        <v>45293</v>
      </c>
      <c r="AY307" s="72">
        <v>36</v>
      </c>
      <c r="AZ307" s="72" t="s">
        <v>139</v>
      </c>
      <c r="BA307" s="7" t="s">
        <v>2305</v>
      </c>
      <c r="BB307" s="7"/>
      <c r="BC307" s="7"/>
      <c r="BD307" s="72"/>
      <c r="BE307" s="72"/>
      <c r="BF307" s="72"/>
      <c r="BG307" s="150"/>
      <c r="BH307" s="72"/>
      <c r="BI307" s="72"/>
      <c r="BJ307" s="72"/>
      <c r="BK307" s="72"/>
      <c r="BL307" s="72"/>
      <c r="BM307" s="72"/>
      <c r="BN307" s="72"/>
      <c r="BO307" s="72"/>
      <c r="BP307" s="72"/>
      <c r="BQ307" s="72"/>
      <c r="BR307" s="72"/>
      <c r="BS307" s="72"/>
      <c r="BT307" s="72"/>
      <c r="BU307" s="72"/>
      <c r="BV307" s="72"/>
      <c r="BW307" s="72"/>
      <c r="BX307" s="72">
        <v>1</v>
      </c>
      <c r="BY307" s="72"/>
      <c r="BZ307" s="72"/>
      <c r="CA307" s="72"/>
      <c r="CB307" s="72"/>
      <c r="CC307" s="72"/>
      <c r="CD307" s="72"/>
      <c r="CE307" s="72"/>
      <c r="CF307" s="72"/>
      <c r="CG307" s="72">
        <v>1</v>
      </c>
      <c r="CH307" s="72"/>
      <c r="CI307" s="72"/>
      <c r="CJ307" s="72"/>
      <c r="CK307" s="72"/>
      <c r="CL307" s="72"/>
      <c r="CM307" s="72"/>
      <c r="CN307" s="72"/>
      <c r="CO307" s="72"/>
      <c r="CP307" s="72"/>
      <c r="CQ307" s="72"/>
      <c r="CR307" s="72"/>
      <c r="CS307" s="72"/>
      <c r="CT307" s="72"/>
      <c r="CU307" s="72"/>
      <c r="CV307" s="72"/>
      <c r="CW307" s="72"/>
      <c r="CX307" s="72"/>
      <c r="CY307" s="72"/>
      <c r="CZ307" s="72"/>
      <c r="DA307" s="72"/>
      <c r="DB307" s="72">
        <v>1</v>
      </c>
      <c r="DC307" s="72"/>
      <c r="DD307" s="72"/>
      <c r="DE307" s="72"/>
      <c r="DF307" s="72"/>
      <c r="DG307" s="72"/>
      <c r="DH307" s="72">
        <v>1</v>
      </c>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c r="EP307" s="72"/>
      <c r="EQ307" s="72"/>
      <c r="ER307" s="238">
        <f t="shared" si="53"/>
        <v>4</v>
      </c>
      <c r="ES307" s="72">
        <f t="shared" si="54"/>
        <v>1</v>
      </c>
      <c r="ET307" s="72" t="s">
        <v>2239</v>
      </c>
      <c r="EU307" s="7" t="s">
        <v>1974</v>
      </c>
      <c r="EV307" s="7" t="s">
        <v>115</v>
      </c>
      <c r="EW307" s="7" t="s">
        <v>2352</v>
      </c>
      <c r="EX307" s="150" t="s">
        <v>2968</v>
      </c>
      <c r="EY307" s="239">
        <v>46211</v>
      </c>
      <c r="EZ307" s="239"/>
      <c r="FA307" s="150"/>
      <c r="FB307" s="239"/>
      <c r="FC307" s="7"/>
      <c r="FD307" s="7"/>
      <c r="FE307" s="7">
        <f t="shared" si="58"/>
        <v>6188</v>
      </c>
      <c r="FF307" s="72">
        <f t="shared" si="59"/>
        <v>12244</v>
      </c>
    </row>
    <row r="308" spans="1:163" ht="17.25" hidden="1" customHeight="1" x14ac:dyDescent="0.25">
      <c r="A308" s="72">
        <v>457165708</v>
      </c>
      <c r="B308" s="232" t="s">
        <v>2568</v>
      </c>
      <c r="C308" s="72"/>
      <c r="D308" s="72"/>
      <c r="E308" s="72"/>
      <c r="F308" s="72"/>
      <c r="G308" s="233"/>
      <c r="H308" s="233" t="s">
        <v>2945</v>
      </c>
      <c r="I308" s="72">
        <v>4948</v>
      </c>
      <c r="J308" s="72">
        <v>4948</v>
      </c>
      <c r="K308" s="189">
        <f t="shared" si="48"/>
        <v>4966</v>
      </c>
      <c r="L308" s="189">
        <f t="shared" si="49"/>
        <v>9896</v>
      </c>
      <c r="M308" s="260">
        <v>1</v>
      </c>
      <c r="N308" s="72" t="s">
        <v>480</v>
      </c>
      <c r="O308" s="72" t="s">
        <v>125</v>
      </c>
      <c r="P308" s="72" t="s">
        <v>322</v>
      </c>
      <c r="Q308" s="186">
        <v>45936.17</v>
      </c>
      <c r="R308" s="66">
        <v>18</v>
      </c>
      <c r="S308" s="66">
        <f t="shared" si="50"/>
        <v>0</v>
      </c>
      <c r="T308" s="66">
        <v>450</v>
      </c>
      <c r="U308" s="4" t="s">
        <v>129</v>
      </c>
      <c r="V308" s="5">
        <f t="shared" si="55"/>
        <v>3.9203188917049624E-2</v>
      </c>
      <c r="W308" s="5">
        <f t="shared" si="56"/>
        <v>2.419444711073142E-3</v>
      </c>
      <c r="X308" s="5" t="str">
        <f t="shared" si="57"/>
        <v>RB</v>
      </c>
      <c r="Y308" s="72" t="str">
        <f t="shared" si="51"/>
        <v>PAID</v>
      </c>
      <c r="Z308" s="72" t="s">
        <v>129</v>
      </c>
      <c r="AA308" s="72" t="s">
        <v>2890</v>
      </c>
      <c r="AB308" s="232" t="s">
        <v>2891</v>
      </c>
      <c r="AC308" s="72"/>
      <c r="AD308" s="72" t="s">
        <v>2888</v>
      </c>
      <c r="AE308" s="234"/>
      <c r="AF308" s="235" t="s">
        <v>129</v>
      </c>
      <c r="AG308" s="7"/>
      <c r="AH308" s="72" t="s">
        <v>384</v>
      </c>
      <c r="AI308" s="7"/>
      <c r="AJ308" s="7"/>
      <c r="AK308" s="7"/>
      <c r="AL308" s="7">
        <v>5416</v>
      </c>
      <c r="AM308" s="186">
        <v>45936.17</v>
      </c>
      <c r="AN308" s="189">
        <v>26</v>
      </c>
      <c r="AO308" s="233">
        <v>0</v>
      </c>
      <c r="AP308" s="233" t="str">
        <f t="shared" si="52"/>
        <v>RB</v>
      </c>
      <c r="AQ308" s="233"/>
      <c r="AR308" s="233"/>
      <c r="AS308" s="233"/>
      <c r="AT308" s="233"/>
      <c r="AU308" s="72" t="s">
        <v>131</v>
      </c>
      <c r="AV308" s="236" t="s">
        <v>2728</v>
      </c>
      <c r="AW308" s="232" t="s">
        <v>422</v>
      </c>
      <c r="AX308" s="237">
        <v>44995</v>
      </c>
      <c r="AY308" s="72">
        <v>48</v>
      </c>
      <c r="AZ308" s="72" t="s">
        <v>2880</v>
      </c>
      <c r="BA308" s="7" t="s">
        <v>2305</v>
      </c>
      <c r="BB308" s="7"/>
      <c r="BC308" s="7"/>
      <c r="BD308" s="72"/>
      <c r="BE308" s="72"/>
      <c r="BF308" s="72"/>
      <c r="BG308" s="150"/>
      <c r="BH308" s="72"/>
      <c r="BI308" s="72"/>
      <c r="BJ308" s="72"/>
      <c r="BK308" s="72"/>
      <c r="BL308" s="72"/>
      <c r="BM308" s="72"/>
      <c r="BN308" s="72"/>
      <c r="BO308" s="72"/>
      <c r="BP308" s="72"/>
      <c r="BQ308" s="72"/>
      <c r="BR308" s="72"/>
      <c r="BS308" s="72"/>
      <c r="BT308" s="72"/>
      <c r="BU308" s="72"/>
      <c r="BV308" s="72"/>
      <c r="BW308" s="72"/>
      <c r="BX308" s="72"/>
      <c r="BY308" s="72"/>
      <c r="BZ308" s="72"/>
      <c r="CA308" s="72"/>
      <c r="CB308" s="72"/>
      <c r="CC308" s="72"/>
      <c r="CD308" s="72"/>
      <c r="CE308" s="72"/>
      <c r="CF308" s="72"/>
      <c r="CG308" s="72"/>
      <c r="CH308" s="72"/>
      <c r="CI308" s="72"/>
      <c r="CJ308" s="72"/>
      <c r="CK308" s="72"/>
      <c r="CL308" s="72"/>
      <c r="CM308" s="72">
        <v>1</v>
      </c>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238">
        <f t="shared" si="53"/>
        <v>1</v>
      </c>
      <c r="ES308" s="72">
        <f t="shared" si="54"/>
        <v>1</v>
      </c>
      <c r="ET308" s="72" t="s">
        <v>326</v>
      </c>
      <c r="EU308" s="7"/>
      <c r="EV308" s="262"/>
      <c r="EW308" s="7"/>
      <c r="EX308" s="150"/>
      <c r="EY308" s="239"/>
      <c r="EZ308" s="239"/>
      <c r="FA308" s="150"/>
      <c r="FB308" s="239"/>
      <c r="FC308" s="7"/>
      <c r="FD308" s="7"/>
      <c r="FE308" s="7">
        <f t="shared" si="58"/>
        <v>4966</v>
      </c>
      <c r="FF308" s="72">
        <f t="shared" si="59"/>
        <v>9896</v>
      </c>
    </row>
    <row r="309" spans="1:163" ht="17.25" hidden="1" customHeight="1" x14ac:dyDescent="0.25">
      <c r="A309" s="72">
        <v>462848842</v>
      </c>
      <c r="B309" s="232" t="s">
        <v>2267</v>
      </c>
      <c r="C309" s="72" t="s">
        <v>2243</v>
      </c>
      <c r="D309" s="72" t="s">
        <v>2942</v>
      </c>
      <c r="E309" s="72">
        <v>4403</v>
      </c>
      <c r="F309" s="72"/>
      <c r="G309" s="233"/>
      <c r="H309" s="233"/>
      <c r="I309" s="72">
        <v>4230</v>
      </c>
      <c r="J309" s="72">
        <v>3938</v>
      </c>
      <c r="K309" s="189">
        <f t="shared" si="48"/>
        <v>4053</v>
      </c>
      <c r="L309" s="189">
        <f t="shared" si="49"/>
        <v>3765</v>
      </c>
      <c r="M309" s="260">
        <v>1</v>
      </c>
      <c r="N309" s="72" t="s">
        <v>2242</v>
      </c>
      <c r="O309" s="72" t="s">
        <v>128</v>
      </c>
      <c r="P309" s="72" t="s">
        <v>140</v>
      </c>
      <c r="Q309" s="186">
        <v>45845</v>
      </c>
      <c r="R309" s="66">
        <v>115</v>
      </c>
      <c r="S309" s="66">
        <f t="shared" si="50"/>
        <v>0</v>
      </c>
      <c r="T309" s="66">
        <v>5850</v>
      </c>
      <c r="U309" s="4" t="s">
        <v>1007</v>
      </c>
      <c r="V309" s="5">
        <f t="shared" si="55"/>
        <v>1.5792821170150524E-2</v>
      </c>
      <c r="W309" s="5">
        <f t="shared" si="56"/>
        <v>2.4146428136944849E-3</v>
      </c>
      <c r="X309" s="5" t="s">
        <v>2242</v>
      </c>
      <c r="Y309" s="72" t="str">
        <f t="shared" si="51"/>
        <v>PTP</v>
      </c>
      <c r="Z309" s="72" t="s">
        <v>166</v>
      </c>
      <c r="AA309" s="72" t="s">
        <v>166</v>
      </c>
      <c r="AB309" s="232"/>
      <c r="AC309" s="72">
        <v>21</v>
      </c>
      <c r="AD309" s="72" t="s">
        <v>2888</v>
      </c>
      <c r="AE309" s="234"/>
      <c r="AF309" s="235" t="s">
        <v>129</v>
      </c>
      <c r="AG309" s="7"/>
      <c r="AH309" s="72" t="s">
        <v>425</v>
      </c>
      <c r="AI309" s="7"/>
      <c r="AJ309" s="7"/>
      <c r="AK309" s="7"/>
      <c r="AL309" s="7">
        <v>9903</v>
      </c>
      <c r="AM309" s="186">
        <v>45845</v>
      </c>
      <c r="AN309" s="189">
        <v>26</v>
      </c>
      <c r="AO309" s="233">
        <v>25</v>
      </c>
      <c r="AP309" s="233" t="str">
        <f t="shared" si="52"/>
        <v>STABLE</v>
      </c>
      <c r="AQ309" s="233"/>
      <c r="AR309" s="233"/>
      <c r="AS309" s="233"/>
      <c r="AT309" s="233"/>
      <c r="AU309" s="72" t="s">
        <v>129</v>
      </c>
      <c r="AV309" s="236" t="s">
        <v>2297</v>
      </c>
      <c r="AW309" s="232" t="s">
        <v>1419</v>
      </c>
      <c r="AX309" s="237">
        <v>45421</v>
      </c>
      <c r="AY309" s="72">
        <v>36</v>
      </c>
      <c r="AZ309" s="72" t="s">
        <v>2304</v>
      </c>
      <c r="BA309" s="7" t="s">
        <v>135</v>
      </c>
      <c r="BB309" s="7"/>
      <c r="BC309" s="7"/>
      <c r="BD309" s="72"/>
      <c r="BE309" s="72"/>
      <c r="BF309" s="72"/>
      <c r="BG309" s="150"/>
      <c r="BH309" s="72"/>
      <c r="BI309" s="72"/>
      <c r="BJ309" s="72"/>
      <c r="BK309" s="72"/>
      <c r="BL309" s="72"/>
      <c r="BM309" s="72"/>
      <c r="BN309" s="72"/>
      <c r="BO309" s="72"/>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v>1</v>
      </c>
      <c r="EP309" s="72"/>
      <c r="EQ309" s="72"/>
      <c r="ER309" s="238">
        <f t="shared" si="53"/>
        <v>1</v>
      </c>
      <c r="ES309" s="72">
        <f t="shared" si="54"/>
        <v>1</v>
      </c>
      <c r="ET309" s="72" t="s">
        <v>145</v>
      </c>
      <c r="EU309" s="7" t="e">
        <v>#N/A</v>
      </c>
      <c r="EV309" s="262" t="s">
        <v>115</v>
      </c>
      <c r="EW309" s="7" t="e">
        <v>#N/A</v>
      </c>
      <c r="EX309" s="150" t="e">
        <v>#N/A</v>
      </c>
      <c r="EY309" s="239" t="e">
        <v>#N/A</v>
      </c>
      <c r="EZ309" s="239"/>
      <c r="FA309" s="150"/>
      <c r="FB309" s="239"/>
      <c r="FC309" s="7"/>
      <c r="FD309" s="7"/>
      <c r="FE309" s="7">
        <f t="shared" si="58"/>
        <v>4053</v>
      </c>
      <c r="FF309" s="72">
        <f t="shared" si="59"/>
        <v>8168</v>
      </c>
    </row>
    <row r="310" spans="1:163" ht="17.25" hidden="1" customHeight="1" x14ac:dyDescent="0.25">
      <c r="A310" s="72">
        <v>465424893</v>
      </c>
      <c r="B310" s="232" t="s">
        <v>791</v>
      </c>
      <c r="C310" s="72"/>
      <c r="D310" s="72"/>
      <c r="E310" s="72"/>
      <c r="F310" s="72"/>
      <c r="G310" s="233"/>
      <c r="H310" s="233" t="s">
        <v>2930</v>
      </c>
      <c r="I310" s="72">
        <v>15705</v>
      </c>
      <c r="J310" s="72">
        <v>15705</v>
      </c>
      <c r="K310" s="189">
        <f t="shared" si="48"/>
        <v>15890</v>
      </c>
      <c r="L310" s="189">
        <f t="shared" si="49"/>
        <v>31410</v>
      </c>
      <c r="M310" s="260">
        <v>1</v>
      </c>
      <c r="N310" s="72" t="s">
        <v>480</v>
      </c>
      <c r="O310" s="72" t="s">
        <v>125</v>
      </c>
      <c r="P310" s="72" t="s">
        <v>165</v>
      </c>
      <c r="Q310" s="186">
        <v>45811</v>
      </c>
      <c r="R310" s="66">
        <v>185</v>
      </c>
      <c r="S310" s="66">
        <f t="shared" si="50"/>
        <v>0</v>
      </c>
      <c r="T310" s="66">
        <v>2700</v>
      </c>
      <c r="U310" s="4" t="s">
        <v>129</v>
      </c>
      <c r="V310" s="5">
        <f t="shared" si="55"/>
        <v>4.9498025773116676E-2</v>
      </c>
      <c r="W310" s="5">
        <f t="shared" si="56"/>
        <v>2.4128520435850813E-3</v>
      </c>
      <c r="X310" s="5" t="str">
        <f t="shared" si="57"/>
        <v>RB</v>
      </c>
      <c r="Y310" s="72" t="str">
        <f t="shared" si="51"/>
        <v>PAID</v>
      </c>
      <c r="Z310" s="72" t="s">
        <v>129</v>
      </c>
      <c r="AA310" s="72" t="s">
        <v>128</v>
      </c>
      <c r="AB310" s="232"/>
      <c r="AC310" s="72"/>
      <c r="AD310" s="72"/>
      <c r="AE310" s="234"/>
      <c r="AF310" s="235" t="s">
        <v>129</v>
      </c>
      <c r="AG310" s="7"/>
      <c r="AH310" s="72" t="s">
        <v>167</v>
      </c>
      <c r="AI310" s="7"/>
      <c r="AJ310" s="7"/>
      <c r="AK310" s="7"/>
      <c r="AL310" s="7">
        <v>15705</v>
      </c>
      <c r="AM310" s="186">
        <v>45811</v>
      </c>
      <c r="AN310" s="189">
        <v>26</v>
      </c>
      <c r="AO310" s="233">
        <v>0</v>
      </c>
      <c r="AP310" s="233" t="str">
        <f t="shared" si="52"/>
        <v>RB</v>
      </c>
      <c r="AQ310" s="233"/>
      <c r="AR310" s="233"/>
      <c r="AS310" s="233"/>
      <c r="AT310" s="233"/>
      <c r="AU310" s="72" t="s">
        <v>131</v>
      </c>
      <c r="AV310" s="236" t="s">
        <v>1544</v>
      </c>
      <c r="AW310" s="232" t="s">
        <v>1545</v>
      </c>
      <c r="AX310" s="237">
        <v>45693</v>
      </c>
      <c r="AY310" s="72">
        <v>18</v>
      </c>
      <c r="AZ310" s="72" t="s">
        <v>139</v>
      </c>
      <c r="BA310" s="7" t="s">
        <v>2305</v>
      </c>
      <c r="BB310" s="7"/>
      <c r="BC310" s="7"/>
      <c r="BD310" s="72"/>
      <c r="BE310" s="72"/>
      <c r="BF310" s="72"/>
      <c r="BG310" s="150"/>
      <c r="BH310" s="72"/>
      <c r="BI310" s="72"/>
      <c r="BJ310" s="72"/>
      <c r="BK310" s="72"/>
      <c r="BL310" s="72"/>
      <c r="BM310" s="72"/>
      <c r="BN310" s="72"/>
      <c r="BO310" s="72"/>
      <c r="BP310" s="72"/>
      <c r="BQ310" s="72"/>
      <c r="BR310" s="72"/>
      <c r="BS310" s="72"/>
      <c r="BT310" s="72"/>
      <c r="BU310" s="72"/>
      <c r="BV310" s="72"/>
      <c r="BW310" s="72"/>
      <c r="BX310" s="72"/>
      <c r="BY310" s="72"/>
      <c r="BZ310" s="72"/>
      <c r="CA310" s="72">
        <v>1</v>
      </c>
      <c r="CB310" s="72"/>
      <c r="CC310" s="72"/>
      <c r="CD310" s="72"/>
      <c r="CE310" s="72"/>
      <c r="CF310" s="72"/>
      <c r="CG310" s="72"/>
      <c r="CH310" s="72"/>
      <c r="CI310" s="72"/>
      <c r="CJ310" s="72"/>
      <c r="CK310" s="72"/>
      <c r="CL310" s="72"/>
      <c r="CM310" s="72"/>
      <c r="CN310" s="72"/>
      <c r="CO310" s="72"/>
      <c r="CP310" s="72"/>
      <c r="CQ310" s="72"/>
      <c r="CR310" s="72"/>
      <c r="CS310" s="72"/>
      <c r="CT310" s="72"/>
      <c r="CU310" s="72"/>
      <c r="CV310" s="72"/>
      <c r="CW310" s="72"/>
      <c r="CX310" s="72"/>
      <c r="CY310" s="72"/>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238">
        <f t="shared" si="53"/>
        <v>1</v>
      </c>
      <c r="ES310" s="72">
        <f t="shared" si="54"/>
        <v>1</v>
      </c>
      <c r="ET310" s="72" t="s">
        <v>170</v>
      </c>
      <c r="EU310" s="7" t="s">
        <v>1975</v>
      </c>
      <c r="EV310" s="7" t="s">
        <v>115</v>
      </c>
      <c r="EW310" s="7" t="e">
        <v>#N/A</v>
      </c>
      <c r="EX310" s="150" t="e">
        <v>#N/A</v>
      </c>
      <c r="EY310" s="239" t="e">
        <v>#N/A</v>
      </c>
      <c r="EZ310" s="239"/>
      <c r="FA310" s="150"/>
      <c r="FB310" s="239"/>
      <c r="FC310" s="7"/>
      <c r="FD310" s="7"/>
      <c r="FE310" s="7">
        <f t="shared" si="58"/>
        <v>15890</v>
      </c>
      <c r="FF310" s="72">
        <f t="shared" si="59"/>
        <v>31410</v>
      </c>
    </row>
    <row r="311" spans="1:163" ht="17.25" hidden="1" customHeight="1" x14ac:dyDescent="0.25">
      <c r="A311" s="72">
        <v>463888060</v>
      </c>
      <c r="B311" s="232" t="s">
        <v>849</v>
      </c>
      <c r="C311" s="72"/>
      <c r="D311" s="72"/>
      <c r="E311" s="72"/>
      <c r="F311" s="72"/>
      <c r="G311" s="233"/>
      <c r="H311" s="233"/>
      <c r="I311" s="72">
        <v>3150</v>
      </c>
      <c r="J311" s="72">
        <v>6300</v>
      </c>
      <c r="K311" s="189">
        <f t="shared" si="48"/>
        <v>3317</v>
      </c>
      <c r="L311" s="189">
        <f t="shared" si="49"/>
        <v>9450</v>
      </c>
      <c r="M311" s="260">
        <v>2</v>
      </c>
      <c r="N311" s="72" t="s">
        <v>124</v>
      </c>
      <c r="O311" s="72" t="s">
        <v>125</v>
      </c>
      <c r="P311" s="72" t="s">
        <v>199</v>
      </c>
      <c r="Q311" s="186">
        <v>45640</v>
      </c>
      <c r="R311" s="66">
        <v>167</v>
      </c>
      <c r="S311" s="66">
        <f t="shared" si="50"/>
        <v>0</v>
      </c>
      <c r="T311" s="66">
        <v>5844</v>
      </c>
      <c r="U311" s="4" t="s">
        <v>501</v>
      </c>
      <c r="V311" s="5">
        <f t="shared" si="55"/>
        <v>0.119864203627116</v>
      </c>
      <c r="W311" s="5">
        <f t="shared" si="56"/>
        <v>8.4858572906308001E-3</v>
      </c>
      <c r="X311" s="5" t="str">
        <f t="shared" si="57"/>
        <v>FLOW</v>
      </c>
      <c r="Y311" s="72" t="str">
        <f t="shared" si="51"/>
        <v>NC</v>
      </c>
      <c r="Z311" s="72" t="s">
        <v>141</v>
      </c>
      <c r="AA311" s="72" t="s">
        <v>141</v>
      </c>
      <c r="AB311" s="232" t="s">
        <v>2349</v>
      </c>
      <c r="AC311" s="72"/>
      <c r="AD311" s="72" t="s">
        <v>2892</v>
      </c>
      <c r="AE311" s="234"/>
      <c r="AF311" s="235" t="s">
        <v>129</v>
      </c>
      <c r="AG311" s="7"/>
      <c r="AH311" s="72" t="s">
        <v>1126</v>
      </c>
      <c r="AI311" s="7"/>
      <c r="AJ311" s="7"/>
      <c r="AK311" s="7"/>
      <c r="AL311" s="7">
        <v>6300</v>
      </c>
      <c r="AM311" s="186">
        <v>45640</v>
      </c>
      <c r="AN311" s="189">
        <v>57</v>
      </c>
      <c r="AO311" s="233">
        <v>86</v>
      </c>
      <c r="AP311" s="233" t="str">
        <f t="shared" si="52"/>
        <v>FLOW</v>
      </c>
      <c r="AQ311" s="233"/>
      <c r="AR311" s="233"/>
      <c r="AS311" s="233"/>
      <c r="AT311" s="233"/>
      <c r="AU311" s="72" t="s">
        <v>131</v>
      </c>
      <c r="AV311" s="236" t="s">
        <v>1616</v>
      </c>
      <c r="AW311" s="232" t="s">
        <v>1396</v>
      </c>
      <c r="AX311" s="237">
        <v>45533</v>
      </c>
      <c r="AY311" s="72">
        <v>36</v>
      </c>
      <c r="AZ311" s="72" t="s">
        <v>139</v>
      </c>
      <c r="BA311" s="7" t="s">
        <v>135</v>
      </c>
      <c r="BB311" s="7"/>
      <c r="BC311" s="7"/>
      <c r="BD311" s="72"/>
      <c r="BE311" s="72"/>
      <c r="BF311" s="72"/>
      <c r="BG311" s="150"/>
      <c r="BH311" s="72"/>
      <c r="BI311" s="72"/>
      <c r="BJ311" s="72"/>
      <c r="BK311" s="72"/>
      <c r="BL311" s="72"/>
      <c r="BM311" s="72"/>
      <c r="BN311" s="72"/>
      <c r="BO311" s="72"/>
      <c r="BP311" s="72"/>
      <c r="BQ311" s="72"/>
      <c r="BR311" s="72"/>
      <c r="BS311" s="72"/>
      <c r="BT311" s="72"/>
      <c r="BU311" s="72">
        <v>1</v>
      </c>
      <c r="BV311" s="72"/>
      <c r="BW311" s="72"/>
      <c r="BX311" s="72">
        <v>1</v>
      </c>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238">
        <f t="shared" si="53"/>
        <v>2</v>
      </c>
      <c r="ES311" s="72">
        <f t="shared" si="54"/>
        <v>1</v>
      </c>
      <c r="ET311" s="72" t="s">
        <v>203</v>
      </c>
      <c r="EU311" s="7" t="s">
        <v>1976</v>
      </c>
      <c r="EV311" s="7" t="s">
        <v>115</v>
      </c>
      <c r="EW311" s="7" t="s">
        <v>2386</v>
      </c>
      <c r="EX311" s="150" t="s">
        <v>2420</v>
      </c>
      <c r="EY311" s="239">
        <v>46210</v>
      </c>
      <c r="EZ311" s="239"/>
      <c r="FA311" s="150"/>
      <c r="FB311" s="239"/>
      <c r="FC311" s="7"/>
      <c r="FD311" s="7"/>
      <c r="FE311" s="7">
        <f t="shared" si="58"/>
        <v>3317</v>
      </c>
      <c r="FF311" s="72">
        <f t="shared" si="59"/>
        <v>9450</v>
      </c>
    </row>
    <row r="312" spans="1:163" ht="17.25" hidden="1" customHeight="1" x14ac:dyDescent="0.25">
      <c r="A312" s="72">
        <v>464022912</v>
      </c>
      <c r="B312" s="232" t="s">
        <v>2600</v>
      </c>
      <c r="C312" s="72" t="s">
        <v>2243</v>
      </c>
      <c r="D312" s="72" t="s">
        <v>2880</v>
      </c>
      <c r="E312" s="72">
        <v>3400</v>
      </c>
      <c r="F312" s="72"/>
      <c r="G312" s="233"/>
      <c r="H312" s="233"/>
      <c r="I312" s="72">
        <v>3310</v>
      </c>
      <c r="J312" s="72">
        <v>3116</v>
      </c>
      <c r="K312" s="189">
        <f t="shared" si="48"/>
        <v>3203</v>
      </c>
      <c r="L312" s="189">
        <f t="shared" si="49"/>
        <v>3026</v>
      </c>
      <c r="M312" s="260">
        <v>1</v>
      </c>
      <c r="N312" s="72" t="s">
        <v>2242</v>
      </c>
      <c r="O312" s="72" t="s">
        <v>128</v>
      </c>
      <c r="P312" s="72" t="s">
        <v>148</v>
      </c>
      <c r="Q312" s="186">
        <v>45233</v>
      </c>
      <c r="R312" s="66">
        <v>87</v>
      </c>
      <c r="S312" s="66">
        <f t="shared" si="50"/>
        <v>0</v>
      </c>
      <c r="T312" s="66">
        <v>3595</v>
      </c>
      <c r="U312" s="4" t="s">
        <v>1028</v>
      </c>
      <c r="V312" s="5">
        <f t="shared" si="55"/>
        <v>0.10251197744568789</v>
      </c>
      <c r="W312" s="5">
        <f t="shared" si="56"/>
        <v>2.3824089517252185E-3</v>
      </c>
      <c r="X312" s="5" t="str">
        <f t="shared" si="57"/>
        <v xml:space="preserve">STABLE </v>
      </c>
      <c r="Y312" s="72" t="str">
        <f t="shared" si="51"/>
        <v>PAID</v>
      </c>
      <c r="Z312" s="72" t="s">
        <v>129</v>
      </c>
      <c r="AA312" s="72" t="s">
        <v>128</v>
      </c>
      <c r="AB312" s="232"/>
      <c r="AC312" s="72"/>
      <c r="AD312" s="72"/>
      <c r="AE312" s="234"/>
      <c r="AF312" s="235" t="s">
        <v>129</v>
      </c>
      <c r="AG312" s="7"/>
      <c r="AH312" s="72" t="s">
        <v>1063</v>
      </c>
      <c r="AI312" s="7"/>
      <c r="AJ312" s="7"/>
      <c r="AK312" s="7"/>
      <c r="AL312" s="7">
        <v>6798</v>
      </c>
      <c r="AM312" s="186">
        <v>45233</v>
      </c>
      <c r="AN312" s="189">
        <v>26</v>
      </c>
      <c r="AO312" s="233">
        <v>25</v>
      </c>
      <c r="AP312" s="233" t="str">
        <f t="shared" si="52"/>
        <v>STABLE</v>
      </c>
      <c r="AQ312" s="233"/>
      <c r="AR312" s="233"/>
      <c r="AS312" s="233"/>
      <c r="AT312" s="233"/>
      <c r="AU312" s="72" t="s">
        <v>131</v>
      </c>
      <c r="AV312" s="236" t="s">
        <v>2767</v>
      </c>
      <c r="AW312" s="232" t="s">
        <v>365</v>
      </c>
      <c r="AX312" s="237">
        <v>45548</v>
      </c>
      <c r="AY312" s="72">
        <v>36</v>
      </c>
      <c r="AZ312" s="72" t="s">
        <v>2880</v>
      </c>
      <c r="BA312" s="7" t="s">
        <v>2305</v>
      </c>
      <c r="BB312" s="7"/>
      <c r="BC312" s="7"/>
      <c r="BD312" s="72"/>
      <c r="BE312" s="72"/>
      <c r="BF312" s="72"/>
      <c r="BG312" s="150"/>
      <c r="BH312" s="72"/>
      <c r="BI312" s="72"/>
      <c r="BJ312" s="72"/>
      <c r="BK312" s="72"/>
      <c r="BL312" s="72"/>
      <c r="BM312" s="72"/>
      <c r="BN312" s="72"/>
      <c r="BO312" s="72"/>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v>1</v>
      </c>
      <c r="CQ312" s="72"/>
      <c r="CR312" s="72"/>
      <c r="CS312" s="72">
        <v>2</v>
      </c>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v>1</v>
      </c>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238">
        <f t="shared" si="53"/>
        <v>4</v>
      </c>
      <c r="ES312" s="72">
        <f t="shared" si="54"/>
        <v>1</v>
      </c>
      <c r="ET312" s="72" t="s">
        <v>152</v>
      </c>
      <c r="EU312" s="7"/>
      <c r="EV312" s="262"/>
      <c r="EW312" s="7"/>
      <c r="EX312" s="150"/>
      <c r="EY312" s="239"/>
      <c r="EZ312" s="239"/>
      <c r="FA312" s="150"/>
      <c r="FB312" s="239"/>
      <c r="FC312" s="7"/>
      <c r="FD312" s="7"/>
      <c r="FE312" s="7">
        <f t="shared" si="58"/>
        <v>3203</v>
      </c>
      <c r="FF312" s="72">
        <f t="shared" si="59"/>
        <v>6426</v>
      </c>
    </row>
    <row r="313" spans="1:163" ht="17.25" hidden="1" customHeight="1" x14ac:dyDescent="0.25">
      <c r="A313" s="72">
        <v>462947636</v>
      </c>
      <c r="B313" s="232" t="s">
        <v>242</v>
      </c>
      <c r="C313" s="72"/>
      <c r="D313" s="72"/>
      <c r="E313" s="72"/>
      <c r="F313" s="72"/>
      <c r="G313" s="233"/>
      <c r="H313" s="233"/>
      <c r="I313" s="72">
        <v>3644</v>
      </c>
      <c r="J313" s="72">
        <v>10610</v>
      </c>
      <c r="K313" s="189">
        <f t="shared" si="48"/>
        <v>3668</v>
      </c>
      <c r="L313" s="189">
        <f t="shared" si="49"/>
        <v>14254</v>
      </c>
      <c r="M313" s="260">
        <v>3</v>
      </c>
      <c r="N313" s="72" t="s">
        <v>124</v>
      </c>
      <c r="O313" s="72" t="s">
        <v>125</v>
      </c>
      <c r="P313" s="72" t="s">
        <v>236</v>
      </c>
      <c r="Q313" s="186">
        <v>45170</v>
      </c>
      <c r="R313" s="66">
        <v>346</v>
      </c>
      <c r="S313" s="66">
        <f t="shared" si="50"/>
        <v>0</v>
      </c>
      <c r="T313" s="66">
        <v>6750</v>
      </c>
      <c r="U313" s="4" t="s">
        <v>124</v>
      </c>
      <c r="V313" s="5">
        <f t="shared" si="55"/>
        <v>0.35923879549943855</v>
      </c>
      <c r="W313" s="5">
        <f t="shared" si="56"/>
        <v>1.4466730329888308E-2</v>
      </c>
      <c r="X313" s="5" t="s">
        <v>2242</v>
      </c>
      <c r="Y313" s="72" t="str">
        <f t="shared" si="51"/>
        <v>PTP</v>
      </c>
      <c r="Z313" s="72" t="s">
        <v>166</v>
      </c>
      <c r="AA313" s="72" t="s">
        <v>166</v>
      </c>
      <c r="AB313" s="232"/>
      <c r="AC313" s="72">
        <v>24</v>
      </c>
      <c r="AD313" s="72"/>
      <c r="AE313" s="234"/>
      <c r="AF313" s="235" t="s">
        <v>2882</v>
      </c>
      <c r="AG313" s="7"/>
      <c r="AH313" s="72" t="s">
        <v>243</v>
      </c>
      <c r="AI313" s="7"/>
      <c r="AJ313" s="7"/>
      <c r="AK313" s="7"/>
      <c r="AL313" s="7">
        <v>10610</v>
      </c>
      <c r="AM313" s="186">
        <v>45170</v>
      </c>
      <c r="AN313" s="189">
        <v>87</v>
      </c>
      <c r="AO313" s="233">
        <v>116</v>
      </c>
      <c r="AP313" s="233" t="str">
        <f t="shared" si="52"/>
        <v>FLOW</v>
      </c>
      <c r="AQ313" s="233"/>
      <c r="AR313" s="233"/>
      <c r="AS313" s="233"/>
      <c r="AT313" s="233"/>
      <c r="AU313" s="72" t="s">
        <v>131</v>
      </c>
      <c r="AV313" s="236" t="s">
        <v>244</v>
      </c>
      <c r="AW313" s="232" t="s">
        <v>245</v>
      </c>
      <c r="AX313" s="237">
        <v>45430</v>
      </c>
      <c r="AY313" s="72">
        <v>36</v>
      </c>
      <c r="AZ313" s="72" t="s">
        <v>139</v>
      </c>
      <c r="BA313" s="7" t="s">
        <v>135</v>
      </c>
      <c r="BB313" s="7"/>
      <c r="BC313" s="7">
        <v>1</v>
      </c>
      <c r="BD313" s="72"/>
      <c r="BE313" s="72"/>
      <c r="BF313" s="72"/>
      <c r="BG313" s="150"/>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c r="CE313" s="72"/>
      <c r="CF313" s="72"/>
      <c r="CG313" s="72"/>
      <c r="CH313" s="72"/>
      <c r="CI313" s="72"/>
      <c r="CJ313" s="72"/>
      <c r="CK313" s="72"/>
      <c r="CL313" s="72"/>
      <c r="CM313" s="72">
        <v>1</v>
      </c>
      <c r="CN313" s="72"/>
      <c r="CO313" s="72"/>
      <c r="CP313" s="72"/>
      <c r="CQ313" s="72"/>
      <c r="CR313" s="72"/>
      <c r="CS313" s="72"/>
      <c r="CT313" s="72"/>
      <c r="CU313" s="72"/>
      <c r="CV313" s="72"/>
      <c r="CW313" s="72"/>
      <c r="CX313" s="72"/>
      <c r="CY313" s="72">
        <v>1</v>
      </c>
      <c r="CZ313" s="72"/>
      <c r="DA313" s="72"/>
      <c r="DB313" s="72"/>
      <c r="DC313" s="72"/>
      <c r="DD313" s="72"/>
      <c r="DE313" s="72">
        <v>1</v>
      </c>
      <c r="DF313" s="72"/>
      <c r="DG313" s="72"/>
      <c r="DH313" s="72"/>
      <c r="DI313" s="72"/>
      <c r="DJ313" s="72"/>
      <c r="DK313" s="72"/>
      <c r="DL313" s="72"/>
      <c r="DM313" s="72"/>
      <c r="DN313" s="72">
        <v>1</v>
      </c>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238">
        <f t="shared" si="53"/>
        <v>5</v>
      </c>
      <c r="ES313" s="72">
        <f t="shared" si="54"/>
        <v>1</v>
      </c>
      <c r="ET313" s="72" t="s">
        <v>240</v>
      </c>
      <c r="EU313" s="7" t="s">
        <v>246</v>
      </c>
      <c r="EV313" s="7" t="s">
        <v>115</v>
      </c>
      <c r="EW313" s="7" t="s">
        <v>2354</v>
      </c>
      <c r="EX313" s="150" t="s">
        <v>2470</v>
      </c>
      <c r="EY313" s="239">
        <v>46204</v>
      </c>
      <c r="EZ313" s="239"/>
      <c r="FA313" s="150"/>
      <c r="FB313" s="239"/>
      <c r="FC313" s="7"/>
      <c r="FD313" s="7"/>
      <c r="FE313" s="7">
        <f t="shared" si="58"/>
        <v>3668</v>
      </c>
      <c r="FF313" s="72">
        <f t="shared" si="59"/>
        <v>14254</v>
      </c>
      <c r="FG313" s="6">
        <v>462947636</v>
      </c>
    </row>
    <row r="314" spans="1:163" ht="17.25" hidden="1" customHeight="1" x14ac:dyDescent="0.25">
      <c r="A314" s="72">
        <v>464896837</v>
      </c>
      <c r="B314" s="232" t="s">
        <v>636</v>
      </c>
      <c r="C314" s="72"/>
      <c r="D314" s="72"/>
      <c r="E314" s="72"/>
      <c r="F314" s="72"/>
      <c r="G314" s="233"/>
      <c r="H314" s="233"/>
      <c r="I314" s="72">
        <v>3886</v>
      </c>
      <c r="J314" s="72">
        <v>3886</v>
      </c>
      <c r="K314" s="189">
        <f t="shared" si="48"/>
        <v>3923</v>
      </c>
      <c r="L314" s="189">
        <f t="shared" si="49"/>
        <v>7772</v>
      </c>
      <c r="M314" s="260">
        <v>1</v>
      </c>
      <c r="N314" s="72" t="s">
        <v>124</v>
      </c>
      <c r="O314" s="72" t="s">
        <v>125</v>
      </c>
      <c r="P314" s="72" t="s">
        <v>165</v>
      </c>
      <c r="Q314" s="186">
        <v>44713</v>
      </c>
      <c r="R314" s="66">
        <v>37</v>
      </c>
      <c r="S314" s="66">
        <f t="shared" si="50"/>
        <v>0</v>
      </c>
      <c r="T314" s="66">
        <v>450</v>
      </c>
      <c r="U314" s="4" t="s">
        <v>129</v>
      </c>
      <c r="V314" s="5">
        <f t="shared" si="55"/>
        <v>4.8311654982282987E-2</v>
      </c>
      <c r="W314" s="5">
        <f t="shared" si="56"/>
        <v>2.3550207029931617E-3</v>
      </c>
      <c r="X314" s="5" t="s">
        <v>124</v>
      </c>
      <c r="Y314" s="72" t="str">
        <f t="shared" si="51"/>
        <v>NC</v>
      </c>
      <c r="Z314" s="72" t="s">
        <v>129</v>
      </c>
      <c r="AA314" s="72" t="s">
        <v>141</v>
      </c>
      <c r="AB314" s="232" t="s">
        <v>2893</v>
      </c>
      <c r="AC314" s="72">
        <v>22</v>
      </c>
      <c r="AD314" s="72" t="s">
        <v>2889</v>
      </c>
      <c r="AE314" s="234"/>
      <c r="AF314" s="235" t="s">
        <v>129</v>
      </c>
      <c r="AG314" s="7"/>
      <c r="AH314" s="72" t="s">
        <v>213</v>
      </c>
      <c r="AI314" s="7"/>
      <c r="AJ314" s="7"/>
      <c r="AK314" s="7"/>
      <c r="AL314" s="7">
        <v>3886</v>
      </c>
      <c r="AM314" s="186">
        <v>44713</v>
      </c>
      <c r="AN314" s="189">
        <v>26</v>
      </c>
      <c r="AO314" s="233">
        <v>55</v>
      </c>
      <c r="AP314" s="233" t="str">
        <f t="shared" si="52"/>
        <v>FLOW</v>
      </c>
      <c r="AQ314" s="233"/>
      <c r="AR314" s="233"/>
      <c r="AS314" s="233"/>
      <c r="AT314" s="233"/>
      <c r="AU314" s="72" t="s">
        <v>131</v>
      </c>
      <c r="AV314" s="236" t="s">
        <v>1354</v>
      </c>
      <c r="AW314" s="232" t="s">
        <v>310</v>
      </c>
      <c r="AX314" s="237">
        <v>45635</v>
      </c>
      <c r="AY314" s="72">
        <v>30</v>
      </c>
      <c r="AZ314" s="72" t="s">
        <v>139</v>
      </c>
      <c r="BA314" s="7" t="s">
        <v>2305</v>
      </c>
      <c r="BB314" s="7"/>
      <c r="BC314" s="7"/>
      <c r="BD314" s="72"/>
      <c r="BE314" s="72"/>
      <c r="BF314" s="72"/>
      <c r="BG314" s="150"/>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v>1</v>
      </c>
      <c r="CE314" s="72"/>
      <c r="CF314" s="72"/>
      <c r="CG314" s="72"/>
      <c r="CH314" s="72"/>
      <c r="CI314" s="72"/>
      <c r="CJ314" s="72"/>
      <c r="CK314" s="72"/>
      <c r="CL314" s="72"/>
      <c r="CM314" s="72"/>
      <c r="CN314" s="72"/>
      <c r="CO314" s="72"/>
      <c r="CP314" s="72">
        <v>2</v>
      </c>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238">
        <f t="shared" si="53"/>
        <v>3</v>
      </c>
      <c r="ES314" s="72">
        <f t="shared" si="54"/>
        <v>1</v>
      </c>
      <c r="ET314" s="72" t="s">
        <v>170</v>
      </c>
      <c r="EU314" s="7" t="s">
        <v>1977</v>
      </c>
      <c r="EV314" s="7" t="s">
        <v>115</v>
      </c>
      <c r="EW314" s="7" t="e">
        <v>#N/A</v>
      </c>
      <c r="EX314" s="150" t="e">
        <v>#N/A</v>
      </c>
      <c r="EY314" s="239" t="e">
        <v>#N/A</v>
      </c>
      <c r="EZ314" s="239"/>
      <c r="FA314" s="150"/>
      <c r="FB314" s="239"/>
      <c r="FC314" s="7" t="s">
        <v>2932</v>
      </c>
      <c r="FD314" s="7"/>
      <c r="FE314" s="7">
        <f t="shared" si="58"/>
        <v>3923</v>
      </c>
      <c r="FF314" s="72">
        <f t="shared" si="59"/>
        <v>7772</v>
      </c>
    </row>
    <row r="315" spans="1:163" ht="17.25" hidden="1" customHeight="1" x14ac:dyDescent="0.25">
      <c r="A315" s="72">
        <v>460714153</v>
      </c>
      <c r="B315" s="232" t="s">
        <v>773</v>
      </c>
      <c r="C315" s="72" t="s">
        <v>2243</v>
      </c>
      <c r="D315" s="72" t="s">
        <v>2942</v>
      </c>
      <c r="E315" s="72">
        <v>2865</v>
      </c>
      <c r="F315" s="72"/>
      <c r="G315" s="233"/>
      <c r="H315" s="233"/>
      <c r="I315" s="72">
        <v>2812</v>
      </c>
      <c r="J315" s="72">
        <v>2756</v>
      </c>
      <c r="K315" s="189">
        <f t="shared" si="48"/>
        <v>2796</v>
      </c>
      <c r="L315" s="189">
        <f t="shared" si="49"/>
        <v>2703</v>
      </c>
      <c r="M315" s="260">
        <v>1</v>
      </c>
      <c r="N315" s="72" t="s">
        <v>2242</v>
      </c>
      <c r="O315" s="72" t="s">
        <v>128</v>
      </c>
      <c r="P315" s="72" t="s">
        <v>236</v>
      </c>
      <c r="Q315" s="186">
        <v>44407.01</v>
      </c>
      <c r="R315" s="66">
        <v>40</v>
      </c>
      <c r="S315" s="66">
        <f t="shared" si="50"/>
        <v>0</v>
      </c>
      <c r="T315" s="66">
        <v>3147</v>
      </c>
      <c r="U315" s="4" t="s">
        <v>1012</v>
      </c>
      <c r="V315" s="5">
        <f t="shared" si="55"/>
        <v>4.7252547545078703E-2</v>
      </c>
      <c r="W315" s="5">
        <f t="shared" si="56"/>
        <v>2.3389042987056199E-3</v>
      </c>
      <c r="X315" s="5" t="s">
        <v>2242</v>
      </c>
      <c r="Y315" s="72" t="str">
        <f t="shared" si="51"/>
        <v>MPTP</v>
      </c>
      <c r="Z315" s="72" t="s">
        <v>181</v>
      </c>
      <c r="AA315" s="72" t="s">
        <v>181</v>
      </c>
      <c r="AB315" s="232" t="s">
        <v>2349</v>
      </c>
      <c r="AC315" s="72">
        <v>25</v>
      </c>
      <c r="AD315" s="72" t="s">
        <v>2892</v>
      </c>
      <c r="AE315" s="234"/>
      <c r="AF315" s="235" t="s">
        <v>129</v>
      </c>
      <c r="AG315" s="7"/>
      <c r="AH315" s="72" t="s">
        <v>359</v>
      </c>
      <c r="AI315" s="7"/>
      <c r="AJ315" s="7"/>
      <c r="AK315" s="7"/>
      <c r="AL315" s="7">
        <v>2756</v>
      </c>
      <c r="AM315" s="186">
        <v>44407.01</v>
      </c>
      <c r="AN315" s="189">
        <v>26</v>
      </c>
      <c r="AO315" s="233">
        <v>25</v>
      </c>
      <c r="AP315" s="233" t="str">
        <f t="shared" si="52"/>
        <v>STABLE</v>
      </c>
      <c r="AQ315" s="233"/>
      <c r="AR315" s="233"/>
      <c r="AS315" s="233"/>
      <c r="AT315" s="233"/>
      <c r="AU315" s="72" t="s">
        <v>131</v>
      </c>
      <c r="AV315" s="236"/>
      <c r="AW315" s="232" t="s">
        <v>351</v>
      </c>
      <c r="AX315" s="237">
        <v>45246</v>
      </c>
      <c r="AY315" s="72">
        <v>48</v>
      </c>
      <c r="AZ315" s="72" t="s">
        <v>139</v>
      </c>
      <c r="BA315" s="7" t="s">
        <v>135</v>
      </c>
      <c r="BB315" s="7"/>
      <c r="BC315" s="7"/>
      <c r="BD315" s="72"/>
      <c r="BE315" s="72"/>
      <c r="BF315" s="72"/>
      <c r="BG315" s="150"/>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v>1</v>
      </c>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238">
        <f t="shared" si="53"/>
        <v>1</v>
      </c>
      <c r="ES315" s="72">
        <f t="shared" si="54"/>
        <v>1</v>
      </c>
      <c r="ET315" s="72" t="s">
        <v>203</v>
      </c>
      <c r="EU315" s="7" t="s">
        <v>1978</v>
      </c>
      <c r="EV315" s="7" t="s">
        <v>115</v>
      </c>
      <c r="EW315" s="7" t="e">
        <v>#N/A</v>
      </c>
      <c r="EX315" s="150" t="e">
        <v>#N/A</v>
      </c>
      <c r="EY315" s="239" t="e">
        <v>#N/A</v>
      </c>
      <c r="EZ315" s="239"/>
      <c r="FA315" s="150"/>
      <c r="FB315" s="239"/>
      <c r="FC315" s="7"/>
      <c r="FD315" s="7"/>
      <c r="FE315" s="7">
        <f t="shared" si="58"/>
        <v>2796</v>
      </c>
      <c r="FF315" s="72">
        <f t="shared" si="59"/>
        <v>5568</v>
      </c>
    </row>
    <row r="316" spans="1:163" ht="17.25" hidden="1" customHeight="1" x14ac:dyDescent="0.25">
      <c r="A316" s="72">
        <v>462935207</v>
      </c>
      <c r="B316" s="232" t="s">
        <v>922</v>
      </c>
      <c r="C316" s="72"/>
      <c r="D316" s="72"/>
      <c r="E316" s="72"/>
      <c r="F316" s="72"/>
      <c r="G316" s="233"/>
      <c r="H316" s="233" t="s">
        <v>2961</v>
      </c>
      <c r="I316" s="72">
        <v>3820</v>
      </c>
      <c r="J316" s="72">
        <v>7640</v>
      </c>
      <c r="K316" s="189">
        <f t="shared" si="48"/>
        <v>3908</v>
      </c>
      <c r="L316" s="189">
        <f t="shared" si="49"/>
        <v>11460</v>
      </c>
      <c r="M316" s="260">
        <v>2</v>
      </c>
      <c r="N316" s="72" t="s">
        <v>480</v>
      </c>
      <c r="O316" s="72" t="s">
        <v>125</v>
      </c>
      <c r="P316" s="72" t="s">
        <v>173</v>
      </c>
      <c r="Q316" s="186">
        <v>44321</v>
      </c>
      <c r="R316" s="66">
        <v>88</v>
      </c>
      <c r="S316" s="66">
        <f t="shared" si="50"/>
        <v>0</v>
      </c>
      <c r="T316" s="66">
        <v>900</v>
      </c>
      <c r="U316" s="4" t="s">
        <v>124</v>
      </c>
      <c r="V316" s="5">
        <f t="shared" si="55"/>
        <v>0.22059465442327597</v>
      </c>
      <c r="W316" s="5">
        <f t="shared" si="56"/>
        <v>8.2406152712105104E-3</v>
      </c>
      <c r="X316" s="5" t="s">
        <v>2242</v>
      </c>
      <c r="Y316" s="72" t="str">
        <f t="shared" si="51"/>
        <v>PAID</v>
      </c>
      <c r="Z316" s="72" t="s">
        <v>166</v>
      </c>
      <c r="AA316" s="72" t="s">
        <v>166</v>
      </c>
      <c r="AB316" s="232"/>
      <c r="AC316" s="72">
        <v>25</v>
      </c>
      <c r="AD316" s="72" t="s">
        <v>2889</v>
      </c>
      <c r="AE316" s="234"/>
      <c r="AF316" s="235" t="s">
        <v>129</v>
      </c>
      <c r="AG316" s="7"/>
      <c r="AH316" s="72" t="s">
        <v>1144</v>
      </c>
      <c r="AI316" s="7"/>
      <c r="AJ316" s="7"/>
      <c r="AK316" s="7"/>
      <c r="AL316" s="7">
        <v>7640</v>
      </c>
      <c r="AM316" s="186">
        <v>44321</v>
      </c>
      <c r="AN316" s="189">
        <v>57</v>
      </c>
      <c r="AO316" s="233">
        <v>86</v>
      </c>
      <c r="AP316" s="233" t="str">
        <f t="shared" si="52"/>
        <v>FLOW</v>
      </c>
      <c r="AQ316" s="233"/>
      <c r="AR316" s="233"/>
      <c r="AS316" s="233"/>
      <c r="AT316" s="233"/>
      <c r="AU316" s="72" t="s">
        <v>131</v>
      </c>
      <c r="AV316" s="236" t="s">
        <v>1699</v>
      </c>
      <c r="AW316" s="232" t="s">
        <v>357</v>
      </c>
      <c r="AX316" s="237">
        <v>45430</v>
      </c>
      <c r="AY316" s="72">
        <v>36</v>
      </c>
      <c r="AZ316" s="72" t="s">
        <v>139</v>
      </c>
      <c r="BA316" s="7" t="s">
        <v>2305</v>
      </c>
      <c r="BB316" s="7"/>
      <c r="BC316" s="7"/>
      <c r="BD316" s="72"/>
      <c r="BE316" s="72"/>
      <c r="BF316" s="72"/>
      <c r="BG316" s="150"/>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238">
        <f t="shared" si="53"/>
        <v>1</v>
      </c>
      <c r="ES316" s="72">
        <f t="shared" si="54"/>
        <v>1</v>
      </c>
      <c r="ET316" s="72" t="s">
        <v>178</v>
      </c>
      <c r="EU316" s="7" t="s">
        <v>1979</v>
      </c>
      <c r="EV316" s="7" t="s">
        <v>115</v>
      </c>
      <c r="EW316" s="7" t="s">
        <v>2358</v>
      </c>
      <c r="EX316" s="150" t="s">
        <v>2371</v>
      </c>
      <c r="EY316" s="239">
        <v>46209</v>
      </c>
      <c r="EZ316" s="239"/>
      <c r="FA316" s="150"/>
      <c r="FB316" s="239"/>
      <c r="FC316" s="7" t="s">
        <v>2932</v>
      </c>
      <c r="FD316" s="7"/>
      <c r="FE316" s="7">
        <f t="shared" si="58"/>
        <v>3908</v>
      </c>
      <c r="FF316" s="72">
        <f t="shared" si="59"/>
        <v>11460</v>
      </c>
    </row>
    <row r="317" spans="1:163" ht="17.25" hidden="1" customHeight="1" x14ac:dyDescent="0.25">
      <c r="A317" s="72">
        <v>460212761</v>
      </c>
      <c r="B317" s="232" t="s">
        <v>888</v>
      </c>
      <c r="C317" s="72"/>
      <c r="D317" s="72"/>
      <c r="E317" s="72"/>
      <c r="F317" s="72"/>
      <c r="G317" s="233"/>
      <c r="H317" s="233"/>
      <c r="I317" s="72">
        <v>4331</v>
      </c>
      <c r="J317" s="72">
        <v>4557</v>
      </c>
      <c r="K317" s="189">
        <f t="shared" si="48"/>
        <v>342</v>
      </c>
      <c r="L317" s="189">
        <f t="shared" si="49"/>
        <v>8888</v>
      </c>
      <c r="M317" s="260">
        <v>2</v>
      </c>
      <c r="N317" s="72" t="s">
        <v>124</v>
      </c>
      <c r="O317" s="72" t="s">
        <v>125</v>
      </c>
      <c r="P317" s="72" t="s">
        <v>173</v>
      </c>
      <c r="Q317" s="186">
        <v>44269.279999999999</v>
      </c>
      <c r="R317" s="66">
        <v>116</v>
      </c>
      <c r="S317" s="66">
        <f t="shared" si="50"/>
        <v>0</v>
      </c>
      <c r="T317" s="66">
        <v>900</v>
      </c>
      <c r="U317" s="4" t="s">
        <v>124</v>
      </c>
      <c r="V317" s="5">
        <f t="shared" si="55"/>
        <v>0.22033723343713457</v>
      </c>
      <c r="W317" s="5">
        <f t="shared" si="56"/>
        <v>8.2309989579092083E-3</v>
      </c>
      <c r="X317" s="5" t="str">
        <f t="shared" si="57"/>
        <v>FLOW</v>
      </c>
      <c r="Y317" s="72" t="str">
        <f t="shared" si="51"/>
        <v>NC</v>
      </c>
      <c r="Z317" s="72" t="s">
        <v>141</v>
      </c>
      <c r="AA317" s="72" t="s">
        <v>141</v>
      </c>
      <c r="AB317" s="232" t="s">
        <v>2347</v>
      </c>
      <c r="AC317" s="72"/>
      <c r="AD317" s="72" t="s">
        <v>2892</v>
      </c>
      <c r="AE317" s="234"/>
      <c r="AF317" s="235" t="s">
        <v>129</v>
      </c>
      <c r="AG317" s="7"/>
      <c r="AH317" s="72" t="s">
        <v>1143</v>
      </c>
      <c r="AI317" s="7"/>
      <c r="AJ317" s="7"/>
      <c r="AK317" s="7"/>
      <c r="AL317" s="7">
        <v>4557</v>
      </c>
      <c r="AM317" s="186">
        <v>44269.279999999999</v>
      </c>
      <c r="AN317" s="189">
        <v>57</v>
      </c>
      <c r="AO317" s="233">
        <v>86</v>
      </c>
      <c r="AP317" s="233" t="str">
        <f t="shared" si="52"/>
        <v>FLOW</v>
      </c>
      <c r="AQ317" s="233"/>
      <c r="AR317" s="233"/>
      <c r="AS317" s="233"/>
      <c r="AT317" s="233"/>
      <c r="AU317" s="72" t="s">
        <v>426</v>
      </c>
      <c r="AV317" s="236" t="s">
        <v>1662</v>
      </c>
      <c r="AW317" s="232" t="s">
        <v>228</v>
      </c>
      <c r="AX317" s="237">
        <v>45219</v>
      </c>
      <c r="AY317" s="72">
        <v>42</v>
      </c>
      <c r="AZ317" s="72" t="s">
        <v>139</v>
      </c>
      <c r="BA317" s="7" t="s">
        <v>2305</v>
      </c>
      <c r="BB317" s="7"/>
      <c r="BC317" s="7"/>
      <c r="BD317" s="72"/>
      <c r="BE317" s="72"/>
      <c r="BF317" s="72"/>
      <c r="BG317" s="150"/>
      <c r="BH317" s="72"/>
      <c r="BI317" s="72"/>
      <c r="BJ317" s="72"/>
      <c r="BK317" s="72"/>
      <c r="BL317" s="72"/>
      <c r="BM317" s="72"/>
      <c r="BN317" s="72"/>
      <c r="BO317" s="72"/>
      <c r="BP317" s="72"/>
      <c r="BQ317" s="72"/>
      <c r="BR317" s="72"/>
      <c r="BS317" s="72"/>
      <c r="BT317" s="72"/>
      <c r="BU317" s="72">
        <v>1</v>
      </c>
      <c r="BV317" s="72"/>
      <c r="BW317" s="72"/>
      <c r="BX317" s="72">
        <v>1</v>
      </c>
      <c r="BY317" s="72"/>
      <c r="BZ317" s="72"/>
      <c r="CA317" s="72"/>
      <c r="CB317" s="72"/>
      <c r="CC317" s="72"/>
      <c r="CD317" s="72"/>
      <c r="CE317" s="72"/>
      <c r="CF317" s="72"/>
      <c r="CG317" s="72"/>
      <c r="CH317" s="72"/>
      <c r="CI317" s="72"/>
      <c r="CJ317" s="72"/>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238">
        <f t="shared" si="53"/>
        <v>2</v>
      </c>
      <c r="ES317" s="72">
        <f t="shared" si="54"/>
        <v>1</v>
      </c>
      <c r="ET317" s="72" t="s">
        <v>178</v>
      </c>
      <c r="EU317" s="7" t="s">
        <v>1980</v>
      </c>
      <c r="EV317" s="7" t="s">
        <v>115</v>
      </c>
      <c r="EW317" s="7" t="s">
        <v>2362</v>
      </c>
      <c r="EX317" s="150" t="s">
        <v>2371</v>
      </c>
      <c r="EY317" s="239">
        <v>46210</v>
      </c>
      <c r="EZ317" s="239"/>
      <c r="FA317" s="150"/>
      <c r="FB317" s="239"/>
      <c r="FC317" s="7" t="s">
        <v>2932</v>
      </c>
      <c r="FD317" s="7"/>
      <c r="FE317" s="7">
        <f t="shared" si="58"/>
        <v>342</v>
      </c>
      <c r="FF317" s="72">
        <f t="shared" si="59"/>
        <v>8888</v>
      </c>
    </row>
    <row r="318" spans="1:163" ht="17.25" hidden="1" customHeight="1" x14ac:dyDescent="0.25">
      <c r="A318" s="72">
        <v>459890368</v>
      </c>
      <c r="B318" s="232" t="s">
        <v>2688</v>
      </c>
      <c r="C318" s="72" t="s">
        <v>2345</v>
      </c>
      <c r="D318" s="72" t="s">
        <v>2899</v>
      </c>
      <c r="E318" s="72">
        <f>3020+3100</f>
        <v>6120</v>
      </c>
      <c r="F318" s="72"/>
      <c r="G318" s="233"/>
      <c r="H318" s="233"/>
      <c r="I318" s="72">
        <v>3002</v>
      </c>
      <c r="J318" s="72">
        <v>3002</v>
      </c>
      <c r="K318" s="189">
        <f t="shared" si="48"/>
        <v>3046</v>
      </c>
      <c r="L318" s="189">
        <f t="shared" si="49"/>
        <v>-116</v>
      </c>
      <c r="M318" s="260">
        <v>1</v>
      </c>
      <c r="N318" s="72" t="s">
        <v>480</v>
      </c>
      <c r="O318" s="72" t="s">
        <v>128</v>
      </c>
      <c r="P318" s="72" t="s">
        <v>284</v>
      </c>
      <c r="Q318" s="186">
        <v>44200</v>
      </c>
      <c r="R318" s="66">
        <v>44</v>
      </c>
      <c r="S318" s="66">
        <f t="shared" si="50"/>
        <v>0</v>
      </c>
      <c r="T318" s="66">
        <v>3401</v>
      </c>
      <c r="U318" s="4" t="s">
        <v>129</v>
      </c>
      <c r="V318" s="5">
        <f t="shared" si="55"/>
        <v>3.0146989765096981E-2</v>
      </c>
      <c r="W318" s="5">
        <f t="shared" si="56"/>
        <v>2.3280011422248063E-3</v>
      </c>
      <c r="X318" s="5" t="s">
        <v>2242</v>
      </c>
      <c r="Y318" s="72" t="str">
        <f t="shared" si="51"/>
        <v>PAID</v>
      </c>
      <c r="Z318" s="72" t="s">
        <v>129</v>
      </c>
      <c r="AA318" s="72" t="s">
        <v>166</v>
      </c>
      <c r="AB318" s="232"/>
      <c r="AC318" s="72">
        <v>28</v>
      </c>
      <c r="AD318" s="72" t="s">
        <v>2888</v>
      </c>
      <c r="AE318" s="234"/>
      <c r="AF318" s="235" t="s">
        <v>129</v>
      </c>
      <c r="AG318" s="7"/>
      <c r="AH318" s="72" t="s">
        <v>1166</v>
      </c>
      <c r="AI318" s="7"/>
      <c r="AJ318" s="7"/>
      <c r="AK318" s="7"/>
      <c r="AL318" s="7">
        <v>6447</v>
      </c>
      <c r="AM318" s="186">
        <v>44200</v>
      </c>
      <c r="AN318" s="189">
        <v>26</v>
      </c>
      <c r="AO318" s="233">
        <v>0</v>
      </c>
      <c r="AP318" s="233" t="str">
        <f t="shared" si="52"/>
        <v>RB</v>
      </c>
      <c r="AQ318" s="233"/>
      <c r="AR318" s="233"/>
      <c r="AS318" s="233"/>
      <c r="AT318" s="233"/>
      <c r="AU318" s="72" t="s">
        <v>426</v>
      </c>
      <c r="AV318" s="236" t="s">
        <v>2870</v>
      </c>
      <c r="AW318" s="232" t="s">
        <v>215</v>
      </c>
      <c r="AX318" s="237">
        <v>45194</v>
      </c>
      <c r="AY318" s="72">
        <v>48</v>
      </c>
      <c r="AZ318" s="72" t="s">
        <v>2880</v>
      </c>
      <c r="BA318" s="7" t="s">
        <v>2305</v>
      </c>
      <c r="BB318" s="7"/>
      <c r="BC318" s="7"/>
      <c r="BD318" s="72"/>
      <c r="BE318" s="72"/>
      <c r="BF318" s="72"/>
      <c r="BG318" s="150"/>
      <c r="BH318" s="72"/>
      <c r="BI318" s="72"/>
      <c r="BJ318" s="72"/>
      <c r="BK318" s="72"/>
      <c r="BL318" s="72"/>
      <c r="BM318" s="72"/>
      <c r="BN318" s="72"/>
      <c r="BO318" s="72"/>
      <c r="BP318" s="72"/>
      <c r="BQ318" s="72"/>
      <c r="BR318" s="72"/>
      <c r="BS318" s="72"/>
      <c r="BT318" s="72"/>
      <c r="BU318" s="72"/>
      <c r="BV318" s="72"/>
      <c r="BW318" s="72"/>
      <c r="BX318" s="72"/>
      <c r="BY318" s="72"/>
      <c r="BZ318" s="72"/>
      <c r="CA318" s="72"/>
      <c r="CB318" s="72"/>
      <c r="CC318" s="72"/>
      <c r="CD318" s="72"/>
      <c r="CE318" s="72"/>
      <c r="CF318" s="72"/>
      <c r="CG318" s="72"/>
      <c r="CH318" s="72"/>
      <c r="CI318" s="72"/>
      <c r="CJ318" s="72"/>
      <c r="CK318" s="72"/>
      <c r="CL318" s="72"/>
      <c r="CM318" s="72">
        <v>1</v>
      </c>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238">
        <f t="shared" si="53"/>
        <v>1</v>
      </c>
      <c r="ES318" s="72">
        <f t="shared" si="54"/>
        <v>1</v>
      </c>
      <c r="ET318" s="72" t="s">
        <v>288</v>
      </c>
      <c r="EU318" s="7"/>
      <c r="EV318" s="262"/>
      <c r="EW318" s="7"/>
      <c r="EX318" s="150"/>
      <c r="EY318" s="239"/>
      <c r="EZ318" s="239"/>
      <c r="FA318" s="150"/>
      <c r="FB318" s="239"/>
      <c r="FC318" s="7"/>
      <c r="FD318" s="7"/>
      <c r="FE318" s="7">
        <f t="shared" si="58"/>
        <v>3046</v>
      </c>
      <c r="FF318" s="72">
        <f t="shared" si="59"/>
        <v>6004</v>
      </c>
    </row>
    <row r="319" spans="1:163" ht="17.25" hidden="1" customHeight="1" x14ac:dyDescent="0.25">
      <c r="A319" s="72">
        <v>462898206</v>
      </c>
      <c r="B319" s="232" t="s">
        <v>235</v>
      </c>
      <c r="C319" s="72" t="s">
        <v>2243</v>
      </c>
      <c r="D319" s="72" t="s">
        <v>139</v>
      </c>
      <c r="E319" s="72">
        <v>4000</v>
      </c>
      <c r="F319" s="72"/>
      <c r="G319" s="233"/>
      <c r="H319" s="233"/>
      <c r="I319" s="72">
        <v>3689</v>
      </c>
      <c r="J319" s="72">
        <v>9202</v>
      </c>
      <c r="K319" s="189">
        <f t="shared" si="48"/>
        <v>2335</v>
      </c>
      <c r="L319" s="189">
        <f t="shared" si="49"/>
        <v>8891</v>
      </c>
      <c r="M319" s="260">
        <v>3</v>
      </c>
      <c r="N319" s="72" t="s">
        <v>2242</v>
      </c>
      <c r="O319" s="72" t="s">
        <v>128</v>
      </c>
      <c r="P319" s="72" t="s">
        <v>236</v>
      </c>
      <c r="Q319" s="186">
        <v>44143</v>
      </c>
      <c r="R319" s="66">
        <v>511</v>
      </c>
      <c r="S319" s="66">
        <f t="shared" si="50"/>
        <v>0</v>
      </c>
      <c r="T319" s="66">
        <v>0</v>
      </c>
      <c r="U319" s="4" t="s">
        <v>1027</v>
      </c>
      <c r="V319" s="5">
        <f t="shared" si="55"/>
        <v>0.35107102390373512</v>
      </c>
      <c r="W319" s="5">
        <f t="shared" si="56"/>
        <v>1.4137809983446084E-2</v>
      </c>
      <c r="X319" s="5" t="str">
        <f t="shared" si="57"/>
        <v xml:space="preserve">STABLE </v>
      </c>
      <c r="Y319" s="72" t="str">
        <f t="shared" si="51"/>
        <v>PAID</v>
      </c>
      <c r="Z319" s="72" t="s">
        <v>128</v>
      </c>
      <c r="AA319" s="72" t="s">
        <v>128</v>
      </c>
      <c r="AB319" s="232"/>
      <c r="AC319" s="72"/>
      <c r="AD319" s="72"/>
      <c r="AE319" s="234"/>
      <c r="AF319" s="235" t="s">
        <v>2882</v>
      </c>
      <c r="AG319" s="7"/>
      <c r="AH319" s="72" t="s">
        <v>237</v>
      </c>
      <c r="AI319" s="7"/>
      <c r="AJ319" s="7"/>
      <c r="AK319" s="7"/>
      <c r="AL319" s="7">
        <v>9202</v>
      </c>
      <c r="AM319" s="186">
        <v>44143</v>
      </c>
      <c r="AN319" s="189">
        <v>87</v>
      </c>
      <c r="AO319" s="233">
        <v>86</v>
      </c>
      <c r="AP319" s="233" t="str">
        <f t="shared" si="52"/>
        <v>STABLE</v>
      </c>
      <c r="AQ319" s="233"/>
      <c r="AR319" s="233"/>
      <c r="AS319" s="233"/>
      <c r="AT319" s="233"/>
      <c r="AU319" s="72" t="s">
        <v>131</v>
      </c>
      <c r="AV319" s="236" t="s">
        <v>238</v>
      </c>
      <c r="AW319" s="232" t="s">
        <v>239</v>
      </c>
      <c r="AX319" s="237">
        <v>45426</v>
      </c>
      <c r="AY319" s="72">
        <v>36</v>
      </c>
      <c r="AZ319" s="72" t="s">
        <v>139</v>
      </c>
      <c r="BA319" s="7" t="s">
        <v>135</v>
      </c>
      <c r="BB319" s="7"/>
      <c r="BC319" s="7">
        <v>1</v>
      </c>
      <c r="BD319" s="72"/>
      <c r="BE319" s="72"/>
      <c r="BF319" s="72"/>
      <c r="BG319" s="150"/>
      <c r="BH319" s="72"/>
      <c r="BI319" s="72"/>
      <c r="BJ319" s="72"/>
      <c r="BK319" s="72"/>
      <c r="BL319" s="72"/>
      <c r="BM319" s="72"/>
      <c r="BN319" s="72"/>
      <c r="BO319" s="72"/>
      <c r="BP319" s="72"/>
      <c r="BQ319" s="72"/>
      <c r="BR319" s="72"/>
      <c r="BS319" s="72"/>
      <c r="BT319" s="72"/>
      <c r="BU319" s="72"/>
      <c r="BV319" s="72"/>
      <c r="BW319" s="72"/>
      <c r="BX319" s="72">
        <v>1</v>
      </c>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v>1</v>
      </c>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238">
        <f t="shared" si="53"/>
        <v>3</v>
      </c>
      <c r="ES319" s="72">
        <f t="shared" si="54"/>
        <v>1</v>
      </c>
      <c r="ET319" s="72" t="s">
        <v>240</v>
      </c>
      <c r="EU319" s="7" t="s">
        <v>241</v>
      </c>
      <c r="EV319" s="7" t="s">
        <v>115</v>
      </c>
      <c r="EW319" s="7" t="s">
        <v>2358</v>
      </c>
      <c r="EX319" s="150" t="s">
        <v>2471</v>
      </c>
      <c r="EY319" s="239">
        <v>46205</v>
      </c>
      <c r="EZ319" s="239"/>
      <c r="FA319" s="150"/>
      <c r="FB319" s="239"/>
      <c r="FC319" s="7"/>
      <c r="FD319" s="7"/>
      <c r="FE319" s="7">
        <f t="shared" si="58"/>
        <v>2335</v>
      </c>
      <c r="FF319" s="72">
        <f t="shared" si="59"/>
        <v>12891</v>
      </c>
      <c r="FG319" s="6">
        <v>462898206</v>
      </c>
    </row>
    <row r="320" spans="1:163" ht="17.25" hidden="1" customHeight="1" x14ac:dyDescent="0.25">
      <c r="A320" s="72">
        <v>466958013</v>
      </c>
      <c r="B320" s="232" t="s">
        <v>903</v>
      </c>
      <c r="C320" s="72"/>
      <c r="D320" s="72"/>
      <c r="E320" s="72"/>
      <c r="F320" s="72"/>
      <c r="G320" s="233"/>
      <c r="H320" s="233"/>
      <c r="I320" s="72">
        <v>9332</v>
      </c>
      <c r="J320" s="72">
        <v>9164</v>
      </c>
      <c r="K320" s="189">
        <f t="shared" si="48"/>
        <v>9461</v>
      </c>
      <c r="L320" s="189">
        <f t="shared" si="49"/>
        <v>18496</v>
      </c>
      <c r="M320" s="260">
        <v>1</v>
      </c>
      <c r="N320" s="72" t="s">
        <v>124</v>
      </c>
      <c r="O320" s="72" t="s">
        <v>125</v>
      </c>
      <c r="P320" s="72" t="s">
        <v>126</v>
      </c>
      <c r="Q320" s="186">
        <v>43931</v>
      </c>
      <c r="R320" s="66">
        <v>297</v>
      </c>
      <c r="S320" s="66">
        <f t="shared" si="50"/>
        <v>0</v>
      </c>
      <c r="T320" s="66">
        <v>1800</v>
      </c>
      <c r="U320" s="4" t="s">
        <v>1012</v>
      </c>
      <c r="V320" s="5">
        <f t="shared" si="55"/>
        <v>2.7608480933692163E-2</v>
      </c>
      <c r="W320" s="5">
        <f t="shared" si="56"/>
        <v>2.3138329904768768E-3</v>
      </c>
      <c r="X320" s="5" t="s">
        <v>2242</v>
      </c>
      <c r="Y320" s="72" t="str">
        <f t="shared" si="51"/>
        <v>PTP</v>
      </c>
      <c r="Z320" s="72" t="s">
        <v>166</v>
      </c>
      <c r="AA320" s="72" t="s">
        <v>166</v>
      </c>
      <c r="AB320" s="232"/>
      <c r="AC320" s="72">
        <v>31</v>
      </c>
      <c r="AD320" s="72" t="s">
        <v>2888</v>
      </c>
      <c r="AE320" s="234"/>
      <c r="AF320" s="235" t="s">
        <v>129</v>
      </c>
      <c r="AG320" s="7"/>
      <c r="AH320" s="72" t="s">
        <v>130</v>
      </c>
      <c r="AI320" s="7"/>
      <c r="AJ320" s="7"/>
      <c r="AK320" s="7"/>
      <c r="AL320" s="7">
        <v>9164</v>
      </c>
      <c r="AM320" s="186">
        <v>43931</v>
      </c>
      <c r="AN320" s="189">
        <v>21</v>
      </c>
      <c r="AO320" s="233">
        <v>50</v>
      </c>
      <c r="AP320" s="233" t="str">
        <f t="shared" si="52"/>
        <v>FLOW</v>
      </c>
      <c r="AQ320" s="233"/>
      <c r="AR320" s="233"/>
      <c r="AS320" s="233"/>
      <c r="AT320" s="233"/>
      <c r="AU320" s="72" t="s">
        <v>131</v>
      </c>
      <c r="AV320" s="236" t="s">
        <v>1681</v>
      </c>
      <c r="AW320" s="232" t="s">
        <v>1203</v>
      </c>
      <c r="AX320" s="237">
        <v>45927</v>
      </c>
      <c r="AY320" s="72">
        <v>12</v>
      </c>
      <c r="AZ320" s="72" t="s">
        <v>139</v>
      </c>
      <c r="BA320" s="7" t="s">
        <v>135</v>
      </c>
      <c r="BB320" s="7"/>
      <c r="BC320" s="7"/>
      <c r="BD320" s="72"/>
      <c r="BE320" s="72"/>
      <c r="BF320" s="72"/>
      <c r="BG320" s="150"/>
      <c r="BH320" s="72"/>
      <c r="BI320" s="72"/>
      <c r="BJ320" s="72"/>
      <c r="BK320" s="72"/>
      <c r="BL320" s="72"/>
      <c r="BM320" s="72"/>
      <c r="BN320" s="72"/>
      <c r="BO320" s="72"/>
      <c r="BP320" s="72"/>
      <c r="BQ320" s="72"/>
      <c r="BR320" s="72"/>
      <c r="BS320" s="72"/>
      <c r="BT320" s="72"/>
      <c r="BU320" s="72">
        <v>1</v>
      </c>
      <c r="BV320" s="72"/>
      <c r="BW320" s="72"/>
      <c r="BX320" s="72">
        <v>1</v>
      </c>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238">
        <f t="shared" si="53"/>
        <v>2</v>
      </c>
      <c r="ES320" s="72">
        <f t="shared" si="54"/>
        <v>1</v>
      </c>
      <c r="ET320" s="72" t="s">
        <v>136</v>
      </c>
      <c r="EU320" s="7" t="s">
        <v>1981</v>
      </c>
      <c r="EV320" s="7" t="s">
        <v>115</v>
      </c>
      <c r="EW320" s="7" t="s">
        <v>2354</v>
      </c>
      <c r="EX320" s="150" t="s">
        <v>2384</v>
      </c>
      <c r="EY320" s="239">
        <v>46210</v>
      </c>
      <c r="EZ320" s="239"/>
      <c r="FA320" s="150"/>
      <c r="FB320" s="239"/>
      <c r="FC320" s="7"/>
      <c r="FD320" s="7"/>
      <c r="FE320" s="7">
        <f t="shared" si="58"/>
        <v>9461</v>
      </c>
      <c r="FF320" s="72">
        <f t="shared" si="59"/>
        <v>18496</v>
      </c>
    </row>
    <row r="321" spans="1:163" ht="17.25" hidden="1" customHeight="1" x14ac:dyDescent="0.25">
      <c r="A321" s="72">
        <v>459307537</v>
      </c>
      <c r="B321" s="232" t="s">
        <v>575</v>
      </c>
      <c r="C321" s="72" t="s">
        <v>2243</v>
      </c>
      <c r="D321" s="72" t="s">
        <v>2909</v>
      </c>
      <c r="E321" s="72">
        <v>3400</v>
      </c>
      <c r="F321" s="72"/>
      <c r="G321" s="233"/>
      <c r="H321" s="233"/>
      <c r="I321" s="72">
        <v>3270</v>
      </c>
      <c r="J321" s="72">
        <v>2862</v>
      </c>
      <c r="K321" s="189">
        <f t="shared" ref="K321:K384" si="60">IF((J321+R321)&lt;=I321+R321,(J321+R321),((I321-(I321*(M321+1)-(I321+J321)))+R321))</f>
        <v>2938</v>
      </c>
      <c r="L321" s="189">
        <f t="shared" ref="L321:L384" si="61">FF321-E321</f>
        <v>2732</v>
      </c>
      <c r="M321" s="260">
        <v>1</v>
      </c>
      <c r="N321" s="72" t="s">
        <v>2242</v>
      </c>
      <c r="O321" s="72" t="s">
        <v>128</v>
      </c>
      <c r="P321" s="72" t="s">
        <v>254</v>
      </c>
      <c r="Q321" s="186">
        <v>43908.92</v>
      </c>
      <c r="R321" s="66">
        <v>76</v>
      </c>
      <c r="S321" s="66">
        <f t="shared" ref="S321:S384" si="62">IF(H321="CBC COLL",T321,)</f>
        <v>0</v>
      </c>
      <c r="T321" s="66">
        <v>6035.5</v>
      </c>
      <c r="U321" s="4" t="s">
        <v>1015</v>
      </c>
      <c r="V321" s="5">
        <f t="shared" si="55"/>
        <v>3.6858976538294043E-2</v>
      </c>
      <c r="W321" s="5">
        <f t="shared" si="56"/>
        <v>2.3126700432999463E-3</v>
      </c>
      <c r="X321" s="5" t="str">
        <f t="shared" ref="X321:X384" si="63">N321</f>
        <v xml:space="preserve">STABLE </v>
      </c>
      <c r="Y321" s="72" t="str">
        <f t="shared" ref="Y321:Y384" si="64">IF(OR(N321="STABLE", N321="RB" ),"PAID",AA321)</f>
        <v>PAID</v>
      </c>
      <c r="Z321" s="72" t="s">
        <v>166</v>
      </c>
      <c r="AA321" s="72" t="s">
        <v>128</v>
      </c>
      <c r="AB321" s="232"/>
      <c r="AC321" s="72"/>
      <c r="AD321" s="72"/>
      <c r="AE321" s="234"/>
      <c r="AF321" s="235" t="s">
        <v>129</v>
      </c>
      <c r="AG321" s="7"/>
      <c r="AH321" s="72" t="s">
        <v>255</v>
      </c>
      <c r="AI321" s="7"/>
      <c r="AJ321" s="7"/>
      <c r="AK321" s="7"/>
      <c r="AL321" s="7">
        <v>2862</v>
      </c>
      <c r="AM321" s="186">
        <v>43908.92</v>
      </c>
      <c r="AN321" s="189">
        <v>26</v>
      </c>
      <c r="AO321" s="233">
        <v>25</v>
      </c>
      <c r="AP321" s="233" t="str">
        <f t="shared" ref="AP321:AP384" si="65">IF(AO321=0,"RB",IF(AO321&lt;AN321,"STABLE",IF(AO321&gt;AN321,"FLOW","SAME")))</f>
        <v>STABLE</v>
      </c>
      <c r="AQ321" s="233"/>
      <c r="AR321" s="233"/>
      <c r="AS321" s="233"/>
      <c r="AT321" s="233"/>
      <c r="AU321" s="72" t="s">
        <v>426</v>
      </c>
      <c r="AV321" s="236" t="s">
        <v>1264</v>
      </c>
      <c r="AW321" s="232" t="s">
        <v>1265</v>
      </c>
      <c r="AX321" s="237">
        <v>45146</v>
      </c>
      <c r="AY321" s="72">
        <v>48</v>
      </c>
      <c r="AZ321" s="72" t="s">
        <v>139</v>
      </c>
      <c r="BA321" s="7" t="s">
        <v>2305</v>
      </c>
      <c r="BB321" s="7"/>
      <c r="BC321" s="7"/>
      <c r="BD321" s="72"/>
      <c r="BE321" s="72"/>
      <c r="BF321" s="72"/>
      <c r="BG321" s="150"/>
      <c r="BH321" s="72"/>
      <c r="BI321" s="72">
        <v>1</v>
      </c>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238">
        <f t="shared" ref="ER321:ER384" si="66">BC321+BF321+BI321+BL321+BO321+BR321+BU321+BX321+CA321+CD321+CG321+CJ321+CM321+CP321+CS321+CV321+CY321+DB321+DE321+DH321+DK321+DN321+DQ321+DT321+DW321+DZ321+EC321+EF321+EI321+EL321+EO321</f>
        <v>1</v>
      </c>
      <c r="ES321" s="72">
        <f t="shared" ref="ES321:ES384" si="67">IF(ER321&gt;0,1,"")</f>
        <v>1</v>
      </c>
      <c r="ET321" s="72" t="s">
        <v>256</v>
      </c>
      <c r="EU321" s="7" t="s">
        <v>1982</v>
      </c>
      <c r="EV321" s="7" t="s">
        <v>115</v>
      </c>
      <c r="EW321" s="7" t="s">
        <v>2362</v>
      </c>
      <c r="EX321" s="150" t="s">
        <v>2365</v>
      </c>
      <c r="EY321" s="239">
        <v>46206</v>
      </c>
      <c r="EZ321" s="239"/>
      <c r="FA321" s="150"/>
      <c r="FB321" s="239"/>
      <c r="FC321" s="7" t="s">
        <v>2932</v>
      </c>
      <c r="FD321" s="7"/>
      <c r="FE321" s="7">
        <f t="shared" si="58"/>
        <v>2938</v>
      </c>
      <c r="FF321" s="72">
        <f t="shared" si="59"/>
        <v>6132</v>
      </c>
    </row>
    <row r="322" spans="1:163" ht="17.25" hidden="1" customHeight="1" x14ac:dyDescent="0.25">
      <c r="A322" s="72">
        <v>467704441</v>
      </c>
      <c r="B322" s="232" t="s">
        <v>2264</v>
      </c>
      <c r="C322" s="72"/>
      <c r="D322" s="72"/>
      <c r="E322" s="72"/>
      <c r="F322" s="72"/>
      <c r="G322" s="233"/>
      <c r="H322" s="233"/>
      <c r="I322" s="72">
        <v>2923</v>
      </c>
      <c r="J322" s="72">
        <v>11900</v>
      </c>
      <c r="K322" s="189">
        <f t="shared" si="60"/>
        <v>3502</v>
      </c>
      <c r="L322" s="189">
        <f t="shared" si="61"/>
        <v>14823</v>
      </c>
      <c r="M322" s="260">
        <v>4</v>
      </c>
      <c r="N322" s="72" t="s">
        <v>124</v>
      </c>
      <c r="O322" s="72" t="s">
        <v>125</v>
      </c>
      <c r="P322" s="72" t="s">
        <v>348</v>
      </c>
      <c r="Q322" s="186">
        <v>43660</v>
      </c>
      <c r="R322" s="66">
        <v>371</v>
      </c>
      <c r="S322" s="66">
        <f t="shared" si="62"/>
        <v>0</v>
      </c>
      <c r="T322" s="66">
        <v>1800</v>
      </c>
      <c r="U322" s="4" t="s">
        <v>129</v>
      </c>
      <c r="V322" s="5">
        <f t="shared" ref="V322:V385" si="68">Q322/SUMIFS($Q:$Q,$M:$M,M322,$P:$P,P322)</f>
        <v>0.21601456589285362</v>
      </c>
      <c r="W322" s="5">
        <f t="shared" ref="W322:W385" si="69">Q322/SUMIFS($Q:$Q,$M:$M,M322)</f>
        <v>1.6820209314290686E-2</v>
      </c>
      <c r="X322" s="5" t="str">
        <f t="shared" si="63"/>
        <v>FLOW</v>
      </c>
      <c r="Y322" s="72" t="str">
        <f t="shared" si="64"/>
        <v>NC</v>
      </c>
      <c r="Z322" s="72" t="s">
        <v>129</v>
      </c>
      <c r="AA322" s="72" t="s">
        <v>141</v>
      </c>
      <c r="AB322" s="232" t="s">
        <v>2347</v>
      </c>
      <c r="AC322" s="72"/>
      <c r="AD322" s="72" t="s">
        <v>2892</v>
      </c>
      <c r="AE322" s="234"/>
      <c r="AF322" s="235" t="s">
        <v>2882</v>
      </c>
      <c r="AG322" s="7"/>
      <c r="AH322" s="72" t="s">
        <v>1129</v>
      </c>
      <c r="AI322" s="7"/>
      <c r="AJ322" s="7"/>
      <c r="AK322" s="7"/>
      <c r="AL322" s="7">
        <v>14071</v>
      </c>
      <c r="AM322" s="186">
        <v>43660</v>
      </c>
      <c r="AN322" s="189">
        <v>113</v>
      </c>
      <c r="AO322" s="233">
        <v>142</v>
      </c>
      <c r="AP322" s="233" t="str">
        <f t="shared" si="65"/>
        <v>FLOW</v>
      </c>
      <c r="AQ322" s="233"/>
      <c r="AR322" s="233"/>
      <c r="AS322" s="233"/>
      <c r="AT322" s="233"/>
      <c r="AU322" s="72" t="s">
        <v>129</v>
      </c>
      <c r="AV322" s="236" t="s">
        <v>2294</v>
      </c>
      <c r="AW322" s="232" t="s">
        <v>1755</v>
      </c>
      <c r="AX322" s="237">
        <v>46056</v>
      </c>
      <c r="AY322" s="72">
        <v>18</v>
      </c>
      <c r="AZ322" s="72" t="s">
        <v>2304</v>
      </c>
      <c r="BA322" s="7" t="s">
        <v>135</v>
      </c>
      <c r="BB322" s="7"/>
      <c r="BC322" s="7"/>
      <c r="BD322" s="72"/>
      <c r="BE322" s="72"/>
      <c r="BF322" s="72"/>
      <c r="BG322" s="150"/>
      <c r="BH322" s="72"/>
      <c r="BI322" s="72"/>
      <c r="BJ322" s="72"/>
      <c r="BK322" s="72"/>
      <c r="BL322" s="72"/>
      <c r="BM322" s="72"/>
      <c r="BN322" s="72"/>
      <c r="BO322" s="72"/>
      <c r="BP322" s="72"/>
      <c r="BQ322" s="72"/>
      <c r="BR322" s="72"/>
      <c r="BS322" s="72"/>
      <c r="BT322" s="72"/>
      <c r="BU322" s="72"/>
      <c r="BV322" s="72"/>
      <c r="BW322" s="72"/>
      <c r="BX322" s="72">
        <v>1</v>
      </c>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238">
        <f t="shared" si="66"/>
        <v>1</v>
      </c>
      <c r="ES322" s="72">
        <f t="shared" si="67"/>
        <v>1</v>
      </c>
      <c r="ET322" s="72" t="s">
        <v>352</v>
      </c>
      <c r="EU322" s="7" t="e">
        <v>#N/A</v>
      </c>
      <c r="EV322" s="262" t="s">
        <v>115</v>
      </c>
      <c r="EW322" s="7" t="e">
        <v>#N/A</v>
      </c>
      <c r="EX322" s="150" t="e">
        <v>#N/A</v>
      </c>
      <c r="EY322" s="239" t="e">
        <v>#N/A</v>
      </c>
      <c r="EZ322" s="239"/>
      <c r="FA322" s="150"/>
      <c r="FB322" s="239"/>
      <c r="FC322" s="7"/>
      <c r="FD322" s="7"/>
      <c r="FE322" s="7">
        <f t="shared" ref="FE322:FE385" si="70">IF((J322+R322)&lt;=I322+R322,(J322+R322),((I322-(I322*(M322+1)-(I322+J322)))+R322))</f>
        <v>3502</v>
      </c>
      <c r="FF322" s="72">
        <f t="shared" ref="FF322:FF385" si="71">I322+J322+FD322</f>
        <v>14823</v>
      </c>
    </row>
    <row r="323" spans="1:163" ht="17.25" hidden="1" customHeight="1" x14ac:dyDescent="0.25">
      <c r="A323" s="72">
        <v>463868517</v>
      </c>
      <c r="B323" s="232" t="s">
        <v>856</v>
      </c>
      <c r="C323" s="72" t="s">
        <v>2243</v>
      </c>
      <c r="D323" s="72" t="s">
        <v>2908</v>
      </c>
      <c r="E323" s="72">
        <v>4800</v>
      </c>
      <c r="F323" s="72"/>
      <c r="G323" s="233"/>
      <c r="H323" s="233" t="s">
        <v>2945</v>
      </c>
      <c r="I323" s="72">
        <v>4760</v>
      </c>
      <c r="J323" s="72">
        <v>3952</v>
      </c>
      <c r="K323" s="189">
        <f t="shared" si="60"/>
        <v>4058</v>
      </c>
      <c r="L323" s="189">
        <f t="shared" si="61"/>
        <v>3912</v>
      </c>
      <c r="M323" s="260">
        <v>1</v>
      </c>
      <c r="N323" s="72" t="s">
        <v>480</v>
      </c>
      <c r="O323" s="72" t="s">
        <v>128</v>
      </c>
      <c r="P323" s="72" t="s">
        <v>276</v>
      </c>
      <c r="Q323" s="186">
        <v>43347</v>
      </c>
      <c r="R323" s="66">
        <v>106</v>
      </c>
      <c r="S323" s="66">
        <f t="shared" si="62"/>
        <v>0</v>
      </c>
      <c r="T323" s="66">
        <v>3150</v>
      </c>
      <c r="U323" s="4" t="s">
        <v>1015</v>
      </c>
      <c r="V323" s="5">
        <f t="shared" si="68"/>
        <v>3.4706868996762348E-2</v>
      </c>
      <c r="W323" s="5">
        <f t="shared" si="69"/>
        <v>2.2830738803624132E-3</v>
      </c>
      <c r="X323" s="5" t="str">
        <f t="shared" si="63"/>
        <v>RB</v>
      </c>
      <c r="Y323" s="72" t="str">
        <f t="shared" si="64"/>
        <v>PAID</v>
      </c>
      <c r="Z323" s="72" t="s">
        <v>128</v>
      </c>
      <c r="AA323" s="72" t="s">
        <v>128</v>
      </c>
      <c r="AB323" s="232"/>
      <c r="AC323" s="72"/>
      <c r="AD323" s="72" t="s">
        <v>2888</v>
      </c>
      <c r="AE323" s="234"/>
      <c r="AF323" s="235" t="s">
        <v>129</v>
      </c>
      <c r="AG323" s="7"/>
      <c r="AH323" s="72" t="s">
        <v>313</v>
      </c>
      <c r="AI323" s="7"/>
      <c r="AJ323" s="7"/>
      <c r="AK323" s="7"/>
      <c r="AL323" s="7">
        <v>3952</v>
      </c>
      <c r="AM323" s="186">
        <v>43347</v>
      </c>
      <c r="AN323" s="189">
        <v>26</v>
      </c>
      <c r="AO323" s="233">
        <v>0</v>
      </c>
      <c r="AP323" s="233" t="str">
        <f t="shared" si="65"/>
        <v>RB</v>
      </c>
      <c r="AQ323" s="233"/>
      <c r="AR323" s="233"/>
      <c r="AS323" s="233"/>
      <c r="AT323" s="233"/>
      <c r="AU323" s="72" t="s">
        <v>131</v>
      </c>
      <c r="AV323" s="236" t="s">
        <v>1624</v>
      </c>
      <c r="AW323" s="232" t="s">
        <v>228</v>
      </c>
      <c r="AX323" s="237">
        <v>45530</v>
      </c>
      <c r="AY323" s="72">
        <v>30</v>
      </c>
      <c r="AZ323" s="72" t="s">
        <v>139</v>
      </c>
      <c r="BA323" s="7" t="s">
        <v>135</v>
      </c>
      <c r="BB323" s="7"/>
      <c r="BC323" s="7"/>
      <c r="BD323" s="72"/>
      <c r="BE323" s="72"/>
      <c r="BF323" s="72"/>
      <c r="BG323" s="150"/>
      <c r="BH323" s="72"/>
      <c r="BI323" s="72">
        <v>1</v>
      </c>
      <c r="BJ323" s="72"/>
      <c r="BK323" s="72"/>
      <c r="BL323" s="72"/>
      <c r="BM323" s="72"/>
      <c r="BN323" s="72"/>
      <c r="BO323" s="72"/>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238">
        <f t="shared" si="66"/>
        <v>1</v>
      </c>
      <c r="ES323" s="72">
        <f t="shared" si="67"/>
        <v>1</v>
      </c>
      <c r="ET323" s="72" t="s">
        <v>280</v>
      </c>
      <c r="EU323" s="7" t="s">
        <v>1983</v>
      </c>
      <c r="EV323" s="7" t="s">
        <v>115</v>
      </c>
      <c r="EW323" s="7" t="s">
        <v>2358</v>
      </c>
      <c r="EX323" s="150" t="s">
        <v>2370</v>
      </c>
      <c r="EY323" s="239">
        <v>46213</v>
      </c>
      <c r="EZ323" s="239"/>
      <c r="FA323" s="150"/>
      <c r="FB323" s="239"/>
      <c r="FC323" s="7"/>
      <c r="FD323" s="7"/>
      <c r="FE323" s="7">
        <f t="shared" si="70"/>
        <v>4058</v>
      </c>
      <c r="FF323" s="72">
        <f t="shared" si="71"/>
        <v>8712</v>
      </c>
    </row>
    <row r="324" spans="1:163" ht="17.25" hidden="1" customHeight="1" x14ac:dyDescent="0.25">
      <c r="A324" s="72">
        <v>463121248</v>
      </c>
      <c r="B324" s="232" t="s">
        <v>739</v>
      </c>
      <c r="C324" s="72"/>
      <c r="D324" s="72"/>
      <c r="E324" s="72"/>
      <c r="F324" s="72"/>
      <c r="G324" s="233"/>
      <c r="H324" s="233"/>
      <c r="I324" s="72">
        <v>3787</v>
      </c>
      <c r="J324" s="72">
        <v>3646</v>
      </c>
      <c r="K324" s="189">
        <f t="shared" si="60"/>
        <v>3730</v>
      </c>
      <c r="L324" s="189">
        <f t="shared" si="61"/>
        <v>7433</v>
      </c>
      <c r="M324" s="260">
        <v>1</v>
      </c>
      <c r="N324" s="72" t="s">
        <v>124</v>
      </c>
      <c r="O324" s="72" t="s">
        <v>125</v>
      </c>
      <c r="P324" s="72" t="s">
        <v>236</v>
      </c>
      <c r="Q324" s="186">
        <v>43326</v>
      </c>
      <c r="R324" s="66">
        <v>84</v>
      </c>
      <c r="S324" s="66">
        <f t="shared" si="62"/>
        <v>0</v>
      </c>
      <c r="T324" s="66">
        <v>4688</v>
      </c>
      <c r="U324" s="4" t="s">
        <v>1005</v>
      </c>
      <c r="V324" s="5">
        <f t="shared" si="68"/>
        <v>4.6102267973864478E-2</v>
      </c>
      <c r="W324" s="5">
        <f t="shared" si="69"/>
        <v>2.2819678164713109E-3</v>
      </c>
      <c r="X324" s="5" t="s">
        <v>124</v>
      </c>
      <c r="Y324" s="72" t="str">
        <f t="shared" si="64"/>
        <v>RTP</v>
      </c>
      <c r="Z324" s="72" t="s">
        <v>166</v>
      </c>
      <c r="AA324" s="72" t="s">
        <v>127</v>
      </c>
      <c r="AB324" s="232" t="s">
        <v>2891</v>
      </c>
      <c r="AC324" s="72">
        <v>28</v>
      </c>
      <c r="AD324" s="72" t="s">
        <v>2888</v>
      </c>
      <c r="AE324" s="234"/>
      <c r="AF324" s="235" t="s">
        <v>129</v>
      </c>
      <c r="AG324" s="7"/>
      <c r="AH324" s="72" t="s">
        <v>1088</v>
      </c>
      <c r="AI324" s="7"/>
      <c r="AJ324" s="7"/>
      <c r="AK324" s="7"/>
      <c r="AL324" s="7">
        <v>3646</v>
      </c>
      <c r="AM324" s="186">
        <v>43326</v>
      </c>
      <c r="AN324" s="189">
        <v>26</v>
      </c>
      <c r="AO324" s="233">
        <v>55</v>
      </c>
      <c r="AP324" s="233" t="str">
        <f t="shared" si="65"/>
        <v>FLOW</v>
      </c>
      <c r="AQ324" s="233"/>
      <c r="AR324" s="233"/>
      <c r="AS324" s="233"/>
      <c r="AT324" s="233"/>
      <c r="AU324" s="72" t="s">
        <v>131</v>
      </c>
      <c r="AV324" s="236" t="s">
        <v>1479</v>
      </c>
      <c r="AW324" s="232" t="s">
        <v>239</v>
      </c>
      <c r="AX324" s="237">
        <v>45448</v>
      </c>
      <c r="AY324" s="72">
        <v>36</v>
      </c>
      <c r="AZ324" s="72" t="s">
        <v>139</v>
      </c>
      <c r="BA324" s="7" t="s">
        <v>135</v>
      </c>
      <c r="BB324" s="7"/>
      <c r="BC324" s="7"/>
      <c r="BD324" s="72"/>
      <c r="BE324" s="72"/>
      <c r="BF324" s="72"/>
      <c r="BG324" s="150"/>
      <c r="BH324" s="72"/>
      <c r="BI324" s="72"/>
      <c r="BJ324" s="72"/>
      <c r="BK324" s="72"/>
      <c r="BL324" s="72"/>
      <c r="BM324" s="72"/>
      <c r="BN324" s="72"/>
      <c r="BO324" s="72"/>
      <c r="BP324" s="72"/>
      <c r="BQ324" s="72"/>
      <c r="BR324" s="72">
        <v>1</v>
      </c>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238">
        <f t="shared" si="66"/>
        <v>1</v>
      </c>
      <c r="ES324" s="72">
        <f t="shared" si="67"/>
        <v>1</v>
      </c>
      <c r="ET324" s="72" t="s">
        <v>240</v>
      </c>
      <c r="EU324" s="7" t="s">
        <v>1984</v>
      </c>
      <c r="EV324" s="7" t="s">
        <v>115</v>
      </c>
      <c r="EW324" s="7" t="s">
        <v>2356</v>
      </c>
      <c r="EX324" s="150" t="s">
        <v>2357</v>
      </c>
      <c r="EY324" s="239">
        <v>46209</v>
      </c>
      <c r="EZ324" s="239"/>
      <c r="FA324" s="150"/>
      <c r="FB324" s="239"/>
      <c r="FC324" s="7"/>
      <c r="FD324" s="7"/>
      <c r="FE324" s="7">
        <f t="shared" si="70"/>
        <v>3730</v>
      </c>
      <c r="FF324" s="72">
        <f t="shared" si="71"/>
        <v>7433</v>
      </c>
    </row>
    <row r="325" spans="1:163" ht="17.25" hidden="1" customHeight="1" x14ac:dyDescent="0.25">
      <c r="A325" s="72">
        <v>462401584</v>
      </c>
      <c r="B325" s="232" t="s">
        <v>615</v>
      </c>
      <c r="C325" s="72" t="s">
        <v>2243</v>
      </c>
      <c r="D325" s="72" t="s">
        <v>2304</v>
      </c>
      <c r="E325" s="72">
        <v>4003</v>
      </c>
      <c r="F325" s="72"/>
      <c r="G325" s="233"/>
      <c r="H325" s="233"/>
      <c r="I325" s="72">
        <v>3771</v>
      </c>
      <c r="J325" s="72">
        <v>10364</v>
      </c>
      <c r="K325" s="189">
        <f t="shared" si="60"/>
        <v>3354</v>
      </c>
      <c r="L325" s="189">
        <f t="shared" si="61"/>
        <v>10132</v>
      </c>
      <c r="M325" s="260">
        <v>3</v>
      </c>
      <c r="N325" s="72" t="s">
        <v>2242</v>
      </c>
      <c r="O325" s="72" t="s">
        <v>128</v>
      </c>
      <c r="P325" s="72" t="s">
        <v>140</v>
      </c>
      <c r="Q325" s="186">
        <v>43315</v>
      </c>
      <c r="R325" s="66">
        <v>532</v>
      </c>
      <c r="S325" s="66">
        <f t="shared" si="62"/>
        <v>0</v>
      </c>
      <c r="T325" s="66">
        <v>5216</v>
      </c>
      <c r="U325" s="4" t="s">
        <v>435</v>
      </c>
      <c r="V325" s="5">
        <f t="shared" si="68"/>
        <v>0.13514989266636712</v>
      </c>
      <c r="W325" s="5">
        <f t="shared" si="69"/>
        <v>1.3872623959245342E-2</v>
      </c>
      <c r="X325" s="5" t="str">
        <f t="shared" si="63"/>
        <v xml:space="preserve">STABLE </v>
      </c>
      <c r="Y325" s="72" t="str">
        <f t="shared" si="64"/>
        <v>PAID</v>
      </c>
      <c r="Z325" s="72" t="s">
        <v>128</v>
      </c>
      <c r="AA325" s="72" t="s">
        <v>128</v>
      </c>
      <c r="AB325" s="232"/>
      <c r="AC325" s="72"/>
      <c r="AD325" s="72" t="s">
        <v>2889</v>
      </c>
      <c r="AE325" s="234"/>
      <c r="AF325" s="235" t="s">
        <v>2882</v>
      </c>
      <c r="AG325" s="7"/>
      <c r="AH325" s="72" t="s">
        <v>160</v>
      </c>
      <c r="AI325" s="7"/>
      <c r="AJ325" s="7"/>
      <c r="AK325" s="7"/>
      <c r="AL325" s="7">
        <v>10364</v>
      </c>
      <c r="AM325" s="186">
        <v>43315</v>
      </c>
      <c r="AN325" s="189">
        <v>87</v>
      </c>
      <c r="AO325" s="233">
        <v>86</v>
      </c>
      <c r="AP325" s="233" t="str">
        <f t="shared" si="65"/>
        <v>STABLE</v>
      </c>
      <c r="AQ325" s="233"/>
      <c r="AR325" s="233"/>
      <c r="AS325" s="233"/>
      <c r="AT325" s="233"/>
      <c r="AU325" s="72" t="s">
        <v>426</v>
      </c>
      <c r="AV325" s="236" t="s">
        <v>1323</v>
      </c>
      <c r="AW325" s="232" t="s">
        <v>1203</v>
      </c>
      <c r="AX325" s="237">
        <v>45381</v>
      </c>
      <c r="AY325" s="72">
        <v>36</v>
      </c>
      <c r="AZ325" s="72" t="s">
        <v>139</v>
      </c>
      <c r="BA325" s="7" t="s">
        <v>135</v>
      </c>
      <c r="BB325" s="7"/>
      <c r="BC325" s="7"/>
      <c r="BD325" s="72"/>
      <c r="BE325" s="72"/>
      <c r="BF325" s="72"/>
      <c r="BG325" s="150"/>
      <c r="BH325" s="72"/>
      <c r="BI325" s="72"/>
      <c r="BJ325" s="72"/>
      <c r="BK325" s="72"/>
      <c r="BL325" s="72"/>
      <c r="BM325" s="72"/>
      <c r="BN325" s="72"/>
      <c r="BO325" s="72"/>
      <c r="BP325" s="72"/>
      <c r="BQ325" s="72"/>
      <c r="BR325" s="72"/>
      <c r="BS325" s="72"/>
      <c r="BT325" s="72"/>
      <c r="BU325" s="72">
        <v>1</v>
      </c>
      <c r="BV325" s="72"/>
      <c r="BW325" s="72"/>
      <c r="BX325" s="72">
        <v>1</v>
      </c>
      <c r="BY325" s="72"/>
      <c r="BZ325" s="72"/>
      <c r="CA325" s="72"/>
      <c r="CB325" s="72"/>
      <c r="CC325" s="72"/>
      <c r="CD325" s="72"/>
      <c r="CE325" s="72"/>
      <c r="CF325" s="72"/>
      <c r="CG325" s="72"/>
      <c r="CH325" s="72"/>
      <c r="CI325" s="72"/>
      <c r="CJ325" s="72"/>
      <c r="CK325" s="72"/>
      <c r="CL325" s="72"/>
      <c r="CM325" s="72"/>
      <c r="CN325" s="72"/>
      <c r="CO325" s="72"/>
      <c r="CP325" s="72"/>
      <c r="CQ325" s="72"/>
      <c r="CR325" s="72"/>
      <c r="CS325" s="72"/>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238">
        <f t="shared" si="66"/>
        <v>2</v>
      </c>
      <c r="ES325" s="72">
        <f t="shared" si="67"/>
        <v>1</v>
      </c>
      <c r="ET325" s="72" t="s">
        <v>145</v>
      </c>
      <c r="EU325" s="7" t="s">
        <v>1985</v>
      </c>
      <c r="EV325" s="7" t="s">
        <v>115</v>
      </c>
      <c r="EW325" s="7" t="s">
        <v>2386</v>
      </c>
      <c r="EX325" s="150" t="s">
        <v>2472</v>
      </c>
      <c r="EY325" s="239">
        <v>46210</v>
      </c>
      <c r="EZ325" s="239"/>
      <c r="FA325" s="150"/>
      <c r="FB325" s="239"/>
      <c r="FC325" s="7"/>
      <c r="FD325" s="7"/>
      <c r="FE325" s="7">
        <f t="shared" si="70"/>
        <v>3354</v>
      </c>
      <c r="FF325" s="72">
        <f t="shared" si="71"/>
        <v>14135</v>
      </c>
    </row>
    <row r="326" spans="1:163" ht="17.25" hidden="1" customHeight="1" x14ac:dyDescent="0.25">
      <c r="A326" s="72">
        <v>463198993</v>
      </c>
      <c r="B326" s="232" t="s">
        <v>2569</v>
      </c>
      <c r="C326" s="72" t="s">
        <v>2243</v>
      </c>
      <c r="D326" s="72" t="s">
        <v>2938</v>
      </c>
      <c r="E326" s="72">
        <v>3900</v>
      </c>
      <c r="F326" s="72"/>
      <c r="G326" s="233"/>
      <c r="H326" s="233"/>
      <c r="I326" s="72">
        <v>3768</v>
      </c>
      <c r="J326" s="72">
        <v>3768</v>
      </c>
      <c r="K326" s="189">
        <f t="shared" si="60"/>
        <v>3785</v>
      </c>
      <c r="L326" s="189">
        <f t="shared" si="61"/>
        <v>3636</v>
      </c>
      <c r="M326" s="260">
        <v>1</v>
      </c>
      <c r="N326" s="72" t="s">
        <v>2242</v>
      </c>
      <c r="O326" s="72" t="s">
        <v>128</v>
      </c>
      <c r="P326" s="72" t="s">
        <v>322</v>
      </c>
      <c r="Q326" s="186">
        <v>43106</v>
      </c>
      <c r="R326" s="66">
        <v>17</v>
      </c>
      <c r="S326" s="66">
        <f t="shared" si="62"/>
        <v>0</v>
      </c>
      <c r="T326" s="66">
        <v>6185</v>
      </c>
      <c r="U326" s="4" t="s">
        <v>129</v>
      </c>
      <c r="V326" s="5">
        <f t="shared" si="68"/>
        <v>3.6787844120620874E-2</v>
      </c>
      <c r="W326" s="5">
        <f t="shared" si="69"/>
        <v>2.270380480469287E-3</v>
      </c>
      <c r="X326" s="5" t="s">
        <v>2242</v>
      </c>
      <c r="Y326" s="72" t="str">
        <f t="shared" si="64"/>
        <v>PTP</v>
      </c>
      <c r="Z326" s="72" t="s">
        <v>129</v>
      </c>
      <c r="AA326" s="72" t="s">
        <v>166</v>
      </c>
      <c r="AB326" s="232"/>
      <c r="AC326" s="72">
        <v>23</v>
      </c>
      <c r="AD326" s="72" t="s">
        <v>2888</v>
      </c>
      <c r="AE326" s="234"/>
      <c r="AF326" s="235" t="s">
        <v>129</v>
      </c>
      <c r="AG326" s="7"/>
      <c r="AH326" s="72" t="s">
        <v>384</v>
      </c>
      <c r="AI326" s="7"/>
      <c r="AJ326" s="7"/>
      <c r="AK326" s="7"/>
      <c r="AL326" s="7">
        <v>9970</v>
      </c>
      <c r="AM326" s="186">
        <v>43106</v>
      </c>
      <c r="AN326" s="189">
        <v>26</v>
      </c>
      <c r="AO326" s="233">
        <v>25</v>
      </c>
      <c r="AP326" s="233" t="str">
        <f t="shared" si="65"/>
        <v>STABLE</v>
      </c>
      <c r="AQ326" s="233"/>
      <c r="AR326" s="233"/>
      <c r="AS326" s="233"/>
      <c r="AT326" s="233"/>
      <c r="AU326" s="72" t="s">
        <v>131</v>
      </c>
      <c r="AV326" s="236" t="s">
        <v>2729</v>
      </c>
      <c r="AW326" s="232" t="s">
        <v>1769</v>
      </c>
      <c r="AX326" s="237">
        <v>45456</v>
      </c>
      <c r="AY326" s="72">
        <v>36</v>
      </c>
      <c r="AZ326" s="72" t="s">
        <v>2880</v>
      </c>
      <c r="BA326" s="7" t="s">
        <v>2305</v>
      </c>
      <c r="BB326" s="7"/>
      <c r="BC326" s="7"/>
      <c r="BD326" s="72"/>
      <c r="BE326" s="72"/>
      <c r="BF326" s="72"/>
      <c r="BG326" s="150"/>
      <c r="BH326" s="72"/>
      <c r="BI326" s="72"/>
      <c r="BJ326" s="72"/>
      <c r="BK326" s="72"/>
      <c r="BL326" s="72"/>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v>1</v>
      </c>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238">
        <f t="shared" si="66"/>
        <v>1</v>
      </c>
      <c r="ES326" s="72">
        <f t="shared" si="67"/>
        <v>1</v>
      </c>
      <c r="ET326" s="72" t="s">
        <v>326</v>
      </c>
      <c r="EU326" s="7"/>
      <c r="EV326" s="262"/>
      <c r="EW326" s="7"/>
      <c r="EX326" s="150"/>
      <c r="EY326" s="239"/>
      <c r="EZ326" s="239"/>
      <c r="FA326" s="150"/>
      <c r="FB326" s="239"/>
      <c r="FC326" s="7"/>
      <c r="FD326" s="7"/>
      <c r="FE326" s="7">
        <f t="shared" si="70"/>
        <v>3785</v>
      </c>
      <c r="FF326" s="72">
        <f t="shared" si="71"/>
        <v>7536</v>
      </c>
    </row>
    <row r="327" spans="1:163" ht="17.25" customHeight="1" x14ac:dyDescent="0.25">
      <c r="A327" s="72">
        <v>466024248</v>
      </c>
      <c r="B327" s="232" t="s">
        <v>2602</v>
      </c>
      <c r="C327" s="72"/>
      <c r="D327" s="72"/>
      <c r="E327" s="72"/>
      <c r="F327" s="72"/>
      <c r="G327" s="233"/>
      <c r="H327" s="233"/>
      <c r="I327" s="72">
        <v>3886</v>
      </c>
      <c r="J327" s="72">
        <v>3982</v>
      </c>
      <c r="K327" s="189">
        <f t="shared" si="60"/>
        <v>200</v>
      </c>
      <c r="L327" s="189">
        <f t="shared" si="61"/>
        <v>7868</v>
      </c>
      <c r="M327" s="260">
        <v>2</v>
      </c>
      <c r="N327" s="72" t="s">
        <v>124</v>
      </c>
      <c r="O327" s="72" t="s">
        <v>125</v>
      </c>
      <c r="P327" s="72" t="s">
        <v>264</v>
      </c>
      <c r="Q327" s="186">
        <v>42930</v>
      </c>
      <c r="R327" s="66">
        <v>104</v>
      </c>
      <c r="S327" s="66">
        <f t="shared" si="62"/>
        <v>0</v>
      </c>
      <c r="T327" s="66">
        <v>1800</v>
      </c>
      <c r="U327" s="4" t="s">
        <v>129</v>
      </c>
      <c r="V327" s="5">
        <f t="shared" si="68"/>
        <v>0.2406930344680499</v>
      </c>
      <c r="W327" s="5">
        <f t="shared" si="69"/>
        <v>7.981986272716483E-3</v>
      </c>
      <c r="X327" s="5" t="str">
        <f t="shared" si="63"/>
        <v>FLOW</v>
      </c>
      <c r="Y327" s="72" t="str">
        <f t="shared" si="64"/>
        <v>-</v>
      </c>
      <c r="Z327" s="72" t="s">
        <v>129</v>
      </c>
      <c r="AA327" s="72" t="s">
        <v>129</v>
      </c>
      <c r="AB327" s="232"/>
      <c r="AC327" s="72"/>
      <c r="AD327" s="72"/>
      <c r="AE327" s="234"/>
      <c r="AF327" s="235" t="s">
        <v>129</v>
      </c>
      <c r="AG327" s="7"/>
      <c r="AH327" s="72" t="s">
        <v>1065</v>
      </c>
      <c r="AI327" s="7"/>
      <c r="AJ327" s="7"/>
      <c r="AK327" s="7"/>
      <c r="AL327" s="7">
        <v>5886</v>
      </c>
      <c r="AM327" s="186">
        <v>42930</v>
      </c>
      <c r="AN327" s="189">
        <v>56</v>
      </c>
      <c r="AO327" s="233">
        <v>85</v>
      </c>
      <c r="AP327" s="233" t="str">
        <f t="shared" si="65"/>
        <v>FLOW</v>
      </c>
      <c r="AQ327" s="233"/>
      <c r="AR327" s="233"/>
      <c r="AS327" s="233"/>
      <c r="AT327" s="233"/>
      <c r="AU327" s="72" t="s">
        <v>131</v>
      </c>
      <c r="AV327" s="236" t="s">
        <v>2769</v>
      </c>
      <c r="AW327" s="232" t="s">
        <v>2770</v>
      </c>
      <c r="AX327" s="237">
        <v>45777</v>
      </c>
      <c r="AY327" s="72">
        <v>24</v>
      </c>
      <c r="AZ327" s="72" t="s">
        <v>2880</v>
      </c>
      <c r="BA327" s="7" t="s">
        <v>2305</v>
      </c>
      <c r="BB327" s="7"/>
      <c r="BC327" s="7"/>
      <c r="BD327" s="72"/>
      <c r="BE327" s="72"/>
      <c r="BF327" s="72"/>
      <c r="BG327" s="150"/>
      <c r="BH327" s="72"/>
      <c r="BI327" s="72"/>
      <c r="BJ327" s="72"/>
      <c r="BK327" s="72"/>
      <c r="BL327" s="72"/>
      <c r="BM327" s="72"/>
      <c r="BN327" s="72"/>
      <c r="BO327" s="72"/>
      <c r="BP327" s="72"/>
      <c r="BQ327" s="72"/>
      <c r="BR327" s="72"/>
      <c r="BS327" s="72"/>
      <c r="BT327" s="72"/>
      <c r="BU327" s="72"/>
      <c r="BV327" s="72"/>
      <c r="BW327" s="72"/>
      <c r="BX327" s="72"/>
      <c r="BY327" s="72"/>
      <c r="BZ327" s="72"/>
      <c r="CA327" s="72"/>
      <c r="CB327" s="72"/>
      <c r="CC327" s="72"/>
      <c r="CD327" s="72"/>
      <c r="CE327" s="72"/>
      <c r="CF327" s="72"/>
      <c r="CG327" s="72"/>
      <c r="CH327" s="72"/>
      <c r="CI327" s="72"/>
      <c r="CJ327" s="72"/>
      <c r="CK327" s="72"/>
      <c r="CL327" s="72"/>
      <c r="CM327" s="72"/>
      <c r="CN327" s="72"/>
      <c r="CO327" s="72"/>
      <c r="CP327" s="72">
        <v>1</v>
      </c>
      <c r="CQ327" s="72"/>
      <c r="CR327" s="72"/>
      <c r="CS327" s="72"/>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238">
        <f t="shared" si="66"/>
        <v>1</v>
      </c>
      <c r="ES327" s="72">
        <f t="shared" si="67"/>
        <v>1</v>
      </c>
      <c r="ET327" s="72" t="s">
        <v>268</v>
      </c>
      <c r="EU327" s="7"/>
      <c r="EV327" s="262"/>
      <c r="EW327" s="7"/>
      <c r="EX327" s="150"/>
      <c r="EY327" s="239"/>
      <c r="EZ327" s="239"/>
      <c r="FA327" s="150"/>
      <c r="FB327" s="239"/>
      <c r="FC327" s="7"/>
      <c r="FD327" s="7"/>
      <c r="FE327" s="7">
        <f t="shared" si="70"/>
        <v>200</v>
      </c>
      <c r="FF327" s="72">
        <f t="shared" si="71"/>
        <v>7868</v>
      </c>
    </row>
    <row r="328" spans="1:163" ht="17.25" hidden="1" customHeight="1" x14ac:dyDescent="0.25">
      <c r="A328" s="72">
        <v>463072757</v>
      </c>
      <c r="B328" s="232" t="s">
        <v>564</v>
      </c>
      <c r="C328" s="72"/>
      <c r="D328" s="72"/>
      <c r="E328" s="72"/>
      <c r="F328" s="72"/>
      <c r="G328" s="233"/>
      <c r="H328" s="233"/>
      <c r="I328" s="72">
        <v>3444</v>
      </c>
      <c r="J328" s="72">
        <v>6849</v>
      </c>
      <c r="K328" s="189">
        <f t="shared" si="60"/>
        <v>3692</v>
      </c>
      <c r="L328" s="189">
        <f t="shared" si="61"/>
        <v>10293</v>
      </c>
      <c r="M328" s="260">
        <v>2</v>
      </c>
      <c r="N328" s="72" t="s">
        <v>124</v>
      </c>
      <c r="O328" s="72" t="s">
        <v>125</v>
      </c>
      <c r="P328" s="72" t="s">
        <v>322</v>
      </c>
      <c r="Q328" s="186">
        <v>42691</v>
      </c>
      <c r="R328" s="66">
        <v>287</v>
      </c>
      <c r="S328" s="66">
        <f t="shared" si="62"/>
        <v>0</v>
      </c>
      <c r="T328" s="66">
        <v>6292</v>
      </c>
      <c r="U328" s="4" t="s">
        <v>1012</v>
      </c>
      <c r="V328" s="5">
        <f t="shared" si="68"/>
        <v>0.19301315962646295</v>
      </c>
      <c r="W328" s="5">
        <f t="shared" si="69"/>
        <v>7.9375489394022669E-3</v>
      </c>
      <c r="X328" s="5" t="s">
        <v>2242</v>
      </c>
      <c r="Y328" s="72" t="str">
        <f t="shared" si="64"/>
        <v>PTP</v>
      </c>
      <c r="Z328" s="72" t="s">
        <v>166</v>
      </c>
      <c r="AA328" s="72" t="s">
        <v>166</v>
      </c>
      <c r="AB328" s="232"/>
      <c r="AC328" s="72">
        <v>28</v>
      </c>
      <c r="AD328" s="72" t="s">
        <v>2888</v>
      </c>
      <c r="AE328" s="234"/>
      <c r="AF328" s="235" t="s">
        <v>129</v>
      </c>
      <c r="AG328" s="7"/>
      <c r="AH328" s="72" t="s">
        <v>384</v>
      </c>
      <c r="AI328" s="7"/>
      <c r="AJ328" s="7"/>
      <c r="AK328" s="7"/>
      <c r="AL328" s="7">
        <v>6849</v>
      </c>
      <c r="AM328" s="186">
        <v>42691</v>
      </c>
      <c r="AN328" s="189">
        <v>57</v>
      </c>
      <c r="AO328" s="233">
        <v>86</v>
      </c>
      <c r="AP328" s="233" t="str">
        <f t="shared" si="65"/>
        <v>FLOW</v>
      </c>
      <c r="AQ328" s="233"/>
      <c r="AR328" s="233"/>
      <c r="AS328" s="233"/>
      <c r="AT328" s="233"/>
      <c r="AU328" s="72" t="s">
        <v>426</v>
      </c>
      <c r="AV328" s="236" t="s">
        <v>1246</v>
      </c>
      <c r="AW328" s="232" t="s">
        <v>1247</v>
      </c>
      <c r="AX328" s="237">
        <v>45444</v>
      </c>
      <c r="AY328" s="72">
        <v>36</v>
      </c>
      <c r="AZ328" s="72" t="s">
        <v>139</v>
      </c>
      <c r="BA328" s="7" t="s">
        <v>2305</v>
      </c>
      <c r="BB328" s="7"/>
      <c r="BC328" s="7"/>
      <c r="BD328" s="72"/>
      <c r="BE328" s="72"/>
      <c r="BF328" s="72"/>
      <c r="BG328" s="150"/>
      <c r="BH328" s="72"/>
      <c r="BI328" s="72"/>
      <c r="BJ328" s="72"/>
      <c r="BK328" s="72"/>
      <c r="BL328" s="72"/>
      <c r="BM328" s="72"/>
      <c r="BN328" s="72"/>
      <c r="BO328" s="72"/>
      <c r="BP328" s="72"/>
      <c r="BQ328" s="72"/>
      <c r="BR328" s="72">
        <v>1</v>
      </c>
      <c r="BS328" s="72"/>
      <c r="BT328" s="72"/>
      <c r="BU328" s="72"/>
      <c r="BV328" s="72"/>
      <c r="BW328" s="72"/>
      <c r="BX328" s="72"/>
      <c r="BY328" s="72"/>
      <c r="BZ328" s="72"/>
      <c r="CA328" s="72"/>
      <c r="CB328" s="72"/>
      <c r="CC328" s="72"/>
      <c r="CD328" s="72"/>
      <c r="CE328" s="72"/>
      <c r="CF328" s="72"/>
      <c r="CG328" s="72"/>
      <c r="CH328" s="72"/>
      <c r="CI328" s="72"/>
      <c r="CJ328" s="72"/>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238">
        <f t="shared" si="66"/>
        <v>1</v>
      </c>
      <c r="ES328" s="72">
        <f t="shared" si="67"/>
        <v>1</v>
      </c>
      <c r="ET328" s="72" t="s">
        <v>326</v>
      </c>
      <c r="EU328" s="7" t="s">
        <v>2338</v>
      </c>
      <c r="EV328" s="262" t="s">
        <v>115</v>
      </c>
      <c r="EW328" s="7" t="s">
        <v>2358</v>
      </c>
      <c r="EX328" s="150" t="s">
        <v>2473</v>
      </c>
      <c r="EY328" s="239">
        <v>46223</v>
      </c>
      <c r="EZ328" s="239"/>
      <c r="FA328" s="150"/>
      <c r="FB328" s="239"/>
      <c r="FC328" s="7" t="s">
        <v>2932</v>
      </c>
      <c r="FD328" s="7"/>
      <c r="FE328" s="7">
        <f t="shared" si="70"/>
        <v>3692</v>
      </c>
      <c r="FF328" s="72">
        <f t="shared" si="71"/>
        <v>10293</v>
      </c>
    </row>
    <row r="329" spans="1:163" ht="17.25" hidden="1" customHeight="1" x14ac:dyDescent="0.25">
      <c r="A329" s="72">
        <v>461184027</v>
      </c>
      <c r="B329" s="232" t="s">
        <v>2256</v>
      </c>
      <c r="C329" s="72"/>
      <c r="D329" s="72"/>
      <c r="E329" s="72"/>
      <c r="F329" s="72"/>
      <c r="G329" s="233"/>
      <c r="H329" s="233"/>
      <c r="I329" s="72">
        <v>5104</v>
      </c>
      <c r="J329" s="72">
        <v>14688</v>
      </c>
      <c r="K329" s="189">
        <f t="shared" si="60"/>
        <v>5084</v>
      </c>
      <c r="L329" s="189">
        <f t="shared" si="61"/>
        <v>19792</v>
      </c>
      <c r="M329" s="260">
        <v>3</v>
      </c>
      <c r="N329" s="72" t="s">
        <v>124</v>
      </c>
      <c r="O329" s="72" t="s">
        <v>125</v>
      </c>
      <c r="P329" s="72" t="s">
        <v>254</v>
      </c>
      <c r="Q329" s="186">
        <v>42629.599999999999</v>
      </c>
      <c r="R329" s="66">
        <v>604</v>
      </c>
      <c r="S329" s="66">
        <f t="shared" si="62"/>
        <v>0</v>
      </c>
      <c r="T329" s="66">
        <v>2250</v>
      </c>
      <c r="U329" s="4" t="s">
        <v>129</v>
      </c>
      <c r="V329" s="5">
        <f t="shared" si="68"/>
        <v>0.52448144378805395</v>
      </c>
      <c r="W329" s="5">
        <f t="shared" si="69"/>
        <v>1.3653108861434726E-2</v>
      </c>
      <c r="X329" s="5" t="str">
        <f t="shared" si="63"/>
        <v>FLOW</v>
      </c>
      <c r="Y329" s="72" t="str">
        <f t="shared" si="64"/>
        <v>RTP</v>
      </c>
      <c r="Z329" s="72" t="s">
        <v>129</v>
      </c>
      <c r="AA329" s="72" t="s">
        <v>127</v>
      </c>
      <c r="AB329" s="232" t="s">
        <v>2891</v>
      </c>
      <c r="AC329" s="72"/>
      <c r="AD329" s="72" t="s">
        <v>2892</v>
      </c>
      <c r="AE329" s="234"/>
      <c r="AF329" s="235" t="s">
        <v>2882</v>
      </c>
      <c r="AG329" s="7"/>
      <c r="AH329" s="72" t="s">
        <v>2272</v>
      </c>
      <c r="AI329" s="7"/>
      <c r="AJ329" s="7"/>
      <c r="AK329" s="7"/>
      <c r="AL329" s="7">
        <v>17542</v>
      </c>
      <c r="AM329" s="186">
        <v>42629.599999999999</v>
      </c>
      <c r="AN329" s="189">
        <v>87</v>
      </c>
      <c r="AO329" s="233">
        <v>116</v>
      </c>
      <c r="AP329" s="233" t="str">
        <f t="shared" si="65"/>
        <v>FLOW</v>
      </c>
      <c r="AQ329" s="233"/>
      <c r="AR329" s="233"/>
      <c r="AS329" s="233"/>
      <c r="AT329" s="233"/>
      <c r="AU329" s="72" t="s">
        <v>129</v>
      </c>
      <c r="AV329" s="236" t="s">
        <v>2285</v>
      </c>
      <c r="AW329" s="232" t="s">
        <v>2286</v>
      </c>
      <c r="AX329" s="237">
        <v>45280</v>
      </c>
      <c r="AY329" s="72">
        <v>36</v>
      </c>
      <c r="AZ329" s="72" t="s">
        <v>2304</v>
      </c>
      <c r="BA329" s="7" t="s">
        <v>2305</v>
      </c>
      <c r="BB329" s="7"/>
      <c r="BC329" s="7"/>
      <c r="BD329" s="72"/>
      <c r="BE329" s="72"/>
      <c r="BF329" s="72"/>
      <c r="BG329" s="150"/>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c r="CH329" s="72"/>
      <c r="CI329" s="72"/>
      <c r="CJ329" s="72"/>
      <c r="CK329" s="72"/>
      <c r="CL329" s="72"/>
      <c r="CM329" s="72"/>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v>1</v>
      </c>
      <c r="EP329" s="72"/>
      <c r="EQ329" s="72"/>
      <c r="ER329" s="238">
        <f t="shared" si="66"/>
        <v>1</v>
      </c>
      <c r="ES329" s="72">
        <f t="shared" si="67"/>
        <v>1</v>
      </c>
      <c r="ET329" s="72" t="s">
        <v>256</v>
      </c>
      <c r="EU329" s="7" t="e">
        <v>#N/A</v>
      </c>
      <c r="EV329" s="262" t="s">
        <v>115</v>
      </c>
      <c r="EW329" s="7" t="s">
        <v>2474</v>
      </c>
      <c r="EX329" s="150" t="s">
        <v>2475</v>
      </c>
      <c r="EY329" s="239">
        <v>46204</v>
      </c>
      <c r="EZ329" s="239"/>
      <c r="FA329" s="150"/>
      <c r="FB329" s="239"/>
      <c r="FC329" s="7"/>
      <c r="FD329" s="7"/>
      <c r="FE329" s="7">
        <f t="shared" si="70"/>
        <v>5084</v>
      </c>
      <c r="FF329" s="72">
        <f t="shared" si="71"/>
        <v>19792</v>
      </c>
    </row>
    <row r="330" spans="1:163" ht="17.25" hidden="1" customHeight="1" x14ac:dyDescent="0.25">
      <c r="A330" s="72">
        <v>461404386</v>
      </c>
      <c r="B330" s="232" t="s">
        <v>904</v>
      </c>
      <c r="C330" s="72"/>
      <c r="D330" s="72"/>
      <c r="E330" s="72"/>
      <c r="F330" s="72"/>
      <c r="G330" s="233"/>
      <c r="H330" s="233"/>
      <c r="I330" s="72">
        <v>3667</v>
      </c>
      <c r="J330" s="72">
        <v>21997</v>
      </c>
      <c r="K330" s="189">
        <f t="shared" si="60"/>
        <v>4614</v>
      </c>
      <c r="L330" s="189">
        <f t="shared" si="61"/>
        <v>25664</v>
      </c>
      <c r="M330" s="260">
        <v>6</v>
      </c>
      <c r="N330" s="72" t="s">
        <v>124</v>
      </c>
      <c r="O330" s="72" t="s">
        <v>125</v>
      </c>
      <c r="P330" s="72" t="s">
        <v>126</v>
      </c>
      <c r="Q330" s="186">
        <v>42600.59</v>
      </c>
      <c r="R330" s="66">
        <v>952</v>
      </c>
      <c r="S330" s="66">
        <f t="shared" si="62"/>
        <v>0</v>
      </c>
      <c r="T330" s="66">
        <v>2700</v>
      </c>
      <c r="U330" s="4" t="s">
        <v>124</v>
      </c>
      <c r="V330" s="5">
        <f t="shared" si="68"/>
        <v>7.3362137619092341E-2</v>
      </c>
      <c r="W330" s="5">
        <f t="shared" si="69"/>
        <v>1.8620818196424159E-2</v>
      </c>
      <c r="X330" s="5" t="str">
        <f t="shared" si="63"/>
        <v>FLOW</v>
      </c>
      <c r="Y330" s="72" t="str">
        <f t="shared" si="64"/>
        <v>NC</v>
      </c>
      <c r="Z330" s="72" t="s">
        <v>141</v>
      </c>
      <c r="AA330" s="72" t="s">
        <v>141</v>
      </c>
      <c r="AB330" s="232" t="s">
        <v>2347</v>
      </c>
      <c r="AC330" s="72"/>
      <c r="AD330" s="72" t="s">
        <v>2892</v>
      </c>
      <c r="AE330" s="234"/>
      <c r="AF330" s="235" t="s">
        <v>2882</v>
      </c>
      <c r="AG330" s="7"/>
      <c r="AH330" s="72" t="s">
        <v>130</v>
      </c>
      <c r="AI330" s="7"/>
      <c r="AJ330" s="7"/>
      <c r="AK330" s="7"/>
      <c r="AL330" s="7">
        <v>21997</v>
      </c>
      <c r="AM330" s="186">
        <v>42600.59</v>
      </c>
      <c r="AN330" s="189">
        <v>177</v>
      </c>
      <c r="AO330" s="233">
        <v>206</v>
      </c>
      <c r="AP330" s="233" t="str">
        <f t="shared" si="65"/>
        <v>FLOW</v>
      </c>
      <c r="AQ330" s="233"/>
      <c r="AR330" s="233"/>
      <c r="AS330" s="233"/>
      <c r="AT330" s="233"/>
      <c r="AU330" s="72" t="s">
        <v>426</v>
      </c>
      <c r="AV330" s="236" t="s">
        <v>1682</v>
      </c>
      <c r="AW330" s="232" t="s">
        <v>252</v>
      </c>
      <c r="AX330" s="237">
        <v>45297</v>
      </c>
      <c r="AY330" s="72">
        <v>36</v>
      </c>
      <c r="AZ330" s="72" t="s">
        <v>139</v>
      </c>
      <c r="BA330" s="7" t="s">
        <v>135</v>
      </c>
      <c r="BB330" s="7"/>
      <c r="BC330" s="7"/>
      <c r="BD330" s="72"/>
      <c r="BE330" s="72"/>
      <c r="BF330" s="72"/>
      <c r="BG330" s="150"/>
      <c r="BH330" s="72"/>
      <c r="BI330" s="72"/>
      <c r="BJ330" s="72"/>
      <c r="BK330" s="72"/>
      <c r="BL330" s="72">
        <v>1</v>
      </c>
      <c r="BM330" s="72"/>
      <c r="BN330" s="72"/>
      <c r="BO330" s="72"/>
      <c r="BP330" s="72"/>
      <c r="BQ330" s="72"/>
      <c r="BR330" s="72"/>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238">
        <f t="shared" si="66"/>
        <v>1</v>
      </c>
      <c r="ES330" s="72">
        <f t="shared" si="67"/>
        <v>1</v>
      </c>
      <c r="ET330" s="72" t="s">
        <v>136</v>
      </c>
      <c r="EU330" s="7" t="s">
        <v>1986</v>
      </c>
      <c r="EV330" s="7" t="s">
        <v>115</v>
      </c>
      <c r="EW330" s="7" t="s">
        <v>2352</v>
      </c>
      <c r="EX330" s="150" t="s">
        <v>2364</v>
      </c>
      <c r="EY330" s="239">
        <v>46207</v>
      </c>
      <c r="EZ330" s="239"/>
      <c r="FA330" s="150"/>
      <c r="FB330" s="239"/>
      <c r="FC330" s="7" t="s">
        <v>2932</v>
      </c>
      <c r="FD330" s="7"/>
      <c r="FE330" s="7">
        <f t="shared" si="70"/>
        <v>4614</v>
      </c>
      <c r="FF330" s="72">
        <f t="shared" si="71"/>
        <v>25664</v>
      </c>
    </row>
    <row r="331" spans="1:163" ht="17.25" hidden="1" customHeight="1" x14ac:dyDescent="0.25">
      <c r="A331" s="72">
        <v>464961061</v>
      </c>
      <c r="B331" s="232" t="s">
        <v>749</v>
      </c>
      <c r="C331" s="72"/>
      <c r="D331" s="72"/>
      <c r="E331" s="72"/>
      <c r="F331" s="72"/>
      <c r="G331" s="233"/>
      <c r="H331" s="233"/>
      <c r="I331" s="72">
        <v>5725</v>
      </c>
      <c r="J331" s="72">
        <v>9907.35</v>
      </c>
      <c r="K331" s="189">
        <f t="shared" si="60"/>
        <v>4465.3500000000004</v>
      </c>
      <c r="L331" s="189">
        <f t="shared" si="61"/>
        <v>15632.35</v>
      </c>
      <c r="M331" s="260">
        <v>2</v>
      </c>
      <c r="N331" s="72" t="s">
        <v>124</v>
      </c>
      <c r="O331" s="72" t="s">
        <v>125</v>
      </c>
      <c r="P331" s="72" t="s">
        <v>322</v>
      </c>
      <c r="Q331" s="186">
        <v>41804.35</v>
      </c>
      <c r="R331" s="66">
        <v>283</v>
      </c>
      <c r="S331" s="66">
        <f t="shared" si="62"/>
        <v>0</v>
      </c>
      <c r="T331" s="66">
        <v>1800</v>
      </c>
      <c r="U331" s="4" t="s">
        <v>1011</v>
      </c>
      <c r="V331" s="5">
        <f t="shared" si="68"/>
        <v>0.18900446650653596</v>
      </c>
      <c r="W331" s="5">
        <f t="shared" si="69"/>
        <v>7.7726938700171267E-3</v>
      </c>
      <c r="X331" s="5" t="str">
        <f t="shared" si="63"/>
        <v>FLOW</v>
      </c>
      <c r="Y331" s="72" t="str">
        <f t="shared" si="64"/>
        <v>NC</v>
      </c>
      <c r="Z331" s="72" t="s">
        <v>141</v>
      </c>
      <c r="AA331" s="72" t="s">
        <v>141</v>
      </c>
      <c r="AB331" s="232" t="s">
        <v>2347</v>
      </c>
      <c r="AC331" s="72"/>
      <c r="AD331" s="72" t="s">
        <v>2892</v>
      </c>
      <c r="AE331" s="234"/>
      <c r="AF331" s="235" t="s">
        <v>129</v>
      </c>
      <c r="AG331" s="7"/>
      <c r="AH331" s="72" t="s">
        <v>323</v>
      </c>
      <c r="AI331" s="7"/>
      <c r="AJ331" s="7"/>
      <c r="AK331" s="7"/>
      <c r="AL331" s="7">
        <v>9907.35</v>
      </c>
      <c r="AM331" s="186">
        <v>41804.35</v>
      </c>
      <c r="AN331" s="189">
        <v>56</v>
      </c>
      <c r="AO331" s="233">
        <v>85</v>
      </c>
      <c r="AP331" s="233" t="str">
        <f t="shared" si="65"/>
        <v>FLOW</v>
      </c>
      <c r="AQ331" s="233"/>
      <c r="AR331" s="233"/>
      <c r="AS331" s="233"/>
      <c r="AT331" s="233"/>
      <c r="AU331" s="72" t="s">
        <v>131</v>
      </c>
      <c r="AV331" s="236" t="s">
        <v>1494</v>
      </c>
      <c r="AW331" s="232" t="s">
        <v>1495</v>
      </c>
      <c r="AX331" s="237">
        <v>45642</v>
      </c>
      <c r="AY331" s="72">
        <v>24</v>
      </c>
      <c r="AZ331" s="72" t="s">
        <v>139</v>
      </c>
      <c r="BA331" s="7" t="s">
        <v>2305</v>
      </c>
      <c r="BB331" s="7"/>
      <c r="BC331" s="7"/>
      <c r="BD331" s="72"/>
      <c r="BE331" s="72"/>
      <c r="BF331" s="72"/>
      <c r="BG331" s="150"/>
      <c r="BH331" s="72"/>
      <c r="BI331" s="72"/>
      <c r="BJ331" s="72"/>
      <c r="BK331" s="72"/>
      <c r="BL331" s="72">
        <v>1</v>
      </c>
      <c r="BM331" s="72"/>
      <c r="BN331" s="72"/>
      <c r="BO331" s="72"/>
      <c r="BP331" s="72"/>
      <c r="BQ331" s="72"/>
      <c r="BR331" s="72"/>
      <c r="BS331" s="72"/>
      <c r="BT331" s="72"/>
      <c r="BU331" s="72"/>
      <c r="BV331" s="72"/>
      <c r="BW331" s="72"/>
      <c r="BX331" s="72"/>
      <c r="BY331" s="72"/>
      <c r="BZ331" s="72"/>
      <c r="CA331" s="72"/>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238">
        <f t="shared" si="66"/>
        <v>1</v>
      </c>
      <c r="ES331" s="72">
        <f t="shared" si="67"/>
        <v>1</v>
      </c>
      <c r="ET331" s="72" t="s">
        <v>326</v>
      </c>
      <c r="EU331" s="7" t="s">
        <v>1987</v>
      </c>
      <c r="EV331" s="7" t="s">
        <v>115</v>
      </c>
      <c r="EW331" s="7" t="s">
        <v>2476</v>
      </c>
      <c r="EX331" s="150" t="s">
        <v>2477</v>
      </c>
      <c r="EY331" s="239">
        <v>46207</v>
      </c>
      <c r="EZ331" s="239"/>
      <c r="FA331" s="150"/>
      <c r="FB331" s="239"/>
      <c r="FC331" s="7"/>
      <c r="FD331" s="7"/>
      <c r="FE331" s="7">
        <f t="shared" si="70"/>
        <v>4465.3500000000004</v>
      </c>
      <c r="FF331" s="72">
        <f t="shared" si="71"/>
        <v>15632.35</v>
      </c>
    </row>
    <row r="332" spans="1:163" ht="17.25" hidden="1" customHeight="1" x14ac:dyDescent="0.25">
      <c r="A332" s="72">
        <v>463648401</v>
      </c>
      <c r="B332" s="232" t="s">
        <v>867</v>
      </c>
      <c r="C332" s="72"/>
      <c r="D332" s="72"/>
      <c r="E332" s="72"/>
      <c r="F332" s="72"/>
      <c r="G332" s="233"/>
      <c r="H332" s="233"/>
      <c r="I332" s="72">
        <v>6271</v>
      </c>
      <c r="J332" s="72">
        <v>30787</v>
      </c>
      <c r="K332" s="189">
        <f t="shared" si="60"/>
        <v>6612</v>
      </c>
      <c r="L332" s="189">
        <f t="shared" si="61"/>
        <v>37058</v>
      </c>
      <c r="M332" s="260">
        <v>5</v>
      </c>
      <c r="N332" s="72" t="s">
        <v>124</v>
      </c>
      <c r="O332" s="72" t="s">
        <v>125</v>
      </c>
      <c r="P332" s="72" t="s">
        <v>126</v>
      </c>
      <c r="Q332" s="186">
        <v>41411</v>
      </c>
      <c r="R332" s="66">
        <v>909</v>
      </c>
      <c r="S332" s="66">
        <f t="shared" si="62"/>
        <v>0</v>
      </c>
      <c r="T332" s="66">
        <v>2697</v>
      </c>
      <c r="U332" s="4" t="s">
        <v>129</v>
      </c>
      <c r="V332" s="5">
        <f t="shared" si="68"/>
        <v>0.89865320289107176</v>
      </c>
      <c r="W332" s="5">
        <f t="shared" si="69"/>
        <v>1.851100002911802E-2</v>
      </c>
      <c r="X332" s="5" t="str">
        <f t="shared" si="63"/>
        <v>FLOW</v>
      </c>
      <c r="Y332" s="72" t="str">
        <f t="shared" si="64"/>
        <v>RTP</v>
      </c>
      <c r="Z332" s="72" t="s">
        <v>129</v>
      </c>
      <c r="AA332" s="72" t="s">
        <v>127</v>
      </c>
      <c r="AB332" s="232" t="s">
        <v>2916</v>
      </c>
      <c r="AC332" s="72"/>
      <c r="AD332" s="72" t="s">
        <v>2889</v>
      </c>
      <c r="AE332" s="234"/>
      <c r="AF332" s="235" t="s">
        <v>2882</v>
      </c>
      <c r="AG332" s="7"/>
      <c r="AH332" s="72" t="s">
        <v>291</v>
      </c>
      <c r="AI332" s="7"/>
      <c r="AJ332" s="7"/>
      <c r="AK332" s="7"/>
      <c r="AL332" s="7">
        <v>30787</v>
      </c>
      <c r="AM332" s="186">
        <v>41411</v>
      </c>
      <c r="AN332" s="189">
        <v>146</v>
      </c>
      <c r="AO332" s="233">
        <v>175</v>
      </c>
      <c r="AP332" s="233" t="str">
        <f t="shared" si="65"/>
        <v>FLOW</v>
      </c>
      <c r="AQ332" s="233"/>
      <c r="AR332" s="233"/>
      <c r="AS332" s="233"/>
      <c r="AT332" s="233"/>
      <c r="AU332" s="72" t="s">
        <v>426</v>
      </c>
      <c r="AV332" s="236" t="s">
        <v>1639</v>
      </c>
      <c r="AW332" s="232" t="s">
        <v>370</v>
      </c>
      <c r="AX332" s="237">
        <v>45507</v>
      </c>
      <c r="AY332" s="72">
        <v>24</v>
      </c>
      <c r="AZ332" s="72" t="s">
        <v>139</v>
      </c>
      <c r="BA332" s="7" t="s">
        <v>135</v>
      </c>
      <c r="BB332" s="7"/>
      <c r="BC332" s="7"/>
      <c r="BD332" s="72"/>
      <c r="BE332" s="72"/>
      <c r="BF332" s="72"/>
      <c r="BG332" s="150"/>
      <c r="BH332" s="72"/>
      <c r="BI332" s="72"/>
      <c r="BJ332" s="72"/>
      <c r="BK332" s="72"/>
      <c r="BL332" s="72"/>
      <c r="BM332" s="72"/>
      <c r="BN332" s="72"/>
      <c r="BO332" s="72"/>
      <c r="BP332" s="72"/>
      <c r="BQ332" s="72"/>
      <c r="BR332" s="72"/>
      <c r="BS332" s="72"/>
      <c r="BT332" s="72"/>
      <c r="BU332" s="72">
        <v>1</v>
      </c>
      <c r="BV332" s="72"/>
      <c r="BW332" s="72"/>
      <c r="BX332" s="72">
        <v>1</v>
      </c>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238">
        <f t="shared" si="66"/>
        <v>2</v>
      </c>
      <c r="ES332" s="72">
        <f t="shared" si="67"/>
        <v>1</v>
      </c>
      <c r="ET332" s="72" t="s">
        <v>136</v>
      </c>
      <c r="EU332" s="7" t="s">
        <v>1988</v>
      </c>
      <c r="EV332" s="7" t="s">
        <v>115</v>
      </c>
      <c r="EW332" s="7" t="s">
        <v>2386</v>
      </c>
      <c r="EX332" s="150" t="s">
        <v>2420</v>
      </c>
      <c r="EY332" s="239">
        <v>46210</v>
      </c>
      <c r="EZ332" s="239"/>
      <c r="FA332" s="150"/>
      <c r="FB332" s="239"/>
      <c r="FC332" s="7"/>
      <c r="FD332" s="7"/>
      <c r="FE332" s="7">
        <f t="shared" si="70"/>
        <v>6612</v>
      </c>
      <c r="FF332" s="72">
        <f t="shared" si="71"/>
        <v>37058</v>
      </c>
    </row>
    <row r="333" spans="1:163" ht="17.25" hidden="1" customHeight="1" x14ac:dyDescent="0.25">
      <c r="A333" s="72">
        <v>463069843</v>
      </c>
      <c r="B333" s="232" t="s">
        <v>2270</v>
      </c>
      <c r="C333" s="72" t="s">
        <v>2243</v>
      </c>
      <c r="D333" s="72" t="s">
        <v>2947</v>
      </c>
      <c r="E333" s="72">
        <v>3630</v>
      </c>
      <c r="F333" s="72"/>
      <c r="G333" s="233"/>
      <c r="H333" s="233"/>
      <c r="I333" s="72">
        <v>3528</v>
      </c>
      <c r="J333" s="72">
        <v>3401</v>
      </c>
      <c r="K333" s="189">
        <f t="shared" si="60"/>
        <v>3498</v>
      </c>
      <c r="L333" s="189">
        <f t="shared" si="61"/>
        <v>3299</v>
      </c>
      <c r="M333" s="260">
        <v>1</v>
      </c>
      <c r="N333" s="72" t="s">
        <v>2242</v>
      </c>
      <c r="O333" s="72" t="s">
        <v>128</v>
      </c>
      <c r="P333" s="72" t="s">
        <v>284</v>
      </c>
      <c r="Q333" s="186">
        <v>41212</v>
      </c>
      <c r="R333" s="66">
        <v>97</v>
      </c>
      <c r="S333" s="66">
        <f t="shared" si="62"/>
        <v>0</v>
      </c>
      <c r="T333" s="66">
        <v>0</v>
      </c>
      <c r="U333" s="4" t="s">
        <v>1013</v>
      </c>
      <c r="V333" s="5">
        <f t="shared" si="68"/>
        <v>2.8108998692289066E-2</v>
      </c>
      <c r="W333" s="5">
        <f t="shared" si="69"/>
        <v>2.170624051433681E-3</v>
      </c>
      <c r="X333" s="5" t="s">
        <v>2242</v>
      </c>
      <c r="Y333" s="72" t="str">
        <f t="shared" si="64"/>
        <v>PTP</v>
      </c>
      <c r="Z333" s="72" t="s">
        <v>166</v>
      </c>
      <c r="AA333" s="72" t="s">
        <v>166</v>
      </c>
      <c r="AB333" s="232"/>
      <c r="AC333" s="72">
        <v>29</v>
      </c>
      <c r="AD333" s="72" t="s">
        <v>2889</v>
      </c>
      <c r="AE333" s="234"/>
      <c r="AF333" s="235" t="s">
        <v>129</v>
      </c>
      <c r="AG333" s="7"/>
      <c r="AH333" s="72" t="s">
        <v>285</v>
      </c>
      <c r="AI333" s="7"/>
      <c r="AJ333" s="7"/>
      <c r="AK333" s="7"/>
      <c r="AL333" s="7">
        <v>3498</v>
      </c>
      <c r="AM333" s="186">
        <v>41212</v>
      </c>
      <c r="AN333" s="189">
        <v>26</v>
      </c>
      <c r="AO333" s="233">
        <v>25</v>
      </c>
      <c r="AP333" s="233" t="str">
        <f t="shared" si="65"/>
        <v>STABLE</v>
      </c>
      <c r="AQ333" s="233"/>
      <c r="AR333" s="233"/>
      <c r="AS333" s="233"/>
      <c r="AT333" s="233"/>
      <c r="AU333" s="72" t="s">
        <v>129</v>
      </c>
      <c r="AV333" s="236" t="s">
        <v>2302</v>
      </c>
      <c r="AW333" s="232" t="s">
        <v>239</v>
      </c>
      <c r="AX333" s="237">
        <v>45443</v>
      </c>
      <c r="AY333" s="72">
        <v>36</v>
      </c>
      <c r="AZ333" s="72" t="s">
        <v>2304</v>
      </c>
      <c r="BA333" s="7" t="s">
        <v>2305</v>
      </c>
      <c r="BB333" s="7"/>
      <c r="BC333" s="7"/>
      <c r="BD333" s="72"/>
      <c r="BE333" s="72"/>
      <c r="BF333" s="72"/>
      <c r="BG333" s="150"/>
      <c r="BH333" s="72"/>
      <c r="BI333" s="72"/>
      <c r="BJ333" s="72"/>
      <c r="BK333" s="72"/>
      <c r="BL333" s="72"/>
      <c r="BM333" s="72"/>
      <c r="BN333" s="72"/>
      <c r="BO333" s="72"/>
      <c r="BP333" s="72"/>
      <c r="BQ333" s="72"/>
      <c r="BR333" s="72"/>
      <c r="BS333" s="72"/>
      <c r="BT333" s="72"/>
      <c r="BU333" s="72"/>
      <c r="BV333" s="72"/>
      <c r="BW333" s="72"/>
      <c r="BX333" s="72"/>
      <c r="BY333" s="72"/>
      <c r="BZ333" s="72"/>
      <c r="CA333" s="72"/>
      <c r="CB333" s="72"/>
      <c r="CC333" s="72"/>
      <c r="CD333" s="72"/>
      <c r="CE333" s="72"/>
      <c r="CF333" s="72"/>
      <c r="CG333" s="72"/>
      <c r="CH333" s="72"/>
      <c r="CI333" s="72"/>
      <c r="CJ333" s="72"/>
      <c r="CK333" s="72"/>
      <c r="CL333" s="72"/>
      <c r="CM333" s="72"/>
      <c r="CN333" s="72"/>
      <c r="CO333" s="72"/>
      <c r="CP333" s="72"/>
      <c r="CQ333" s="72"/>
      <c r="CR333" s="72"/>
      <c r="CS333" s="72"/>
      <c r="CT333" s="72"/>
      <c r="CU333" s="72"/>
      <c r="CV333" s="72"/>
      <c r="CW333" s="72"/>
      <c r="CX333" s="72"/>
      <c r="CY333" s="72"/>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v>1</v>
      </c>
      <c r="EP333" s="72"/>
      <c r="EQ333" s="72"/>
      <c r="ER333" s="238">
        <f t="shared" si="66"/>
        <v>1</v>
      </c>
      <c r="ES333" s="72">
        <f t="shared" si="67"/>
        <v>1</v>
      </c>
      <c r="ET333" s="72" t="s">
        <v>288</v>
      </c>
      <c r="EU333" s="7" t="e">
        <v>#N/A</v>
      </c>
      <c r="EV333" s="262" t="s">
        <v>115</v>
      </c>
      <c r="EW333" s="7" t="e">
        <v>#N/A</v>
      </c>
      <c r="EX333" s="150" t="e">
        <v>#N/A</v>
      </c>
      <c r="EY333" s="239" t="e">
        <v>#N/A</v>
      </c>
      <c r="EZ333" s="239"/>
      <c r="FA333" s="150"/>
      <c r="FB333" s="239"/>
      <c r="FC333" s="7"/>
      <c r="FD333" s="7"/>
      <c r="FE333" s="7">
        <f t="shared" si="70"/>
        <v>3498</v>
      </c>
      <c r="FF333" s="72">
        <f t="shared" si="71"/>
        <v>6929</v>
      </c>
    </row>
    <row r="334" spans="1:163" ht="17.25" customHeight="1" x14ac:dyDescent="0.25">
      <c r="A334" s="72">
        <v>136775582</v>
      </c>
      <c r="B334" s="232" t="s">
        <v>536</v>
      </c>
      <c r="C334" s="72" t="s">
        <v>2243</v>
      </c>
      <c r="D334" s="72" t="s">
        <v>2934</v>
      </c>
      <c r="E334" s="72">
        <v>6200</v>
      </c>
      <c r="F334" s="72"/>
      <c r="G334" s="233"/>
      <c r="H334" s="233"/>
      <c r="I334" s="72">
        <v>6125</v>
      </c>
      <c r="J334" s="72">
        <v>6003</v>
      </c>
      <c r="K334" s="189">
        <f t="shared" si="60"/>
        <v>6097</v>
      </c>
      <c r="L334" s="189">
        <f t="shared" si="61"/>
        <v>5928</v>
      </c>
      <c r="M334" s="260">
        <v>1</v>
      </c>
      <c r="N334" s="72" t="s">
        <v>2242</v>
      </c>
      <c r="O334" s="72" t="s">
        <v>128</v>
      </c>
      <c r="P334" s="72" t="s">
        <v>264</v>
      </c>
      <c r="Q334" s="186">
        <v>41142.400000000001</v>
      </c>
      <c r="R334" s="66">
        <v>94</v>
      </c>
      <c r="S334" s="66">
        <f t="shared" si="62"/>
        <v>0</v>
      </c>
      <c r="T334" s="66">
        <v>1350</v>
      </c>
      <c r="U334" s="4" t="s">
        <v>501</v>
      </c>
      <c r="V334" s="5">
        <f t="shared" si="68"/>
        <v>3.5456062069756759E-2</v>
      </c>
      <c r="W334" s="5">
        <f t="shared" si="69"/>
        <v>2.1669582396803139E-3</v>
      </c>
      <c r="X334" s="5" t="s">
        <v>2242</v>
      </c>
      <c r="Y334" s="72" t="str">
        <f t="shared" si="64"/>
        <v>MPTP</v>
      </c>
      <c r="Z334" s="72" t="s">
        <v>181</v>
      </c>
      <c r="AA334" s="72" t="s">
        <v>181</v>
      </c>
      <c r="AB334" s="232" t="s">
        <v>2347</v>
      </c>
      <c r="AC334" s="72">
        <v>27</v>
      </c>
      <c r="AD334" s="72" t="s">
        <v>2892</v>
      </c>
      <c r="AE334" s="234"/>
      <c r="AF334" s="235" t="s">
        <v>129</v>
      </c>
      <c r="AG334" s="7"/>
      <c r="AH334" s="72" t="s">
        <v>1041</v>
      </c>
      <c r="AI334" s="7"/>
      <c r="AJ334" s="7"/>
      <c r="AK334" s="7"/>
      <c r="AL334" s="7">
        <v>6003</v>
      </c>
      <c r="AM334" s="186">
        <v>41142.400000000001</v>
      </c>
      <c r="AN334" s="189">
        <v>25</v>
      </c>
      <c r="AO334" s="233">
        <v>24</v>
      </c>
      <c r="AP334" s="233" t="str">
        <f t="shared" si="65"/>
        <v>STABLE</v>
      </c>
      <c r="AQ334" s="233"/>
      <c r="AR334" s="233"/>
      <c r="AS334" s="233"/>
      <c r="AT334" s="233"/>
      <c r="AU334" s="72" t="s">
        <v>426</v>
      </c>
      <c r="AV334" s="236" t="s">
        <v>1201</v>
      </c>
      <c r="AW334" s="232" t="s">
        <v>1199</v>
      </c>
      <c r="AX334" s="237">
        <v>44909</v>
      </c>
      <c r="AY334" s="72">
        <v>48</v>
      </c>
      <c r="AZ334" s="72" t="s">
        <v>139</v>
      </c>
      <c r="BA334" s="7" t="s">
        <v>2305</v>
      </c>
      <c r="BB334" s="7"/>
      <c r="BC334" s="7"/>
      <c r="BD334" s="72"/>
      <c r="BE334" s="72"/>
      <c r="BF334" s="72"/>
      <c r="BG334" s="150"/>
      <c r="BH334" s="72"/>
      <c r="BI334" s="72"/>
      <c r="BJ334" s="72"/>
      <c r="BK334" s="72"/>
      <c r="BL334" s="72"/>
      <c r="BM334" s="72"/>
      <c r="BN334" s="72"/>
      <c r="BO334" s="72"/>
      <c r="BP334" s="72"/>
      <c r="BQ334" s="72"/>
      <c r="BR334" s="72">
        <v>1</v>
      </c>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238">
        <f t="shared" si="66"/>
        <v>1</v>
      </c>
      <c r="ES334" s="72">
        <f t="shared" si="67"/>
        <v>1</v>
      </c>
      <c r="ET334" s="72" t="s">
        <v>268</v>
      </c>
      <c r="EU334" s="7" t="s">
        <v>1989</v>
      </c>
      <c r="EV334" s="7" t="s">
        <v>115</v>
      </c>
      <c r="EW334" s="7" t="s">
        <v>2362</v>
      </c>
      <c r="EX334" s="150" t="s">
        <v>2478</v>
      </c>
      <c r="EY334" s="239">
        <v>46209</v>
      </c>
      <c r="EZ334" s="239"/>
      <c r="FA334" s="150"/>
      <c r="FB334" s="239"/>
      <c r="FC334" s="7"/>
      <c r="FD334" s="7"/>
      <c r="FE334" s="7">
        <f t="shared" si="70"/>
        <v>6097</v>
      </c>
      <c r="FF334" s="72">
        <f t="shared" si="71"/>
        <v>12128</v>
      </c>
    </row>
    <row r="335" spans="1:163" ht="17.25" hidden="1" customHeight="1" x14ac:dyDescent="0.25">
      <c r="A335" s="72">
        <v>465282350</v>
      </c>
      <c r="B335" s="232" t="s">
        <v>138</v>
      </c>
      <c r="C335" s="72"/>
      <c r="D335" s="72"/>
      <c r="E335" s="72"/>
      <c r="F335" s="72"/>
      <c r="G335" s="233"/>
      <c r="H335" s="233"/>
      <c r="I335" s="72">
        <v>4043</v>
      </c>
      <c r="J335" s="72">
        <v>12129</v>
      </c>
      <c r="K335" s="189">
        <f t="shared" si="60"/>
        <v>4205</v>
      </c>
      <c r="L335" s="189">
        <f t="shared" si="61"/>
        <v>16172</v>
      </c>
      <c r="M335" s="260">
        <v>3</v>
      </c>
      <c r="N335" s="72" t="s">
        <v>124</v>
      </c>
      <c r="O335" s="72" t="s">
        <v>125</v>
      </c>
      <c r="P335" s="72" t="s">
        <v>140</v>
      </c>
      <c r="Q335" s="186">
        <v>41113</v>
      </c>
      <c r="R335" s="66">
        <v>162</v>
      </c>
      <c r="S335" s="66">
        <f t="shared" si="62"/>
        <v>0</v>
      </c>
      <c r="T335" s="66">
        <v>1800</v>
      </c>
      <c r="U335" s="4" t="s">
        <v>124</v>
      </c>
      <c r="V335" s="5">
        <f t="shared" si="68"/>
        <v>0.12827929209724925</v>
      </c>
      <c r="W335" s="5">
        <f t="shared" si="69"/>
        <v>1.316738286589989E-2</v>
      </c>
      <c r="X335" s="5" t="str">
        <f t="shared" si="63"/>
        <v>FLOW</v>
      </c>
      <c r="Y335" s="72" t="str">
        <f t="shared" si="64"/>
        <v>NC</v>
      </c>
      <c r="Z335" s="72" t="s">
        <v>141</v>
      </c>
      <c r="AA335" s="72" t="s">
        <v>141</v>
      </c>
      <c r="AB335" s="232" t="s">
        <v>2347</v>
      </c>
      <c r="AC335" s="72"/>
      <c r="AD335" s="72" t="s">
        <v>2892</v>
      </c>
      <c r="AE335" s="234"/>
      <c r="AF335" s="235" t="s">
        <v>2882</v>
      </c>
      <c r="AG335" s="7"/>
      <c r="AH335" s="72" t="s">
        <v>247</v>
      </c>
      <c r="AI335" s="7"/>
      <c r="AJ335" s="7"/>
      <c r="AK335" s="7"/>
      <c r="AL335" s="7">
        <v>12129</v>
      </c>
      <c r="AM335" s="186">
        <v>41113</v>
      </c>
      <c r="AN335" s="189">
        <v>86</v>
      </c>
      <c r="AO335" s="233">
        <v>115</v>
      </c>
      <c r="AP335" s="233" t="str">
        <f t="shared" si="65"/>
        <v>FLOW</v>
      </c>
      <c r="AQ335" s="233"/>
      <c r="AR335" s="233"/>
      <c r="AS335" s="233"/>
      <c r="AT335" s="233"/>
      <c r="AU335" s="72" t="s">
        <v>131</v>
      </c>
      <c r="AV335" s="236" t="s">
        <v>143</v>
      </c>
      <c r="AW335" s="232" t="s">
        <v>144</v>
      </c>
      <c r="AX335" s="237">
        <v>45678</v>
      </c>
      <c r="AY335" s="72">
        <v>24</v>
      </c>
      <c r="AZ335" s="72" t="s">
        <v>139</v>
      </c>
      <c r="BA335" s="7" t="s">
        <v>135</v>
      </c>
      <c r="BB335" s="7"/>
      <c r="BC335" s="7"/>
      <c r="BD335" s="72"/>
      <c r="BE335" s="72"/>
      <c r="BF335" s="72">
        <v>1</v>
      </c>
      <c r="BG335" s="150"/>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238">
        <f t="shared" si="66"/>
        <v>1</v>
      </c>
      <c r="ES335" s="72">
        <f t="shared" si="67"/>
        <v>1</v>
      </c>
      <c r="ET335" s="72" t="s">
        <v>145</v>
      </c>
      <c r="EU335" s="7" t="s">
        <v>248</v>
      </c>
      <c r="EV335" s="7" t="s">
        <v>115</v>
      </c>
      <c r="EW335" s="7" t="s">
        <v>2362</v>
      </c>
      <c r="EX335" s="150" t="s">
        <v>2385</v>
      </c>
      <c r="EY335" s="239">
        <v>46205</v>
      </c>
      <c r="EZ335" s="239"/>
      <c r="FA335" s="150"/>
      <c r="FB335" s="239"/>
      <c r="FC335" s="7" t="s">
        <v>2932</v>
      </c>
      <c r="FD335" s="7"/>
      <c r="FE335" s="7">
        <f t="shared" si="70"/>
        <v>4205</v>
      </c>
      <c r="FF335" s="72">
        <f t="shared" si="71"/>
        <v>16172</v>
      </c>
      <c r="FG335" s="6">
        <v>465282350</v>
      </c>
    </row>
    <row r="336" spans="1:163" ht="17.25" hidden="1" customHeight="1" x14ac:dyDescent="0.25">
      <c r="A336" s="72">
        <v>462307995</v>
      </c>
      <c r="B336" s="232" t="s">
        <v>905</v>
      </c>
      <c r="C336" s="72" t="s">
        <v>2243</v>
      </c>
      <c r="D336" s="72" t="s">
        <v>2959</v>
      </c>
      <c r="E336" s="72">
        <v>2610</v>
      </c>
      <c r="F336" s="72"/>
      <c r="G336" s="233"/>
      <c r="H336" s="233"/>
      <c r="I336" s="72">
        <v>3777</v>
      </c>
      <c r="J336" s="72">
        <v>7548.99</v>
      </c>
      <c r="K336" s="189">
        <f t="shared" si="60"/>
        <v>4074.99</v>
      </c>
      <c r="L336" s="189">
        <f t="shared" si="61"/>
        <v>8715.99</v>
      </c>
      <c r="M336" s="260">
        <v>2</v>
      </c>
      <c r="N336" s="72" t="s">
        <v>2242</v>
      </c>
      <c r="O336" s="72" t="s">
        <v>128</v>
      </c>
      <c r="P336" s="72" t="s">
        <v>126</v>
      </c>
      <c r="Q336" s="186">
        <v>40777</v>
      </c>
      <c r="R336" s="66">
        <v>303</v>
      </c>
      <c r="S336" s="66">
        <f t="shared" si="62"/>
        <v>0</v>
      </c>
      <c r="T336" s="66">
        <v>6750</v>
      </c>
      <c r="U336" s="4" t="s">
        <v>501</v>
      </c>
      <c r="V336" s="5">
        <f t="shared" si="68"/>
        <v>6.1892592514452408E-2</v>
      </c>
      <c r="W336" s="5">
        <f t="shared" si="69"/>
        <v>7.5816784123587232E-3</v>
      </c>
      <c r="X336" s="5" t="s">
        <v>2242</v>
      </c>
      <c r="Y336" s="72" t="str">
        <f t="shared" si="64"/>
        <v>MPTP</v>
      </c>
      <c r="Z336" s="72" t="s">
        <v>181</v>
      </c>
      <c r="AA336" s="72" t="s">
        <v>181</v>
      </c>
      <c r="AB336" s="232" t="s">
        <v>2912</v>
      </c>
      <c r="AC336" s="72">
        <v>30</v>
      </c>
      <c r="AD336" s="72" t="s">
        <v>2889</v>
      </c>
      <c r="AE336" s="234"/>
      <c r="AF336" s="235" t="s">
        <v>129</v>
      </c>
      <c r="AG336" s="7"/>
      <c r="AH336" s="72" t="s">
        <v>130</v>
      </c>
      <c r="AI336" s="7"/>
      <c r="AJ336" s="7"/>
      <c r="AK336" s="7"/>
      <c r="AL336" s="7">
        <v>7548.99</v>
      </c>
      <c r="AM336" s="186">
        <v>40777</v>
      </c>
      <c r="AN336" s="189">
        <v>57</v>
      </c>
      <c r="AO336" s="233">
        <v>86</v>
      </c>
      <c r="AP336" s="233" t="str">
        <f t="shared" si="65"/>
        <v>FLOW</v>
      </c>
      <c r="AQ336" s="233"/>
      <c r="AR336" s="233"/>
      <c r="AS336" s="233"/>
      <c r="AT336" s="233"/>
      <c r="AU336" s="72" t="s">
        <v>131</v>
      </c>
      <c r="AV336" s="236"/>
      <c r="AW336" s="232" t="s">
        <v>357</v>
      </c>
      <c r="AX336" s="237">
        <v>45372</v>
      </c>
      <c r="AY336" s="72">
        <v>36</v>
      </c>
      <c r="AZ336" s="72" t="s">
        <v>139</v>
      </c>
      <c r="BA336" s="7" t="s">
        <v>135</v>
      </c>
      <c r="BB336" s="7"/>
      <c r="BC336" s="7"/>
      <c r="BD336" s="72"/>
      <c r="BE336" s="72"/>
      <c r="BF336" s="72"/>
      <c r="BG336" s="150"/>
      <c r="BH336" s="72"/>
      <c r="BI336" s="72"/>
      <c r="BJ336" s="72"/>
      <c r="BK336" s="72"/>
      <c r="BL336" s="72">
        <v>1</v>
      </c>
      <c r="BM336" s="72"/>
      <c r="BN336" s="72"/>
      <c r="BO336" s="72"/>
      <c r="BP336" s="72"/>
      <c r="BQ336" s="72"/>
      <c r="BR336" s="72"/>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238">
        <f t="shared" si="66"/>
        <v>1</v>
      </c>
      <c r="ES336" s="72">
        <f t="shared" si="67"/>
        <v>1</v>
      </c>
      <c r="ET336" s="72" t="s">
        <v>136</v>
      </c>
      <c r="EU336" s="7" t="s">
        <v>1990</v>
      </c>
      <c r="EV336" s="7" t="s">
        <v>115</v>
      </c>
      <c r="EW336" s="7" t="s">
        <v>2354</v>
      </c>
      <c r="EX336" s="150" t="s">
        <v>2479</v>
      </c>
      <c r="EY336" s="239">
        <v>46207</v>
      </c>
      <c r="EZ336" s="239"/>
      <c r="FA336" s="150"/>
      <c r="FB336" s="239"/>
      <c r="FC336" s="7"/>
      <c r="FD336" s="7"/>
      <c r="FE336" s="7">
        <f t="shared" si="70"/>
        <v>4074.99</v>
      </c>
      <c r="FF336" s="72">
        <f t="shared" si="71"/>
        <v>11325.99</v>
      </c>
    </row>
    <row r="337" spans="1:163" ht="17.25" hidden="1" customHeight="1" x14ac:dyDescent="0.25">
      <c r="A337" s="72">
        <v>465527769</v>
      </c>
      <c r="B337" s="232" t="s">
        <v>2640</v>
      </c>
      <c r="C337" s="72" t="s">
        <v>2243</v>
      </c>
      <c r="D337" s="72" t="s">
        <v>2959</v>
      </c>
      <c r="E337" s="72">
        <v>5182</v>
      </c>
      <c r="F337" s="72"/>
      <c r="G337" s="233"/>
      <c r="H337" s="233"/>
      <c r="I337" s="72">
        <v>4912</v>
      </c>
      <c r="J337" s="72">
        <v>4907</v>
      </c>
      <c r="K337" s="189">
        <f t="shared" si="60"/>
        <v>5066</v>
      </c>
      <c r="L337" s="189">
        <f t="shared" si="61"/>
        <v>4637</v>
      </c>
      <c r="M337" s="260">
        <v>1</v>
      </c>
      <c r="N337" s="72" t="s">
        <v>2242</v>
      </c>
      <c r="O337" s="72" t="s">
        <v>128</v>
      </c>
      <c r="P337" s="72" t="s">
        <v>192</v>
      </c>
      <c r="Q337" s="186">
        <v>40552</v>
      </c>
      <c r="R337" s="66">
        <v>159</v>
      </c>
      <c r="S337" s="66">
        <f t="shared" si="62"/>
        <v>0</v>
      </c>
      <c r="T337" s="66">
        <v>4387</v>
      </c>
      <c r="U337" s="4" t="s">
        <v>124</v>
      </c>
      <c r="V337" s="5">
        <f t="shared" si="68"/>
        <v>4.8900880596909092E-2</v>
      </c>
      <c r="W337" s="5">
        <f t="shared" si="69"/>
        <v>2.1358620434276093E-3</v>
      </c>
      <c r="X337" s="5" t="s">
        <v>2242</v>
      </c>
      <c r="Y337" s="72" t="str">
        <f t="shared" si="64"/>
        <v>MPTP</v>
      </c>
      <c r="Z337" s="72" t="s">
        <v>141</v>
      </c>
      <c r="AA337" s="72" t="s">
        <v>181</v>
      </c>
      <c r="AB337" s="232" t="s">
        <v>2347</v>
      </c>
      <c r="AC337" s="72">
        <v>31</v>
      </c>
      <c r="AD337" s="72" t="s">
        <v>2889</v>
      </c>
      <c r="AE337" s="234"/>
      <c r="AF337" s="235" t="s">
        <v>129</v>
      </c>
      <c r="AG337" s="7"/>
      <c r="AH337" s="72" t="s">
        <v>2706</v>
      </c>
      <c r="AI337" s="7"/>
      <c r="AJ337" s="7"/>
      <c r="AK337" s="7"/>
      <c r="AL337" s="7">
        <v>9453</v>
      </c>
      <c r="AM337" s="186">
        <v>40552</v>
      </c>
      <c r="AN337" s="189">
        <v>26</v>
      </c>
      <c r="AO337" s="233">
        <v>55</v>
      </c>
      <c r="AP337" s="233" t="str">
        <f t="shared" si="65"/>
        <v>FLOW</v>
      </c>
      <c r="AQ337" s="233"/>
      <c r="AR337" s="233"/>
      <c r="AS337" s="233"/>
      <c r="AT337" s="233"/>
      <c r="AU337" s="72" t="s">
        <v>131</v>
      </c>
      <c r="AV337" s="236" t="s">
        <v>2811</v>
      </c>
      <c r="AW337" s="232" t="s">
        <v>1349</v>
      </c>
      <c r="AX337" s="237">
        <v>45706</v>
      </c>
      <c r="AY337" s="72">
        <v>24</v>
      </c>
      <c r="AZ337" s="72" t="s">
        <v>2880</v>
      </c>
      <c r="BA337" s="7" t="s">
        <v>135</v>
      </c>
      <c r="BB337" s="7"/>
      <c r="BC337" s="7"/>
      <c r="BD337" s="72"/>
      <c r="BE337" s="72"/>
      <c r="BF337" s="72"/>
      <c r="BG337" s="150"/>
      <c r="BH337" s="72"/>
      <c r="BI337" s="72"/>
      <c r="BJ337" s="72"/>
      <c r="BK337" s="72"/>
      <c r="BL337" s="72"/>
      <c r="BM337" s="72"/>
      <c r="BN337" s="72"/>
      <c r="BO337" s="72"/>
      <c r="BP337" s="72"/>
      <c r="BQ337" s="72"/>
      <c r="BR337" s="72"/>
      <c r="BS337" s="72"/>
      <c r="BT337" s="72"/>
      <c r="BU337" s="72"/>
      <c r="BV337" s="72"/>
      <c r="BW337" s="72"/>
      <c r="BX337" s="72"/>
      <c r="BY337" s="72"/>
      <c r="BZ337" s="72"/>
      <c r="CA337" s="72"/>
      <c r="CB337" s="72"/>
      <c r="CC337" s="72"/>
      <c r="CD337" s="72"/>
      <c r="CE337" s="72"/>
      <c r="CF337" s="72"/>
      <c r="CG337" s="72">
        <v>1</v>
      </c>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238">
        <f t="shared" si="66"/>
        <v>1</v>
      </c>
      <c r="ES337" s="72">
        <f t="shared" si="67"/>
        <v>1</v>
      </c>
      <c r="ET337" s="72" t="s">
        <v>196</v>
      </c>
      <c r="EU337" s="7"/>
      <c r="EV337" s="262"/>
      <c r="EW337" s="7"/>
      <c r="EX337" s="150"/>
      <c r="EY337" s="239"/>
      <c r="EZ337" s="239"/>
      <c r="FA337" s="150"/>
      <c r="FB337" s="239"/>
      <c r="FC337" s="7"/>
      <c r="FD337" s="7"/>
      <c r="FE337" s="7">
        <f t="shared" si="70"/>
        <v>5066</v>
      </c>
      <c r="FF337" s="72">
        <f t="shared" si="71"/>
        <v>9819</v>
      </c>
    </row>
    <row r="338" spans="1:163" ht="17.25" hidden="1" customHeight="1" x14ac:dyDescent="0.25">
      <c r="A338" s="72">
        <v>462383949</v>
      </c>
      <c r="B338" s="232" t="s">
        <v>591</v>
      </c>
      <c r="C338" s="72" t="s">
        <v>2246</v>
      </c>
      <c r="D338" s="72" t="s">
        <v>2954</v>
      </c>
      <c r="E338" s="72">
        <f>3256+244</f>
        <v>3500</v>
      </c>
      <c r="F338" s="72"/>
      <c r="G338" s="233"/>
      <c r="H338" s="233"/>
      <c r="I338" s="72">
        <v>3281</v>
      </c>
      <c r="J338" s="72">
        <v>13099</v>
      </c>
      <c r="K338" s="189">
        <f t="shared" si="60"/>
        <v>4164</v>
      </c>
      <c r="L338" s="189">
        <f t="shared" si="61"/>
        <v>12880</v>
      </c>
      <c r="M338" s="260">
        <v>4</v>
      </c>
      <c r="N338" s="72" t="s">
        <v>2242</v>
      </c>
      <c r="O338" s="72" t="s">
        <v>128</v>
      </c>
      <c r="P338" s="72" t="s">
        <v>165</v>
      </c>
      <c r="Q338" s="186">
        <v>40068</v>
      </c>
      <c r="R338" s="66">
        <v>908</v>
      </c>
      <c r="S338" s="66">
        <f t="shared" si="62"/>
        <v>0</v>
      </c>
      <c r="T338" s="66">
        <v>0</v>
      </c>
      <c r="U338" s="4" t="s">
        <v>1013</v>
      </c>
      <c r="V338" s="5">
        <f t="shared" si="68"/>
        <v>0.36370419487965711</v>
      </c>
      <c r="W338" s="5">
        <f t="shared" si="69"/>
        <v>1.5436375327645423E-2</v>
      </c>
      <c r="X338" s="5" t="str">
        <f t="shared" si="63"/>
        <v xml:space="preserve">STABLE </v>
      </c>
      <c r="Y338" s="72" t="str">
        <f t="shared" si="64"/>
        <v>-</v>
      </c>
      <c r="Z338" s="72" t="s">
        <v>258</v>
      </c>
      <c r="AA338" s="72" t="s">
        <v>129</v>
      </c>
      <c r="AB338" s="232"/>
      <c r="AC338" s="72"/>
      <c r="AD338" s="72"/>
      <c r="AE338" s="234"/>
      <c r="AF338" s="235" t="s">
        <v>2882</v>
      </c>
      <c r="AG338" s="7"/>
      <c r="AH338" s="72" t="s">
        <v>1057</v>
      </c>
      <c r="AI338" s="7"/>
      <c r="AJ338" s="7"/>
      <c r="AK338" s="7"/>
      <c r="AL338" s="7">
        <v>13099</v>
      </c>
      <c r="AM338" s="186">
        <v>40068</v>
      </c>
      <c r="AN338" s="189">
        <v>118</v>
      </c>
      <c r="AO338" s="233">
        <v>147</v>
      </c>
      <c r="AP338" s="233" t="str">
        <f t="shared" si="65"/>
        <v>FLOW</v>
      </c>
      <c r="AQ338" s="233"/>
      <c r="AR338" s="233"/>
      <c r="AS338" s="233"/>
      <c r="AT338" s="233"/>
      <c r="AU338" s="72" t="s">
        <v>426</v>
      </c>
      <c r="AV338" s="236" t="s">
        <v>1289</v>
      </c>
      <c r="AW338" s="232" t="s">
        <v>215</v>
      </c>
      <c r="AX338" s="237">
        <v>45380</v>
      </c>
      <c r="AY338" s="72">
        <v>36</v>
      </c>
      <c r="AZ338" s="72" t="s">
        <v>139</v>
      </c>
      <c r="BA338" s="7" t="s">
        <v>2305</v>
      </c>
      <c r="BB338" s="7"/>
      <c r="BC338" s="7"/>
      <c r="BD338" s="72"/>
      <c r="BE338" s="72"/>
      <c r="BF338" s="72"/>
      <c r="BG338" s="150"/>
      <c r="BH338" s="72"/>
      <c r="BI338" s="72"/>
      <c r="BJ338" s="72"/>
      <c r="BK338" s="72"/>
      <c r="BL338" s="72">
        <v>1</v>
      </c>
      <c r="BM338" s="72"/>
      <c r="BN338" s="72"/>
      <c r="BO338" s="72"/>
      <c r="BP338" s="72"/>
      <c r="BQ338" s="72"/>
      <c r="BR338" s="72"/>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v>2</v>
      </c>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v>1</v>
      </c>
      <c r="DR338" s="72"/>
      <c r="DS338" s="72"/>
      <c r="DT338" s="72"/>
      <c r="DU338" s="72"/>
      <c r="DV338" s="72"/>
      <c r="DW338" s="72"/>
      <c r="DX338" s="72"/>
      <c r="DY338" s="72"/>
      <c r="DZ338" s="72"/>
      <c r="EA338" s="72"/>
      <c r="EB338" s="72"/>
      <c r="EC338" s="72"/>
      <c r="ED338" s="72"/>
      <c r="EE338" s="72"/>
      <c r="EF338" s="72">
        <v>1</v>
      </c>
      <c r="EG338" s="72"/>
      <c r="EH338" s="72"/>
      <c r="EI338" s="72"/>
      <c r="EJ338" s="72"/>
      <c r="EK338" s="72"/>
      <c r="EL338" s="72">
        <v>2</v>
      </c>
      <c r="EM338" s="72"/>
      <c r="EN338" s="72"/>
      <c r="EO338" s="72"/>
      <c r="EP338" s="72"/>
      <c r="EQ338" s="72"/>
      <c r="ER338" s="238">
        <f t="shared" si="66"/>
        <v>7</v>
      </c>
      <c r="ES338" s="72">
        <f t="shared" si="67"/>
        <v>1</v>
      </c>
      <c r="ET338" s="72" t="s">
        <v>170</v>
      </c>
      <c r="EU338" s="7" t="s">
        <v>1991</v>
      </c>
      <c r="EV338" s="7" t="s">
        <v>115</v>
      </c>
      <c r="EW338" s="7" t="s">
        <v>2358</v>
      </c>
      <c r="EX338" s="150" t="s">
        <v>2480</v>
      </c>
      <c r="EY338" s="239">
        <v>46212</v>
      </c>
      <c r="EZ338" s="239"/>
      <c r="FA338" s="150"/>
      <c r="FB338" s="239"/>
      <c r="FC338" s="7"/>
      <c r="FD338" s="7"/>
      <c r="FE338" s="7">
        <f t="shared" si="70"/>
        <v>4164</v>
      </c>
      <c r="FF338" s="72">
        <f t="shared" si="71"/>
        <v>16380</v>
      </c>
    </row>
    <row r="339" spans="1:163" ht="17.25" hidden="1" customHeight="1" x14ac:dyDescent="0.25">
      <c r="A339" s="72">
        <v>136615657</v>
      </c>
      <c r="B339" s="232" t="s">
        <v>548</v>
      </c>
      <c r="C339" s="72" t="s">
        <v>2243</v>
      </c>
      <c r="D339" s="72" t="s">
        <v>2952</v>
      </c>
      <c r="E339" s="72">
        <v>2461</v>
      </c>
      <c r="F339" s="72"/>
      <c r="G339" s="233"/>
      <c r="H339" s="233"/>
      <c r="I339" s="72">
        <v>2461</v>
      </c>
      <c r="J339" s="72">
        <v>2371</v>
      </c>
      <c r="K339" s="189">
        <f t="shared" si="60"/>
        <v>2412</v>
      </c>
      <c r="L339" s="189">
        <f t="shared" si="61"/>
        <v>2371</v>
      </c>
      <c r="M339" s="260">
        <v>1</v>
      </c>
      <c r="N339" s="72" t="s">
        <v>2242</v>
      </c>
      <c r="O339" s="72" t="s">
        <v>128</v>
      </c>
      <c r="P339" s="72" t="s">
        <v>236</v>
      </c>
      <c r="Q339" s="186">
        <v>39875.449999999997</v>
      </c>
      <c r="R339" s="66">
        <v>41</v>
      </c>
      <c r="S339" s="66">
        <f t="shared" si="62"/>
        <v>0</v>
      </c>
      <c r="T339" s="66">
        <v>1350</v>
      </c>
      <c r="U339" s="4" t="s">
        <v>1012</v>
      </c>
      <c r="V339" s="5">
        <f t="shared" si="68"/>
        <v>4.2430611676093667E-2</v>
      </c>
      <c r="W339" s="5">
        <f t="shared" si="69"/>
        <v>2.1002283517359307E-3</v>
      </c>
      <c r="X339" s="5" t="s">
        <v>2242</v>
      </c>
      <c r="Y339" s="72" t="str">
        <f t="shared" si="64"/>
        <v>PTP</v>
      </c>
      <c r="Z339" s="72" t="s">
        <v>166</v>
      </c>
      <c r="AA339" s="72" t="s">
        <v>166</v>
      </c>
      <c r="AB339" s="232"/>
      <c r="AC339" s="72">
        <v>25</v>
      </c>
      <c r="AD339" s="72" t="s">
        <v>2888</v>
      </c>
      <c r="AE339" s="234"/>
      <c r="AF339" s="235" t="s">
        <v>129</v>
      </c>
      <c r="AG339" s="7"/>
      <c r="AH339" s="72" t="s">
        <v>1047</v>
      </c>
      <c r="AI339" s="7"/>
      <c r="AJ339" s="7"/>
      <c r="AK339" s="7"/>
      <c r="AL339" s="7">
        <v>2371</v>
      </c>
      <c r="AM339" s="186">
        <v>39875.449999999997</v>
      </c>
      <c r="AN339" s="189">
        <v>25</v>
      </c>
      <c r="AO339" s="233">
        <v>24</v>
      </c>
      <c r="AP339" s="233" t="str">
        <f t="shared" si="65"/>
        <v>STABLE</v>
      </c>
      <c r="AQ339" s="233"/>
      <c r="AR339" s="233"/>
      <c r="AS339" s="233"/>
      <c r="AT339" s="233"/>
      <c r="AU339" s="72" t="s">
        <v>426</v>
      </c>
      <c r="AV339" s="236" t="s">
        <v>1222</v>
      </c>
      <c r="AW339" s="232" t="s">
        <v>351</v>
      </c>
      <c r="AX339" s="237">
        <v>44902</v>
      </c>
      <c r="AY339" s="72">
        <v>60</v>
      </c>
      <c r="AZ339" s="72" t="s">
        <v>139</v>
      </c>
      <c r="BA339" s="7" t="s">
        <v>135</v>
      </c>
      <c r="BB339" s="7"/>
      <c r="BC339" s="7"/>
      <c r="BD339" s="72"/>
      <c r="BE339" s="72"/>
      <c r="BF339" s="72"/>
      <c r="BG339" s="150"/>
      <c r="BH339" s="72"/>
      <c r="BI339" s="72"/>
      <c r="BJ339" s="72"/>
      <c r="BK339" s="72"/>
      <c r="BL339" s="72">
        <v>1</v>
      </c>
      <c r="BM339" s="72"/>
      <c r="BN339" s="72"/>
      <c r="BO339" s="72"/>
      <c r="BP339" s="72"/>
      <c r="BQ339" s="72"/>
      <c r="BR339" s="72"/>
      <c r="BS339" s="72"/>
      <c r="BT339" s="72"/>
      <c r="BU339" s="72"/>
      <c r="BV339" s="72"/>
      <c r="BW339" s="72"/>
      <c r="BX339" s="72"/>
      <c r="BY339" s="72"/>
      <c r="BZ339" s="72"/>
      <c r="CA339" s="72"/>
      <c r="CB339" s="72"/>
      <c r="CC339" s="72"/>
      <c r="CD339" s="72"/>
      <c r="CE339" s="72"/>
      <c r="CF339" s="72"/>
      <c r="CG339" s="72">
        <v>1</v>
      </c>
      <c r="CH339" s="72"/>
      <c r="CI339" s="72"/>
      <c r="CJ339" s="72"/>
      <c r="CK339" s="72"/>
      <c r="CL339" s="72"/>
      <c r="CM339" s="72"/>
      <c r="CN339" s="72"/>
      <c r="CO339" s="72"/>
      <c r="CP339" s="72"/>
      <c r="CQ339" s="72"/>
      <c r="CR339" s="72"/>
      <c r="CS339" s="72"/>
      <c r="CT339" s="72"/>
      <c r="CU339" s="72"/>
      <c r="CV339" s="72">
        <v>1</v>
      </c>
      <c r="CW339" s="72"/>
      <c r="CX339" s="72"/>
      <c r="CY339" s="72"/>
      <c r="CZ339" s="72"/>
      <c r="DA339" s="72"/>
      <c r="DB339" s="72">
        <v>1</v>
      </c>
      <c r="DC339" s="72"/>
      <c r="DD339" s="72"/>
      <c r="DE339" s="72">
        <v>1</v>
      </c>
      <c r="DF339" s="72"/>
      <c r="DG339" s="72"/>
      <c r="DH339" s="72"/>
      <c r="DI339" s="72"/>
      <c r="DJ339" s="72"/>
      <c r="DK339" s="72"/>
      <c r="DL339" s="72"/>
      <c r="DM339" s="72"/>
      <c r="DN339" s="72"/>
      <c r="DO339" s="72"/>
      <c r="DP339" s="72"/>
      <c r="DQ339" s="72"/>
      <c r="DR339" s="72"/>
      <c r="DS339" s="72"/>
      <c r="DT339" s="72"/>
      <c r="DU339" s="72"/>
      <c r="DV339" s="72"/>
      <c r="DW339" s="72">
        <v>1</v>
      </c>
      <c r="DX339" s="72"/>
      <c r="DY339" s="72"/>
      <c r="DZ339" s="72"/>
      <c r="EA339" s="72"/>
      <c r="EB339" s="72"/>
      <c r="EC339" s="72"/>
      <c r="ED339" s="72"/>
      <c r="EE339" s="72"/>
      <c r="EF339" s="72"/>
      <c r="EG339" s="72"/>
      <c r="EH339" s="72"/>
      <c r="EI339" s="72">
        <v>1</v>
      </c>
      <c r="EJ339" s="72"/>
      <c r="EK339" s="72"/>
      <c r="EL339" s="72"/>
      <c r="EM339" s="72"/>
      <c r="EN339" s="72"/>
      <c r="EO339" s="72"/>
      <c r="EP339" s="72"/>
      <c r="EQ339" s="72"/>
      <c r="ER339" s="238">
        <f t="shared" si="66"/>
        <v>7</v>
      </c>
      <c r="ES339" s="72">
        <f t="shared" si="67"/>
        <v>1</v>
      </c>
      <c r="ET339" s="72" t="s">
        <v>240</v>
      </c>
      <c r="EU339" s="7" t="s">
        <v>1992</v>
      </c>
      <c r="EV339" s="7" t="s">
        <v>115</v>
      </c>
      <c r="EW339" s="7" t="s">
        <v>2354</v>
      </c>
      <c r="EX339" s="150" t="s">
        <v>2481</v>
      </c>
      <c r="EY339" s="239">
        <v>46207</v>
      </c>
      <c r="EZ339" s="239"/>
      <c r="FA339" s="150"/>
      <c r="FB339" s="239"/>
      <c r="FC339" s="7"/>
      <c r="FD339" s="7"/>
      <c r="FE339" s="7">
        <f t="shared" si="70"/>
        <v>2412</v>
      </c>
      <c r="FF339" s="72">
        <f t="shared" si="71"/>
        <v>4832</v>
      </c>
    </row>
    <row r="340" spans="1:163" ht="17.25" hidden="1" customHeight="1" x14ac:dyDescent="0.25">
      <c r="A340" s="72">
        <v>464301174</v>
      </c>
      <c r="B340" s="232" t="s">
        <v>576</v>
      </c>
      <c r="C340" s="72" t="s">
        <v>2243</v>
      </c>
      <c r="D340" s="72" t="s">
        <v>2880</v>
      </c>
      <c r="E340" s="72">
        <f>4000+20</f>
        <v>4020</v>
      </c>
      <c r="F340" s="72"/>
      <c r="G340" s="233"/>
      <c r="H340" s="233"/>
      <c r="I340" s="72">
        <v>3976</v>
      </c>
      <c r="J340" s="72">
        <v>3882</v>
      </c>
      <c r="K340" s="189">
        <f t="shared" si="60"/>
        <v>4008</v>
      </c>
      <c r="L340" s="189">
        <f t="shared" si="61"/>
        <v>3838</v>
      </c>
      <c r="M340" s="260">
        <v>1</v>
      </c>
      <c r="N340" s="72" t="s">
        <v>2242</v>
      </c>
      <c r="O340" s="72" t="s">
        <v>128</v>
      </c>
      <c r="P340" s="72" t="s">
        <v>254</v>
      </c>
      <c r="Q340" s="186">
        <v>39874</v>
      </c>
      <c r="R340" s="66">
        <v>126</v>
      </c>
      <c r="S340" s="66">
        <f t="shared" si="62"/>
        <v>0</v>
      </c>
      <c r="T340" s="66">
        <v>2700</v>
      </c>
      <c r="U340" s="4" t="s">
        <v>1016</v>
      </c>
      <c r="V340" s="5">
        <f t="shared" si="68"/>
        <v>3.3471896609799025E-2</v>
      </c>
      <c r="W340" s="5">
        <f t="shared" si="69"/>
        <v>2.1001519806577358E-3</v>
      </c>
      <c r="X340" s="5" t="str">
        <f t="shared" si="63"/>
        <v xml:space="preserve">STABLE </v>
      </c>
      <c r="Y340" s="72" t="str">
        <f t="shared" si="64"/>
        <v>PAID</v>
      </c>
      <c r="Z340" s="72" t="s">
        <v>128</v>
      </c>
      <c r="AA340" s="72" t="s">
        <v>128</v>
      </c>
      <c r="AB340" s="232"/>
      <c r="AC340" s="72"/>
      <c r="AD340" s="72"/>
      <c r="AE340" s="234"/>
      <c r="AF340" s="235" t="s">
        <v>129</v>
      </c>
      <c r="AG340" s="7"/>
      <c r="AH340" s="72" t="s">
        <v>255</v>
      </c>
      <c r="AI340" s="7"/>
      <c r="AJ340" s="7"/>
      <c r="AK340" s="7"/>
      <c r="AL340" s="7">
        <v>3882</v>
      </c>
      <c r="AM340" s="186">
        <v>39874</v>
      </c>
      <c r="AN340" s="189">
        <v>26</v>
      </c>
      <c r="AO340" s="233">
        <v>25</v>
      </c>
      <c r="AP340" s="233" t="str">
        <f t="shared" si="65"/>
        <v>STABLE</v>
      </c>
      <c r="AQ340" s="233"/>
      <c r="AR340" s="233"/>
      <c r="AS340" s="233"/>
      <c r="AT340" s="233"/>
      <c r="AU340" s="72" t="s">
        <v>131</v>
      </c>
      <c r="AV340" s="236" t="s">
        <v>1266</v>
      </c>
      <c r="AW340" s="232" t="s">
        <v>1267</v>
      </c>
      <c r="AX340" s="237">
        <v>45578</v>
      </c>
      <c r="AY340" s="72">
        <v>30</v>
      </c>
      <c r="AZ340" s="72" t="s">
        <v>139</v>
      </c>
      <c r="BA340" s="7" t="s">
        <v>2305</v>
      </c>
      <c r="BB340" s="7"/>
      <c r="BC340" s="7"/>
      <c r="BD340" s="72"/>
      <c r="BE340" s="72"/>
      <c r="BF340" s="72"/>
      <c r="BG340" s="150"/>
      <c r="BH340" s="72"/>
      <c r="BI340" s="72">
        <v>1</v>
      </c>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238">
        <f t="shared" si="66"/>
        <v>1</v>
      </c>
      <c r="ES340" s="72">
        <f t="shared" si="67"/>
        <v>1</v>
      </c>
      <c r="ET340" s="72" t="s">
        <v>256</v>
      </c>
      <c r="EU340" s="7" t="s">
        <v>1993</v>
      </c>
      <c r="EV340" s="7" t="s">
        <v>115</v>
      </c>
      <c r="EW340" s="7" t="s">
        <v>2358</v>
      </c>
      <c r="EX340" s="150" t="s">
        <v>2467</v>
      </c>
      <c r="EY340" s="239">
        <v>46212</v>
      </c>
      <c r="EZ340" s="239"/>
      <c r="FA340" s="150"/>
      <c r="FB340" s="239"/>
      <c r="FC340" s="7"/>
      <c r="FD340" s="7"/>
      <c r="FE340" s="7">
        <f t="shared" si="70"/>
        <v>4008</v>
      </c>
      <c r="FF340" s="72">
        <f t="shared" si="71"/>
        <v>7858</v>
      </c>
    </row>
    <row r="341" spans="1:163" ht="17.25" hidden="1" customHeight="1" x14ac:dyDescent="0.25">
      <c r="A341" s="72">
        <v>462801904</v>
      </c>
      <c r="B341" s="232" t="s">
        <v>529</v>
      </c>
      <c r="C341" s="72" t="s">
        <v>2243</v>
      </c>
      <c r="D341" s="72" t="s">
        <v>2344</v>
      </c>
      <c r="E341" s="72">
        <v>3500</v>
      </c>
      <c r="F341" s="72"/>
      <c r="G341" s="233"/>
      <c r="H341" s="233"/>
      <c r="I341" s="72">
        <v>3303</v>
      </c>
      <c r="J341" s="72">
        <v>8545</v>
      </c>
      <c r="K341" s="189">
        <f t="shared" si="60"/>
        <v>2272</v>
      </c>
      <c r="L341" s="189">
        <f t="shared" si="61"/>
        <v>8348</v>
      </c>
      <c r="M341" s="260">
        <v>3</v>
      </c>
      <c r="N341" s="72" t="s">
        <v>2242</v>
      </c>
      <c r="O341" s="72" t="s">
        <v>128</v>
      </c>
      <c r="P341" s="72" t="s">
        <v>126</v>
      </c>
      <c r="Q341" s="186">
        <v>39832</v>
      </c>
      <c r="R341" s="66">
        <v>333</v>
      </c>
      <c r="S341" s="66">
        <f t="shared" si="62"/>
        <v>0</v>
      </c>
      <c r="T341" s="66">
        <v>6750</v>
      </c>
      <c r="U341" s="4" t="s">
        <v>124</v>
      </c>
      <c r="V341" s="5">
        <f t="shared" si="68"/>
        <v>5.2011151163649613E-2</v>
      </c>
      <c r="W341" s="5">
        <f t="shared" si="69"/>
        <v>1.275711318353135E-2</v>
      </c>
      <c r="X341" s="5" t="str">
        <f t="shared" si="63"/>
        <v xml:space="preserve">STABLE </v>
      </c>
      <c r="Y341" s="72" t="str">
        <f t="shared" si="64"/>
        <v>PAID</v>
      </c>
      <c r="Z341" s="72" t="s">
        <v>127</v>
      </c>
      <c r="AA341" s="72" t="s">
        <v>128</v>
      </c>
      <c r="AB341" s="232"/>
      <c r="AC341" s="72"/>
      <c r="AD341" s="72"/>
      <c r="AE341" s="234"/>
      <c r="AF341" s="235" t="s">
        <v>2882</v>
      </c>
      <c r="AG341" s="7"/>
      <c r="AH341" s="72" t="s">
        <v>187</v>
      </c>
      <c r="AI341" s="7"/>
      <c r="AJ341" s="7"/>
      <c r="AK341" s="7"/>
      <c r="AL341" s="7">
        <v>8545</v>
      </c>
      <c r="AM341" s="186">
        <v>39832</v>
      </c>
      <c r="AN341" s="189">
        <v>87</v>
      </c>
      <c r="AO341" s="233">
        <v>86</v>
      </c>
      <c r="AP341" s="233" t="str">
        <f t="shared" si="65"/>
        <v>STABLE</v>
      </c>
      <c r="AQ341" s="233"/>
      <c r="AR341" s="233"/>
      <c r="AS341" s="233"/>
      <c r="AT341" s="233"/>
      <c r="AU341" s="72" t="s">
        <v>426</v>
      </c>
      <c r="AV341" s="236" t="s">
        <v>1192</v>
      </c>
      <c r="AW341" s="232" t="s">
        <v>261</v>
      </c>
      <c r="AX341" s="237">
        <v>45416</v>
      </c>
      <c r="AY341" s="72">
        <v>36</v>
      </c>
      <c r="AZ341" s="72" t="s">
        <v>139</v>
      </c>
      <c r="BA341" s="7" t="s">
        <v>135</v>
      </c>
      <c r="BB341" s="7"/>
      <c r="BC341" s="7"/>
      <c r="BD341" s="72"/>
      <c r="BE341" s="72"/>
      <c r="BF341" s="72"/>
      <c r="BG341" s="150"/>
      <c r="BH341" s="72"/>
      <c r="BI341" s="72"/>
      <c r="BJ341" s="72"/>
      <c r="BK341" s="72"/>
      <c r="BL341" s="72">
        <v>1</v>
      </c>
      <c r="BM341" s="72"/>
      <c r="BN341" s="72"/>
      <c r="BO341" s="72"/>
      <c r="BP341" s="72"/>
      <c r="BQ341" s="72"/>
      <c r="BR341" s="72"/>
      <c r="BS341" s="72"/>
      <c r="BT341" s="72"/>
      <c r="BU341" s="72"/>
      <c r="BV341" s="72"/>
      <c r="BW341" s="72"/>
      <c r="BX341" s="72"/>
      <c r="BY341" s="72"/>
      <c r="BZ341" s="72"/>
      <c r="CA341" s="72"/>
      <c r="CB341" s="72"/>
      <c r="CC341" s="72"/>
      <c r="CD341" s="72"/>
      <c r="CE341" s="72"/>
      <c r="CF341" s="72"/>
      <c r="CG341" s="72"/>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238">
        <f t="shared" si="66"/>
        <v>1</v>
      </c>
      <c r="ES341" s="72">
        <f t="shared" si="67"/>
        <v>1</v>
      </c>
      <c r="ET341" s="72" t="s">
        <v>136</v>
      </c>
      <c r="EU341" s="7" t="s">
        <v>1994</v>
      </c>
      <c r="EV341" s="7" t="s">
        <v>115</v>
      </c>
      <c r="EW341" s="7" t="s">
        <v>2354</v>
      </c>
      <c r="EX341" s="150" t="s">
        <v>2438</v>
      </c>
      <c r="EY341" s="239">
        <v>46207</v>
      </c>
      <c r="EZ341" s="239"/>
      <c r="FA341" s="150"/>
      <c r="FB341" s="239"/>
      <c r="FC341" s="7"/>
      <c r="FD341" s="7"/>
      <c r="FE341" s="7">
        <f t="shared" si="70"/>
        <v>2272</v>
      </c>
      <c r="FF341" s="72">
        <f t="shared" si="71"/>
        <v>11848</v>
      </c>
    </row>
    <row r="342" spans="1:163" ht="17.25" hidden="1" customHeight="1" x14ac:dyDescent="0.25">
      <c r="A342" s="72">
        <v>461922570</v>
      </c>
      <c r="B342" s="232" t="s">
        <v>974</v>
      </c>
      <c r="C342" s="72"/>
      <c r="D342" s="72"/>
      <c r="E342" s="72"/>
      <c r="F342" s="72"/>
      <c r="G342" s="233"/>
      <c r="H342" s="233"/>
      <c r="I342" s="72">
        <v>3464</v>
      </c>
      <c r="J342" s="72">
        <v>17318</v>
      </c>
      <c r="K342" s="189">
        <f t="shared" si="60"/>
        <v>4124</v>
      </c>
      <c r="L342" s="189">
        <f t="shared" si="61"/>
        <v>20782</v>
      </c>
      <c r="M342" s="260">
        <v>5</v>
      </c>
      <c r="N342" s="72" t="s">
        <v>124</v>
      </c>
      <c r="O342" s="72" t="s">
        <v>125</v>
      </c>
      <c r="P342" s="72" t="s">
        <v>433</v>
      </c>
      <c r="Q342" s="186">
        <v>39804.07</v>
      </c>
      <c r="R342" s="66">
        <v>662</v>
      </c>
      <c r="S342" s="66">
        <f t="shared" si="62"/>
        <v>0</v>
      </c>
      <c r="T342" s="66">
        <v>2250</v>
      </c>
      <c r="U342" s="4" t="s">
        <v>129</v>
      </c>
      <c r="V342" s="5">
        <f t="shared" si="68"/>
        <v>0.65918163515642458</v>
      </c>
      <c r="W342" s="5">
        <f t="shared" si="69"/>
        <v>1.7792691336336135E-2</v>
      </c>
      <c r="X342" s="5" t="str">
        <f t="shared" si="63"/>
        <v>FLOW</v>
      </c>
      <c r="Y342" s="72" t="str">
        <f t="shared" si="64"/>
        <v>NC</v>
      </c>
      <c r="Z342" s="72" t="s">
        <v>129</v>
      </c>
      <c r="AA342" s="72" t="s">
        <v>141</v>
      </c>
      <c r="AB342" s="232" t="s">
        <v>2893</v>
      </c>
      <c r="AC342" s="72"/>
      <c r="AD342" s="72" t="s">
        <v>2892</v>
      </c>
      <c r="AE342" s="234"/>
      <c r="AF342" s="235" t="s">
        <v>2882</v>
      </c>
      <c r="AG342" s="7"/>
      <c r="AH342" s="72" t="s">
        <v>1167</v>
      </c>
      <c r="AI342" s="7"/>
      <c r="AJ342" s="7"/>
      <c r="AK342" s="7"/>
      <c r="AL342" s="7">
        <v>17318</v>
      </c>
      <c r="AM342" s="186">
        <v>39804.07</v>
      </c>
      <c r="AN342" s="189">
        <v>146</v>
      </c>
      <c r="AO342" s="233">
        <v>175</v>
      </c>
      <c r="AP342" s="233" t="str">
        <f t="shared" si="65"/>
        <v>FLOW</v>
      </c>
      <c r="AQ342" s="233"/>
      <c r="AR342" s="233"/>
      <c r="AS342" s="233"/>
      <c r="AT342" s="233"/>
      <c r="AU342" s="72" t="s">
        <v>426</v>
      </c>
      <c r="AV342" s="236" t="s">
        <v>1759</v>
      </c>
      <c r="AW342" s="232" t="s">
        <v>1261</v>
      </c>
      <c r="AX342" s="237">
        <v>45337</v>
      </c>
      <c r="AY342" s="72">
        <v>36</v>
      </c>
      <c r="AZ342" s="72" t="s">
        <v>139</v>
      </c>
      <c r="BA342" s="7" t="s">
        <v>2305</v>
      </c>
      <c r="BB342" s="7"/>
      <c r="BC342" s="7"/>
      <c r="BD342" s="72"/>
      <c r="BE342" s="72"/>
      <c r="BF342" s="72"/>
      <c r="BG342" s="150"/>
      <c r="BH342" s="72"/>
      <c r="BI342" s="72">
        <v>1</v>
      </c>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238">
        <f t="shared" si="66"/>
        <v>1</v>
      </c>
      <c r="ES342" s="72">
        <f t="shared" si="67"/>
        <v>1</v>
      </c>
      <c r="ET342" s="72" t="s">
        <v>2239</v>
      </c>
      <c r="EU342" s="7" t="s">
        <v>1995</v>
      </c>
      <c r="EV342" s="7" t="s">
        <v>115</v>
      </c>
      <c r="EW342" s="7" t="s">
        <v>2429</v>
      </c>
      <c r="EX342" s="150" t="s">
        <v>2482</v>
      </c>
      <c r="EY342" s="239">
        <v>46206</v>
      </c>
      <c r="EZ342" s="239"/>
      <c r="FA342" s="150"/>
      <c r="FB342" s="239"/>
      <c r="FC342" s="7"/>
      <c r="FD342" s="7"/>
      <c r="FE342" s="7">
        <f t="shared" si="70"/>
        <v>4124</v>
      </c>
      <c r="FF342" s="72">
        <f t="shared" si="71"/>
        <v>20782</v>
      </c>
    </row>
    <row r="343" spans="1:163" ht="17.25" hidden="1" customHeight="1" x14ac:dyDescent="0.25">
      <c r="A343" s="72">
        <v>466279858</v>
      </c>
      <c r="B343" s="232" t="s">
        <v>971</v>
      </c>
      <c r="C343" s="72"/>
      <c r="D343" s="72"/>
      <c r="E343" s="72"/>
      <c r="F343" s="72"/>
      <c r="G343" s="233"/>
      <c r="H343" s="233"/>
      <c r="I343" s="72">
        <v>6072</v>
      </c>
      <c r="J343" s="72">
        <v>6066</v>
      </c>
      <c r="K343" s="189">
        <f t="shared" si="60"/>
        <v>6172</v>
      </c>
      <c r="L343" s="189">
        <f t="shared" si="61"/>
        <v>12138</v>
      </c>
      <c r="M343" s="260">
        <v>1</v>
      </c>
      <c r="N343" s="72" t="s">
        <v>124</v>
      </c>
      <c r="O343" s="72" t="s">
        <v>125</v>
      </c>
      <c r="P343" s="72" t="s">
        <v>284</v>
      </c>
      <c r="Q343" s="186">
        <v>39695</v>
      </c>
      <c r="R343" s="66">
        <v>106</v>
      </c>
      <c r="S343" s="66">
        <f t="shared" si="62"/>
        <v>0</v>
      </c>
      <c r="T343" s="66">
        <v>1167</v>
      </c>
      <c r="U343" s="4" t="s">
        <v>1024</v>
      </c>
      <c r="V343" s="5">
        <f t="shared" si="68"/>
        <v>2.7074315808269789E-2</v>
      </c>
      <c r="W343" s="5">
        <f t="shared" si="69"/>
        <v>2.0907241027288163E-3</v>
      </c>
      <c r="X343" s="5" t="str">
        <f t="shared" si="63"/>
        <v>FLOW</v>
      </c>
      <c r="Y343" s="72" t="str">
        <f t="shared" si="64"/>
        <v>RTP</v>
      </c>
      <c r="Z343" s="72" t="s">
        <v>128</v>
      </c>
      <c r="AA343" s="72" t="s">
        <v>127</v>
      </c>
      <c r="AB343" s="232" t="s">
        <v>2891</v>
      </c>
      <c r="AC343" s="72"/>
      <c r="AD343" s="72" t="s">
        <v>2888</v>
      </c>
      <c r="AE343" s="234"/>
      <c r="AF343" s="235" t="s">
        <v>129</v>
      </c>
      <c r="AG343" s="7"/>
      <c r="AH343" s="72" t="s">
        <v>1166</v>
      </c>
      <c r="AI343" s="7"/>
      <c r="AJ343" s="7"/>
      <c r="AK343" s="7"/>
      <c r="AL343" s="7">
        <v>6066</v>
      </c>
      <c r="AM343" s="186">
        <v>39695</v>
      </c>
      <c r="AN343" s="189">
        <v>26</v>
      </c>
      <c r="AO343" s="233">
        <v>55</v>
      </c>
      <c r="AP343" s="233" t="str">
        <f t="shared" si="65"/>
        <v>FLOW</v>
      </c>
      <c r="AQ343" s="233"/>
      <c r="AR343" s="233"/>
      <c r="AS343" s="233"/>
      <c r="AT343" s="233"/>
      <c r="AU343" s="72" t="s">
        <v>131</v>
      </c>
      <c r="AV343" s="236" t="s">
        <v>1756</v>
      </c>
      <c r="AW343" s="232" t="s">
        <v>1351</v>
      </c>
      <c r="AX343" s="237">
        <v>45814</v>
      </c>
      <c r="AY343" s="72">
        <v>18</v>
      </c>
      <c r="AZ343" s="72" t="s">
        <v>139</v>
      </c>
      <c r="BA343" s="7" t="s">
        <v>2305</v>
      </c>
      <c r="BB343" s="7"/>
      <c r="BC343" s="7"/>
      <c r="BD343" s="72"/>
      <c r="BE343" s="72"/>
      <c r="BF343" s="72"/>
      <c r="BG343" s="150"/>
      <c r="BH343" s="72"/>
      <c r="BI343" s="72"/>
      <c r="BJ343" s="72"/>
      <c r="BK343" s="72"/>
      <c r="BL343" s="72"/>
      <c r="BM343" s="72"/>
      <c r="BN343" s="72"/>
      <c r="BO343" s="72"/>
      <c r="BP343" s="72"/>
      <c r="BQ343" s="72"/>
      <c r="BR343" s="72"/>
      <c r="BS343" s="72"/>
      <c r="BT343" s="72"/>
      <c r="BU343" s="72"/>
      <c r="BV343" s="72"/>
      <c r="BW343" s="72"/>
      <c r="BX343" s="72"/>
      <c r="BY343" s="72"/>
      <c r="BZ343" s="72"/>
      <c r="CA343" s="72"/>
      <c r="CB343" s="72"/>
      <c r="CC343" s="72"/>
      <c r="CD343" s="72">
        <v>1</v>
      </c>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238">
        <f t="shared" si="66"/>
        <v>1</v>
      </c>
      <c r="ES343" s="72">
        <f t="shared" si="67"/>
        <v>1</v>
      </c>
      <c r="ET343" s="72" t="s">
        <v>288</v>
      </c>
      <c r="EU343" s="7" t="s">
        <v>1996</v>
      </c>
      <c r="EV343" s="7" t="s">
        <v>115</v>
      </c>
      <c r="EW343" s="7" t="e">
        <v>#N/A</v>
      </c>
      <c r="EX343" s="150" t="e">
        <v>#N/A</v>
      </c>
      <c r="EY343" s="239" t="e">
        <v>#N/A</v>
      </c>
      <c r="EZ343" s="239"/>
      <c r="FA343" s="150"/>
      <c r="FB343" s="239"/>
      <c r="FC343" s="7" t="s">
        <v>2932</v>
      </c>
      <c r="FD343" s="7"/>
      <c r="FE343" s="7">
        <f t="shared" si="70"/>
        <v>6172</v>
      </c>
      <c r="FF343" s="72">
        <f t="shared" si="71"/>
        <v>12138</v>
      </c>
    </row>
    <row r="344" spans="1:163" ht="17.25" hidden="1" customHeight="1" x14ac:dyDescent="0.25">
      <c r="A344" s="72">
        <v>466462040</v>
      </c>
      <c r="B344" s="232" t="s">
        <v>2591</v>
      </c>
      <c r="C344" s="72" t="s">
        <v>2243</v>
      </c>
      <c r="D344" s="72" t="s">
        <v>2909</v>
      </c>
      <c r="E344" s="72">
        <v>5400</v>
      </c>
      <c r="F344" s="72"/>
      <c r="G344" s="233"/>
      <c r="H344" s="233"/>
      <c r="I344" s="72">
        <v>5326</v>
      </c>
      <c r="J344" s="72">
        <v>5317</v>
      </c>
      <c r="K344" s="189">
        <f t="shared" si="60"/>
        <v>5317</v>
      </c>
      <c r="L344" s="189">
        <f t="shared" si="61"/>
        <v>5243</v>
      </c>
      <c r="M344" s="260">
        <v>1</v>
      </c>
      <c r="N344" s="72" t="s">
        <v>2242</v>
      </c>
      <c r="O344" s="72" t="s">
        <v>128</v>
      </c>
      <c r="P344" s="72" t="s">
        <v>165</v>
      </c>
      <c r="Q344" s="186">
        <v>39690</v>
      </c>
      <c r="R344" s="66">
        <v>0</v>
      </c>
      <c r="S344" s="66">
        <f t="shared" si="62"/>
        <v>0</v>
      </c>
      <c r="T344" s="66">
        <v>450</v>
      </c>
      <c r="U344" s="4" t="s">
        <v>129</v>
      </c>
      <c r="V344" s="5">
        <f t="shared" si="68"/>
        <v>4.2884386783414483E-2</v>
      </c>
      <c r="W344" s="5">
        <f t="shared" si="69"/>
        <v>2.0904607541833158E-3</v>
      </c>
      <c r="X344" s="5" t="str">
        <f t="shared" si="63"/>
        <v xml:space="preserve">STABLE </v>
      </c>
      <c r="Y344" s="72" t="str">
        <f t="shared" si="64"/>
        <v>PTP</v>
      </c>
      <c r="Z344" s="72" t="s">
        <v>129</v>
      </c>
      <c r="AA344" s="72" t="s">
        <v>166</v>
      </c>
      <c r="AB344" s="232"/>
      <c r="AC344" s="72">
        <v>20</v>
      </c>
      <c r="AD344" s="72" t="s">
        <v>2888</v>
      </c>
      <c r="AE344" s="234"/>
      <c r="AF344" s="235" t="s">
        <v>129</v>
      </c>
      <c r="AG344" s="7"/>
      <c r="AH344" s="72" t="s">
        <v>1061</v>
      </c>
      <c r="AI344" s="7"/>
      <c r="AJ344" s="7"/>
      <c r="AK344" s="7"/>
      <c r="AL344" s="7">
        <v>5767</v>
      </c>
      <c r="AM344" s="186">
        <v>39690</v>
      </c>
      <c r="AN344" s="189">
        <v>26</v>
      </c>
      <c r="AO344" s="233">
        <v>24</v>
      </c>
      <c r="AP344" s="233" t="str">
        <f t="shared" si="65"/>
        <v>STABLE</v>
      </c>
      <c r="AQ344" s="233"/>
      <c r="AR344" s="233"/>
      <c r="AS344" s="233"/>
      <c r="AT344" s="233"/>
      <c r="AU344" s="72"/>
      <c r="AV344" s="236" t="s">
        <v>2755</v>
      </c>
      <c r="AW344" s="232" t="s">
        <v>2756</v>
      </c>
      <c r="AX344" s="237">
        <v>45843</v>
      </c>
      <c r="AY344" s="72">
        <v>18</v>
      </c>
      <c r="AZ344" s="72" t="s">
        <v>2880</v>
      </c>
      <c r="BA344" s="7" t="s">
        <v>2305</v>
      </c>
      <c r="BB344" s="7"/>
      <c r="BC344" s="7"/>
      <c r="BD344" s="72"/>
      <c r="BE344" s="72"/>
      <c r="BF344" s="72"/>
      <c r="BG344" s="150"/>
      <c r="BH344" s="72"/>
      <c r="BI344" s="72"/>
      <c r="BJ344" s="72"/>
      <c r="BK344" s="72"/>
      <c r="BL344" s="72"/>
      <c r="BM344" s="72"/>
      <c r="BN344" s="72"/>
      <c r="BO344" s="72"/>
      <c r="BP344" s="72"/>
      <c r="BQ344" s="72"/>
      <c r="BR344" s="72"/>
      <c r="BS344" s="72"/>
      <c r="BT344" s="72"/>
      <c r="BU344" s="72"/>
      <c r="BV344" s="72"/>
      <c r="BW344" s="72"/>
      <c r="BX344" s="72"/>
      <c r="BY344" s="72"/>
      <c r="BZ344" s="72"/>
      <c r="CA344" s="72"/>
      <c r="CB344" s="72"/>
      <c r="CC344" s="72"/>
      <c r="CD344" s="72"/>
      <c r="CE344" s="72"/>
      <c r="CF344" s="72"/>
      <c r="CG344" s="72">
        <v>1</v>
      </c>
      <c r="CH344" s="72"/>
      <c r="CI344" s="72"/>
      <c r="CJ344" s="72"/>
      <c r="CK344" s="72"/>
      <c r="CL344" s="72"/>
      <c r="CM344" s="72"/>
      <c r="CN344" s="72"/>
      <c r="CO344" s="72"/>
      <c r="CP344" s="72"/>
      <c r="CQ344" s="72"/>
      <c r="CR344" s="72"/>
      <c r="CS344" s="72">
        <v>1</v>
      </c>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238">
        <f t="shared" si="66"/>
        <v>2</v>
      </c>
      <c r="ES344" s="72">
        <f t="shared" si="67"/>
        <v>1</v>
      </c>
      <c r="ET344" s="72" t="s">
        <v>170</v>
      </c>
      <c r="EU344" s="7"/>
      <c r="EV344" s="262"/>
      <c r="EW344" s="7"/>
      <c r="EX344" s="150"/>
      <c r="EY344" s="239"/>
      <c r="EZ344" s="239"/>
      <c r="FA344" s="150"/>
      <c r="FB344" s="239"/>
      <c r="FC344" s="7"/>
      <c r="FD344" s="7"/>
      <c r="FE344" s="7">
        <f t="shared" si="70"/>
        <v>5317</v>
      </c>
      <c r="FF344" s="72">
        <f t="shared" si="71"/>
        <v>10643</v>
      </c>
    </row>
    <row r="345" spans="1:163" ht="17.25" hidden="1" customHeight="1" x14ac:dyDescent="0.25">
      <c r="A345" s="72">
        <v>139851810</v>
      </c>
      <c r="B345" s="232" t="s">
        <v>2587</v>
      </c>
      <c r="C345" s="72" t="s">
        <v>2243</v>
      </c>
      <c r="D345" s="72" t="s">
        <v>2883</v>
      </c>
      <c r="E345" s="72">
        <v>4027</v>
      </c>
      <c r="F345" s="72"/>
      <c r="G345" s="233"/>
      <c r="H345" s="233"/>
      <c r="I345" s="72">
        <v>3901</v>
      </c>
      <c r="J345" s="72">
        <v>3604</v>
      </c>
      <c r="K345" s="189">
        <f t="shared" si="60"/>
        <v>3658</v>
      </c>
      <c r="L345" s="189">
        <f t="shared" si="61"/>
        <v>3478</v>
      </c>
      <c r="M345" s="260">
        <v>1</v>
      </c>
      <c r="N345" s="72" t="s">
        <v>2242</v>
      </c>
      <c r="O345" s="72" t="s">
        <v>128</v>
      </c>
      <c r="P345" s="72" t="s">
        <v>192</v>
      </c>
      <c r="Q345" s="186">
        <v>39523.660000000003</v>
      </c>
      <c r="R345" s="66">
        <v>54</v>
      </c>
      <c r="S345" s="66">
        <f t="shared" si="62"/>
        <v>0</v>
      </c>
      <c r="T345" s="66">
        <v>1253</v>
      </c>
      <c r="U345" s="4" t="s">
        <v>124</v>
      </c>
      <c r="V345" s="5">
        <f t="shared" si="68"/>
        <v>4.7660825074295525E-2</v>
      </c>
      <c r="W345" s="5">
        <f t="shared" si="69"/>
        <v>2.0816996747716038E-3</v>
      </c>
      <c r="X345" s="5" t="str">
        <f t="shared" si="63"/>
        <v xml:space="preserve">STABLE </v>
      </c>
      <c r="Y345" s="72" t="str">
        <f t="shared" si="64"/>
        <v>PAID</v>
      </c>
      <c r="Z345" s="72" t="s">
        <v>166</v>
      </c>
      <c r="AA345" s="72" t="s">
        <v>128</v>
      </c>
      <c r="AB345" s="232"/>
      <c r="AC345" s="72"/>
      <c r="AD345" s="72"/>
      <c r="AE345" s="234"/>
      <c r="AF345" s="235" t="s">
        <v>129</v>
      </c>
      <c r="AG345" s="7"/>
      <c r="AH345" s="72" t="s">
        <v>193</v>
      </c>
      <c r="AI345" s="7"/>
      <c r="AJ345" s="7"/>
      <c r="AK345" s="7"/>
      <c r="AL345" s="7">
        <v>4911</v>
      </c>
      <c r="AM345" s="186">
        <v>39523.660000000003</v>
      </c>
      <c r="AN345" s="189">
        <v>25</v>
      </c>
      <c r="AO345" s="233">
        <v>24</v>
      </c>
      <c r="AP345" s="233" t="str">
        <f t="shared" si="65"/>
        <v>STABLE</v>
      </c>
      <c r="AQ345" s="233"/>
      <c r="AR345" s="233"/>
      <c r="AS345" s="233"/>
      <c r="AT345" s="233"/>
      <c r="AU345" s="72" t="s">
        <v>131</v>
      </c>
      <c r="AV345" s="236" t="s">
        <v>2751</v>
      </c>
      <c r="AW345" s="232" t="s">
        <v>1376</v>
      </c>
      <c r="AX345" s="237">
        <v>45013</v>
      </c>
      <c r="AY345" s="72">
        <v>48</v>
      </c>
      <c r="AZ345" s="72" t="s">
        <v>2880</v>
      </c>
      <c r="BA345" s="7" t="s">
        <v>135</v>
      </c>
      <c r="BB345" s="7"/>
      <c r="BC345" s="7"/>
      <c r="BD345" s="72"/>
      <c r="BE345" s="72"/>
      <c r="BF345" s="72"/>
      <c r="BG345" s="150"/>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v>1</v>
      </c>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c r="EP345" s="72"/>
      <c r="EQ345" s="72"/>
      <c r="ER345" s="238">
        <f t="shared" si="66"/>
        <v>1</v>
      </c>
      <c r="ES345" s="72">
        <f t="shared" si="67"/>
        <v>1</v>
      </c>
      <c r="ET345" s="72" t="s">
        <v>196</v>
      </c>
      <c r="EU345" s="7"/>
      <c r="EV345" s="262"/>
      <c r="EW345" s="7"/>
      <c r="EX345" s="150"/>
      <c r="EY345" s="239"/>
      <c r="EZ345" s="239"/>
      <c r="FA345" s="150"/>
      <c r="FB345" s="239"/>
      <c r="FC345" s="7"/>
      <c r="FD345" s="7"/>
      <c r="FE345" s="7">
        <f t="shared" si="70"/>
        <v>3658</v>
      </c>
      <c r="FF345" s="72">
        <f t="shared" si="71"/>
        <v>7505</v>
      </c>
    </row>
    <row r="346" spans="1:163" ht="17.25" hidden="1" customHeight="1" x14ac:dyDescent="0.25">
      <c r="A346" s="72">
        <v>464864353</v>
      </c>
      <c r="B346" s="232" t="s">
        <v>2687</v>
      </c>
      <c r="C346" s="72"/>
      <c r="D346" s="72"/>
      <c r="E346" s="72"/>
      <c r="F346" s="72"/>
      <c r="G346" s="233"/>
      <c r="H346" s="233"/>
      <c r="I346" s="72">
        <v>3500</v>
      </c>
      <c r="J346" s="72">
        <v>3500</v>
      </c>
      <c r="K346" s="189">
        <f t="shared" si="60"/>
        <v>3500</v>
      </c>
      <c r="L346" s="189">
        <f t="shared" si="61"/>
        <v>7000</v>
      </c>
      <c r="M346" s="260">
        <v>1</v>
      </c>
      <c r="N346" s="72" t="s">
        <v>124</v>
      </c>
      <c r="O346" s="72" t="s">
        <v>125</v>
      </c>
      <c r="P346" s="72" t="s">
        <v>276</v>
      </c>
      <c r="Q346" s="186">
        <v>39478</v>
      </c>
      <c r="R346" s="66">
        <v>0</v>
      </c>
      <c r="S346" s="66">
        <f t="shared" si="62"/>
        <v>0</v>
      </c>
      <c r="T346" s="66">
        <v>450</v>
      </c>
      <c r="U346" s="4" t="s">
        <v>129</v>
      </c>
      <c r="V346" s="5">
        <f t="shared" si="68"/>
        <v>3.160905654956938E-2</v>
      </c>
      <c r="W346" s="5">
        <f t="shared" si="69"/>
        <v>2.0792947758540925E-3</v>
      </c>
      <c r="X346" s="5" t="s">
        <v>2242</v>
      </c>
      <c r="Y346" s="72" t="str">
        <f t="shared" si="64"/>
        <v>PTP</v>
      </c>
      <c r="Z346" s="72" t="s">
        <v>129</v>
      </c>
      <c r="AA346" s="72" t="s">
        <v>166</v>
      </c>
      <c r="AB346" s="232"/>
      <c r="AC346" s="72">
        <v>31</v>
      </c>
      <c r="AD346" s="72" t="s">
        <v>2892</v>
      </c>
      <c r="AE346" s="234"/>
      <c r="AF346" s="235" t="s">
        <v>129</v>
      </c>
      <c r="AG346" s="7"/>
      <c r="AH346" s="72" t="s">
        <v>2721</v>
      </c>
      <c r="AI346" s="7"/>
      <c r="AJ346" s="7"/>
      <c r="AK346" s="7"/>
      <c r="AL346" s="7">
        <v>3950</v>
      </c>
      <c r="AM346" s="186">
        <v>39478</v>
      </c>
      <c r="AN346" s="189">
        <v>26</v>
      </c>
      <c r="AO346" s="233">
        <v>55</v>
      </c>
      <c r="AP346" s="233" t="str">
        <f t="shared" si="65"/>
        <v>FLOW</v>
      </c>
      <c r="AQ346" s="233"/>
      <c r="AR346" s="233"/>
      <c r="AS346" s="233"/>
      <c r="AT346" s="233"/>
      <c r="AU346" s="72" t="s">
        <v>131</v>
      </c>
      <c r="AV346" s="236" t="s">
        <v>2869</v>
      </c>
      <c r="AW346" s="232" t="s">
        <v>1177</v>
      </c>
      <c r="AX346" s="237">
        <v>45631</v>
      </c>
      <c r="AY346" s="72">
        <v>30</v>
      </c>
      <c r="AZ346" s="72" t="s">
        <v>2880</v>
      </c>
      <c r="BA346" s="7" t="s">
        <v>135</v>
      </c>
      <c r="BB346" s="7"/>
      <c r="BC346" s="7"/>
      <c r="BD346" s="72"/>
      <c r="BE346" s="72"/>
      <c r="BF346" s="72"/>
      <c r="BG346" s="150"/>
      <c r="BH346" s="72"/>
      <c r="BI346" s="72"/>
      <c r="BJ346" s="72"/>
      <c r="BK346" s="72"/>
      <c r="BL346" s="72"/>
      <c r="BM346" s="72"/>
      <c r="BN346" s="72"/>
      <c r="BO346" s="72"/>
      <c r="BP346" s="72"/>
      <c r="BQ346" s="72"/>
      <c r="BR346" s="72"/>
      <c r="BS346" s="72"/>
      <c r="BT346" s="72"/>
      <c r="BU346" s="72"/>
      <c r="BV346" s="72"/>
      <c r="BW346" s="72"/>
      <c r="BX346" s="72"/>
      <c r="BY346" s="72"/>
      <c r="BZ346" s="72"/>
      <c r="CA346" s="72"/>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238">
        <f t="shared" si="66"/>
        <v>0</v>
      </c>
      <c r="ES346" s="72" t="str">
        <f t="shared" si="67"/>
        <v/>
      </c>
      <c r="ET346" s="72" t="s">
        <v>280</v>
      </c>
      <c r="EU346" s="7"/>
      <c r="EV346" s="262"/>
      <c r="EW346" s="7"/>
      <c r="EX346" s="150"/>
      <c r="EY346" s="239"/>
      <c r="EZ346" s="239"/>
      <c r="FA346" s="150"/>
      <c r="FB346" s="239"/>
      <c r="FC346" s="7"/>
      <c r="FD346" s="7"/>
      <c r="FE346" s="7">
        <f t="shared" si="70"/>
        <v>3500</v>
      </c>
      <c r="FF346" s="72">
        <f t="shared" si="71"/>
        <v>7000</v>
      </c>
    </row>
    <row r="347" spans="1:163" ht="17.25" hidden="1" customHeight="1" x14ac:dyDescent="0.25">
      <c r="A347" s="72">
        <v>462856016</v>
      </c>
      <c r="B347" s="232" t="s">
        <v>532</v>
      </c>
      <c r="C347" s="72" t="s">
        <v>2246</v>
      </c>
      <c r="D347" s="72" t="s">
        <v>2344</v>
      </c>
      <c r="E347" s="72">
        <v>3500</v>
      </c>
      <c r="F347" s="72"/>
      <c r="G347" s="233"/>
      <c r="H347" s="233"/>
      <c r="I347" s="72">
        <v>3235</v>
      </c>
      <c r="J347" s="72">
        <v>9253</v>
      </c>
      <c r="K347" s="189">
        <f t="shared" si="60"/>
        <v>3424</v>
      </c>
      <c r="L347" s="189">
        <f t="shared" si="61"/>
        <v>8988</v>
      </c>
      <c r="M347" s="260">
        <v>3</v>
      </c>
      <c r="N347" s="72" t="s">
        <v>2242</v>
      </c>
      <c r="O347" s="72" t="s">
        <v>128</v>
      </c>
      <c r="P347" s="72" t="s">
        <v>225</v>
      </c>
      <c r="Q347" s="186">
        <v>39392</v>
      </c>
      <c r="R347" s="66">
        <v>641</v>
      </c>
      <c r="S347" s="66">
        <f t="shared" si="62"/>
        <v>0</v>
      </c>
      <c r="T347" s="66">
        <v>6750</v>
      </c>
      <c r="U347" s="4" t="s">
        <v>1009</v>
      </c>
      <c r="V347" s="5">
        <f t="shared" si="68"/>
        <v>0.41354259618917644</v>
      </c>
      <c r="W347" s="5">
        <f t="shared" si="69"/>
        <v>1.2616193074052696E-2</v>
      </c>
      <c r="X347" s="5" t="str">
        <f t="shared" si="63"/>
        <v xml:space="preserve">STABLE </v>
      </c>
      <c r="Y347" s="72" t="str">
        <f t="shared" si="64"/>
        <v>PAID</v>
      </c>
      <c r="Z347" s="72" t="s">
        <v>128</v>
      </c>
      <c r="AA347" s="72" t="s">
        <v>128</v>
      </c>
      <c r="AB347" s="232"/>
      <c r="AC347" s="72"/>
      <c r="AD347" s="72"/>
      <c r="AE347" s="234"/>
      <c r="AF347" s="235" t="s">
        <v>2882</v>
      </c>
      <c r="AG347" s="7"/>
      <c r="AH347" s="72" t="s">
        <v>1040</v>
      </c>
      <c r="AI347" s="7"/>
      <c r="AJ347" s="7"/>
      <c r="AK347" s="7"/>
      <c r="AL347" s="7">
        <v>9253</v>
      </c>
      <c r="AM347" s="186">
        <v>39392</v>
      </c>
      <c r="AN347" s="189">
        <v>87</v>
      </c>
      <c r="AO347" s="233">
        <v>86</v>
      </c>
      <c r="AP347" s="233" t="str">
        <f t="shared" si="65"/>
        <v>STABLE</v>
      </c>
      <c r="AQ347" s="233"/>
      <c r="AR347" s="233"/>
      <c r="AS347" s="233"/>
      <c r="AT347" s="233"/>
      <c r="AU347" s="72" t="s">
        <v>426</v>
      </c>
      <c r="AV347" s="236" t="s">
        <v>1196</v>
      </c>
      <c r="AW347" s="232" t="s">
        <v>361</v>
      </c>
      <c r="AX347" s="237">
        <v>45422</v>
      </c>
      <c r="AY347" s="72">
        <v>36</v>
      </c>
      <c r="AZ347" s="72" t="s">
        <v>139</v>
      </c>
      <c r="BA347" s="7" t="s">
        <v>2305</v>
      </c>
      <c r="BB347" s="7"/>
      <c r="BC347" s="7"/>
      <c r="BD347" s="72"/>
      <c r="BE347" s="72"/>
      <c r="BF347" s="72"/>
      <c r="BG347" s="150"/>
      <c r="BH347" s="72"/>
      <c r="BI347" s="72"/>
      <c r="BJ347" s="72"/>
      <c r="BK347" s="72"/>
      <c r="BL347" s="72"/>
      <c r="BM347" s="72"/>
      <c r="BN347" s="72"/>
      <c r="BO347" s="72"/>
      <c r="BP347" s="72"/>
      <c r="BQ347" s="72"/>
      <c r="BR347" s="72"/>
      <c r="BS347" s="72"/>
      <c r="BT347" s="72"/>
      <c r="BU347" s="72">
        <v>2</v>
      </c>
      <c r="BV347" s="72"/>
      <c r="BW347" s="72"/>
      <c r="BX347" s="72">
        <v>2</v>
      </c>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238">
        <f t="shared" si="66"/>
        <v>4</v>
      </c>
      <c r="ES347" s="72">
        <f t="shared" si="67"/>
        <v>1</v>
      </c>
      <c r="ET347" s="72" t="s">
        <v>229</v>
      </c>
      <c r="EU347" s="7" t="s">
        <v>2339</v>
      </c>
      <c r="EV347" s="262" t="s">
        <v>115</v>
      </c>
      <c r="EW347" s="7" t="s">
        <v>2382</v>
      </c>
      <c r="EX347" s="150" t="s">
        <v>2382</v>
      </c>
      <c r="EY347" s="239">
        <v>46210</v>
      </c>
      <c r="EZ347" s="239"/>
      <c r="FA347" s="150"/>
      <c r="FB347" s="239"/>
      <c r="FC347" s="7"/>
      <c r="FD347" s="7"/>
      <c r="FE347" s="7">
        <f t="shared" si="70"/>
        <v>3424</v>
      </c>
      <c r="FF347" s="72">
        <f t="shared" si="71"/>
        <v>12488</v>
      </c>
    </row>
    <row r="348" spans="1:163" ht="17.25" hidden="1" customHeight="1" x14ac:dyDescent="0.25">
      <c r="A348" s="72">
        <v>462821869</v>
      </c>
      <c r="B348" s="232" t="s">
        <v>723</v>
      </c>
      <c r="C348" s="72" t="s">
        <v>2243</v>
      </c>
      <c r="D348" s="72" t="s">
        <v>2558</v>
      </c>
      <c r="E348" s="72">
        <v>3819</v>
      </c>
      <c r="F348" s="72"/>
      <c r="G348" s="233"/>
      <c r="H348" s="233"/>
      <c r="I348" s="72">
        <v>3696</v>
      </c>
      <c r="J348" s="72">
        <v>2515</v>
      </c>
      <c r="K348" s="189">
        <f t="shared" si="60"/>
        <v>2579</v>
      </c>
      <c r="L348" s="189">
        <f t="shared" si="61"/>
        <v>2392</v>
      </c>
      <c r="M348" s="260">
        <v>1</v>
      </c>
      <c r="N348" s="72" t="s">
        <v>2242</v>
      </c>
      <c r="O348" s="72" t="s">
        <v>128</v>
      </c>
      <c r="P348" s="72" t="s">
        <v>173</v>
      </c>
      <c r="Q348" s="186">
        <v>39163</v>
      </c>
      <c r="R348" s="66">
        <v>64</v>
      </c>
      <c r="S348" s="66">
        <f t="shared" si="62"/>
        <v>0</v>
      </c>
      <c r="T348" s="66">
        <v>6622</v>
      </c>
      <c r="U348" s="4" t="s">
        <v>1026</v>
      </c>
      <c r="V348" s="5">
        <f t="shared" si="68"/>
        <v>4.0399163083415394E-2</v>
      </c>
      <c r="W348" s="5">
        <f t="shared" si="69"/>
        <v>2.0627038174875585E-3</v>
      </c>
      <c r="X348" s="5" t="str">
        <f t="shared" si="63"/>
        <v xml:space="preserve">STABLE </v>
      </c>
      <c r="Y348" s="72" t="str">
        <f t="shared" si="64"/>
        <v>PAID</v>
      </c>
      <c r="Z348" s="72" t="s">
        <v>128</v>
      </c>
      <c r="AA348" s="72" t="s">
        <v>128</v>
      </c>
      <c r="AB348" s="232"/>
      <c r="AC348" s="72"/>
      <c r="AD348" s="72" t="s">
        <v>2888</v>
      </c>
      <c r="AE348" s="234"/>
      <c r="AF348" s="235" t="s">
        <v>129</v>
      </c>
      <c r="AG348" s="7"/>
      <c r="AH348" s="72" t="s">
        <v>1083</v>
      </c>
      <c r="AI348" s="7"/>
      <c r="AJ348" s="7"/>
      <c r="AK348" s="7"/>
      <c r="AL348" s="7">
        <v>2515</v>
      </c>
      <c r="AM348" s="186">
        <v>39163</v>
      </c>
      <c r="AN348" s="189">
        <v>26</v>
      </c>
      <c r="AO348" s="233">
        <v>25</v>
      </c>
      <c r="AP348" s="233" t="str">
        <f t="shared" si="65"/>
        <v>STABLE</v>
      </c>
      <c r="AQ348" s="233"/>
      <c r="AR348" s="233"/>
      <c r="AS348" s="233"/>
      <c r="AT348" s="233"/>
      <c r="AU348" s="72" t="s">
        <v>131</v>
      </c>
      <c r="AV348" s="236" t="s">
        <v>1462</v>
      </c>
      <c r="AW348" s="232" t="s">
        <v>310</v>
      </c>
      <c r="AX348" s="237">
        <v>45419</v>
      </c>
      <c r="AY348" s="72">
        <v>36</v>
      </c>
      <c r="AZ348" s="72" t="s">
        <v>139</v>
      </c>
      <c r="BA348" s="7" t="s">
        <v>2305</v>
      </c>
      <c r="BB348" s="7"/>
      <c r="BC348" s="7"/>
      <c r="BD348" s="72"/>
      <c r="BE348" s="72"/>
      <c r="BF348" s="72"/>
      <c r="BG348" s="150"/>
      <c r="BH348" s="72"/>
      <c r="BI348" s="72"/>
      <c r="BJ348" s="72"/>
      <c r="BK348" s="72"/>
      <c r="BL348" s="72"/>
      <c r="BM348" s="72"/>
      <c r="BN348" s="72"/>
      <c r="BO348" s="72"/>
      <c r="BP348" s="72"/>
      <c r="BQ348" s="72"/>
      <c r="BR348" s="72"/>
      <c r="BS348" s="72"/>
      <c r="BT348" s="72"/>
      <c r="BU348" s="72">
        <v>1</v>
      </c>
      <c r="BV348" s="72"/>
      <c r="BW348" s="72"/>
      <c r="BX348" s="72">
        <v>1</v>
      </c>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238">
        <f t="shared" si="66"/>
        <v>2</v>
      </c>
      <c r="ES348" s="72">
        <f t="shared" si="67"/>
        <v>1</v>
      </c>
      <c r="ET348" s="72" t="s">
        <v>178</v>
      </c>
      <c r="EU348" s="7" t="s">
        <v>2340</v>
      </c>
      <c r="EV348" s="262" t="s">
        <v>115</v>
      </c>
      <c r="EW348" s="7" t="s">
        <v>2358</v>
      </c>
      <c r="EX348" s="150" t="s">
        <v>2371</v>
      </c>
      <c r="EY348" s="239">
        <v>46216</v>
      </c>
      <c r="EZ348" s="239"/>
      <c r="FA348" s="150"/>
      <c r="FB348" s="239"/>
      <c r="FC348" s="7"/>
      <c r="FD348" s="7"/>
      <c r="FE348" s="7">
        <f t="shared" si="70"/>
        <v>2579</v>
      </c>
      <c r="FF348" s="72">
        <f t="shared" si="71"/>
        <v>6211</v>
      </c>
    </row>
    <row r="349" spans="1:163" ht="17.25" hidden="1" customHeight="1" x14ac:dyDescent="0.25">
      <c r="A349" s="72">
        <v>460545508</v>
      </c>
      <c r="B349" s="232" t="s">
        <v>700</v>
      </c>
      <c r="C349" s="72" t="s">
        <v>2246</v>
      </c>
      <c r="D349" s="72" t="s">
        <v>2907</v>
      </c>
      <c r="E349" s="72">
        <v>4760</v>
      </c>
      <c r="F349" s="72"/>
      <c r="G349" s="233"/>
      <c r="H349" s="233"/>
      <c r="I349" s="72">
        <v>2380</v>
      </c>
      <c r="J349" s="72">
        <v>4748</v>
      </c>
      <c r="K349" s="189">
        <f t="shared" si="60"/>
        <v>2506</v>
      </c>
      <c r="L349" s="189">
        <f t="shared" si="61"/>
        <v>2368</v>
      </c>
      <c r="M349" s="260">
        <v>2</v>
      </c>
      <c r="N349" s="72" t="s">
        <v>2242</v>
      </c>
      <c r="O349" s="72" t="s">
        <v>128</v>
      </c>
      <c r="P349" s="72" t="s">
        <v>206</v>
      </c>
      <c r="Q349" s="186">
        <v>38937.9</v>
      </c>
      <c r="R349" s="66">
        <v>138</v>
      </c>
      <c r="S349" s="66">
        <f t="shared" si="62"/>
        <v>0</v>
      </c>
      <c r="T349" s="66">
        <v>6396</v>
      </c>
      <c r="U349" s="4" t="s">
        <v>124</v>
      </c>
      <c r="V349" s="5">
        <f t="shared" si="68"/>
        <v>6.2751796298553111E-2</v>
      </c>
      <c r="W349" s="5">
        <f t="shared" si="69"/>
        <v>7.239734062157166E-3</v>
      </c>
      <c r="X349" s="5" t="str">
        <f t="shared" si="63"/>
        <v xml:space="preserve">STABLE </v>
      </c>
      <c r="Y349" s="72" t="str">
        <f t="shared" si="64"/>
        <v>BPTP</v>
      </c>
      <c r="Z349" s="72" t="s">
        <v>258</v>
      </c>
      <c r="AA349" s="72" t="s">
        <v>258</v>
      </c>
      <c r="AB349" s="232"/>
      <c r="AC349" s="72"/>
      <c r="AD349" s="72" t="s">
        <v>2889</v>
      </c>
      <c r="AE349" s="234"/>
      <c r="AF349" s="235" t="s">
        <v>129</v>
      </c>
      <c r="AG349" s="7"/>
      <c r="AH349" s="72" t="s">
        <v>207</v>
      </c>
      <c r="AI349" s="7"/>
      <c r="AJ349" s="7"/>
      <c r="AK349" s="7"/>
      <c r="AL349" s="7">
        <v>4748</v>
      </c>
      <c r="AM349" s="186">
        <v>38937.9</v>
      </c>
      <c r="AN349" s="189">
        <v>57</v>
      </c>
      <c r="AO349" s="233">
        <v>55</v>
      </c>
      <c r="AP349" s="233" t="str">
        <f t="shared" si="65"/>
        <v>STABLE</v>
      </c>
      <c r="AQ349" s="233"/>
      <c r="AR349" s="233"/>
      <c r="AS349" s="233"/>
      <c r="AT349" s="233"/>
      <c r="AU349" s="72" t="s">
        <v>426</v>
      </c>
      <c r="AV349" s="236" t="s">
        <v>1434</v>
      </c>
      <c r="AW349" s="232" t="s">
        <v>1435</v>
      </c>
      <c r="AX349" s="237">
        <v>45238</v>
      </c>
      <c r="AY349" s="72">
        <v>48</v>
      </c>
      <c r="AZ349" s="72" t="s">
        <v>139</v>
      </c>
      <c r="BA349" s="7" t="s">
        <v>135</v>
      </c>
      <c r="BB349" s="7"/>
      <c r="BC349" s="7"/>
      <c r="BD349" s="72"/>
      <c r="BE349" s="72"/>
      <c r="BF349" s="72"/>
      <c r="BG349" s="150"/>
      <c r="BH349" s="72"/>
      <c r="BI349" s="72"/>
      <c r="BJ349" s="72"/>
      <c r="BK349" s="72"/>
      <c r="BL349" s="72"/>
      <c r="BM349" s="72"/>
      <c r="BN349" s="72"/>
      <c r="BO349" s="72"/>
      <c r="BP349" s="72"/>
      <c r="BQ349" s="72"/>
      <c r="BR349" s="72"/>
      <c r="BS349" s="72"/>
      <c r="BT349" s="72"/>
      <c r="BU349" s="72">
        <v>1</v>
      </c>
      <c r="BV349" s="72"/>
      <c r="BW349" s="72"/>
      <c r="BX349" s="72">
        <v>1</v>
      </c>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v>2</v>
      </c>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238">
        <f t="shared" si="66"/>
        <v>4</v>
      </c>
      <c r="ES349" s="72">
        <f t="shared" si="67"/>
        <v>1</v>
      </c>
      <c r="ET349" s="72" t="s">
        <v>210</v>
      </c>
      <c r="EU349" s="7" t="s">
        <v>1997</v>
      </c>
      <c r="EV349" s="7" t="s">
        <v>115</v>
      </c>
      <c r="EW349" s="7" t="s">
        <v>2362</v>
      </c>
      <c r="EX349" s="150" t="s">
        <v>2381</v>
      </c>
      <c r="EY349" s="239">
        <v>46210</v>
      </c>
      <c r="EZ349" s="239"/>
      <c r="FA349" s="150"/>
      <c r="FB349" s="239"/>
      <c r="FC349" s="7"/>
      <c r="FD349" s="7"/>
      <c r="FE349" s="7">
        <f t="shared" si="70"/>
        <v>2506</v>
      </c>
      <c r="FF349" s="72">
        <f t="shared" si="71"/>
        <v>7128</v>
      </c>
    </row>
    <row r="350" spans="1:163" ht="17.25" hidden="1" customHeight="1" x14ac:dyDescent="0.25">
      <c r="A350" s="72">
        <v>461511012</v>
      </c>
      <c r="B350" s="232" t="s">
        <v>2251</v>
      </c>
      <c r="C350" s="72"/>
      <c r="D350" s="72"/>
      <c r="E350" s="72"/>
      <c r="F350" s="72"/>
      <c r="G350" s="233"/>
      <c r="H350" s="233" t="s">
        <v>2555</v>
      </c>
      <c r="I350" s="72">
        <v>4467</v>
      </c>
      <c r="J350" s="72">
        <v>10390.89</v>
      </c>
      <c r="K350" s="189">
        <f t="shared" si="60"/>
        <v>1766.8899999999994</v>
      </c>
      <c r="L350" s="189">
        <f t="shared" si="61"/>
        <v>14857.89</v>
      </c>
      <c r="M350" s="260">
        <v>3</v>
      </c>
      <c r="N350" s="72" t="s">
        <v>480</v>
      </c>
      <c r="O350" s="72" t="s">
        <v>125</v>
      </c>
      <c r="P350" s="72" t="s">
        <v>254</v>
      </c>
      <c r="Q350" s="186">
        <v>38649.919999999998</v>
      </c>
      <c r="R350" s="66">
        <v>310</v>
      </c>
      <c r="S350" s="66">
        <f t="shared" si="62"/>
        <v>0</v>
      </c>
      <c r="T350" s="66">
        <v>1350</v>
      </c>
      <c r="U350" s="4" t="s">
        <v>124</v>
      </c>
      <c r="V350" s="5">
        <f t="shared" si="68"/>
        <v>0.47551855621194616</v>
      </c>
      <c r="W350" s="5">
        <f t="shared" si="69"/>
        <v>1.2378524903957421E-2</v>
      </c>
      <c r="X350" s="5" t="str">
        <f t="shared" si="63"/>
        <v>RB</v>
      </c>
      <c r="Y350" s="72" t="str">
        <f t="shared" si="64"/>
        <v>PAID</v>
      </c>
      <c r="Z350" s="72" t="s">
        <v>141</v>
      </c>
      <c r="AA350" s="72" t="s">
        <v>128</v>
      </c>
      <c r="AB350" s="232"/>
      <c r="AC350" s="72"/>
      <c r="AD350" s="72"/>
      <c r="AE350" s="234"/>
      <c r="AF350" s="235" t="s">
        <v>2882</v>
      </c>
      <c r="AG350" s="7"/>
      <c r="AH350" s="72" t="s">
        <v>255</v>
      </c>
      <c r="AI350" s="7"/>
      <c r="AJ350" s="7"/>
      <c r="AK350" s="7"/>
      <c r="AL350" s="7">
        <v>12050.89</v>
      </c>
      <c r="AM350" s="186">
        <v>38649.919999999998</v>
      </c>
      <c r="AN350" s="189">
        <v>87</v>
      </c>
      <c r="AO350" s="233">
        <v>0</v>
      </c>
      <c r="AP350" s="233" t="str">
        <f t="shared" si="65"/>
        <v>RB</v>
      </c>
      <c r="AQ350" s="233"/>
      <c r="AR350" s="233"/>
      <c r="AS350" s="233"/>
      <c r="AT350" s="233"/>
      <c r="AU350" s="72" t="s">
        <v>129</v>
      </c>
      <c r="AV350" s="236" t="s">
        <v>2279</v>
      </c>
      <c r="AW350" s="232" t="s">
        <v>228</v>
      </c>
      <c r="AX350" s="237">
        <v>45306</v>
      </c>
      <c r="AY350" s="72">
        <v>36</v>
      </c>
      <c r="AZ350" s="72" t="s">
        <v>2304</v>
      </c>
      <c r="BA350" s="7" t="s">
        <v>2305</v>
      </c>
      <c r="BB350" s="7"/>
      <c r="BC350" s="7"/>
      <c r="BD350" s="72"/>
      <c r="BE350" s="72"/>
      <c r="BF350" s="72"/>
      <c r="BG350" s="150"/>
      <c r="BH350" s="72"/>
      <c r="BI350" s="72"/>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v>1</v>
      </c>
      <c r="EP350" s="72"/>
      <c r="EQ350" s="72"/>
      <c r="ER350" s="238">
        <f t="shared" si="66"/>
        <v>1</v>
      </c>
      <c r="ES350" s="72">
        <f t="shared" si="67"/>
        <v>1</v>
      </c>
      <c r="ET350" s="72" t="s">
        <v>256</v>
      </c>
      <c r="EU350" s="7" t="e">
        <v>#N/A</v>
      </c>
      <c r="EV350" s="262" t="s">
        <v>115</v>
      </c>
      <c r="EW350" s="7" t="e">
        <v>#N/A</v>
      </c>
      <c r="EX350" s="150" t="e">
        <v>#N/A</v>
      </c>
      <c r="EY350" s="239" t="e">
        <v>#N/A</v>
      </c>
      <c r="EZ350" s="239"/>
      <c r="FA350" s="150"/>
      <c r="FB350" s="239"/>
      <c r="FC350" s="7"/>
      <c r="FD350" s="7"/>
      <c r="FE350" s="7">
        <f t="shared" si="70"/>
        <v>1766.8899999999994</v>
      </c>
      <c r="FF350" s="72">
        <f t="shared" si="71"/>
        <v>14857.89</v>
      </c>
    </row>
    <row r="351" spans="1:163" ht="17.25" hidden="1" customHeight="1" x14ac:dyDescent="0.25">
      <c r="A351" s="72">
        <v>462194461</v>
      </c>
      <c r="B351" s="232" t="s">
        <v>761</v>
      </c>
      <c r="C351" s="72" t="s">
        <v>2246</v>
      </c>
      <c r="D351" s="72" t="s">
        <v>2918</v>
      </c>
      <c r="E351" s="72">
        <v>4000</v>
      </c>
      <c r="F351" s="72"/>
      <c r="G351" s="233"/>
      <c r="H351" s="233"/>
      <c r="I351" s="72">
        <v>3869</v>
      </c>
      <c r="J351" s="72">
        <v>7738</v>
      </c>
      <c r="K351" s="189">
        <f t="shared" si="60"/>
        <v>4069</v>
      </c>
      <c r="L351" s="189">
        <f t="shared" si="61"/>
        <v>7607</v>
      </c>
      <c r="M351" s="260">
        <v>2</v>
      </c>
      <c r="N351" s="72" t="s">
        <v>2242</v>
      </c>
      <c r="O351" s="72" t="s">
        <v>128</v>
      </c>
      <c r="P351" s="72" t="s">
        <v>433</v>
      </c>
      <c r="Q351" s="186">
        <v>38592</v>
      </c>
      <c r="R351" s="66">
        <v>200</v>
      </c>
      <c r="S351" s="66">
        <f t="shared" si="62"/>
        <v>0</v>
      </c>
      <c r="T351" s="66">
        <v>6750</v>
      </c>
      <c r="U351" s="4" t="s">
        <v>129</v>
      </c>
      <c r="V351" s="5">
        <f t="shared" si="68"/>
        <v>0.25988928845609921</v>
      </c>
      <c r="W351" s="5">
        <f t="shared" si="69"/>
        <v>7.1754207835237477E-3</v>
      </c>
      <c r="X351" s="5" t="s">
        <v>2242</v>
      </c>
      <c r="Y351" s="72" t="str">
        <f t="shared" si="64"/>
        <v>PTP</v>
      </c>
      <c r="Z351" s="72" t="s">
        <v>129</v>
      </c>
      <c r="AA351" s="72" t="s">
        <v>166</v>
      </c>
      <c r="AB351" s="232"/>
      <c r="AC351" s="72">
        <v>25</v>
      </c>
      <c r="AD351" s="72" t="s">
        <v>2888</v>
      </c>
      <c r="AE351" s="234"/>
      <c r="AF351" s="235" t="s">
        <v>129</v>
      </c>
      <c r="AG351" s="7"/>
      <c r="AH351" s="72" t="s">
        <v>1098</v>
      </c>
      <c r="AI351" s="7"/>
      <c r="AJ351" s="7"/>
      <c r="AK351" s="7"/>
      <c r="AL351" s="7">
        <v>7738</v>
      </c>
      <c r="AM351" s="186">
        <v>38592</v>
      </c>
      <c r="AN351" s="189">
        <v>57</v>
      </c>
      <c r="AO351" s="233">
        <v>55</v>
      </c>
      <c r="AP351" s="233" t="str">
        <f t="shared" si="65"/>
        <v>STABLE</v>
      </c>
      <c r="AQ351" s="233"/>
      <c r="AR351" s="233"/>
      <c r="AS351" s="233"/>
      <c r="AT351" s="233"/>
      <c r="AU351" s="72" t="s">
        <v>426</v>
      </c>
      <c r="AV351" s="236" t="s">
        <v>1508</v>
      </c>
      <c r="AW351" s="232" t="s">
        <v>298</v>
      </c>
      <c r="AX351" s="237">
        <v>45362</v>
      </c>
      <c r="AY351" s="72">
        <v>36</v>
      </c>
      <c r="AZ351" s="72" t="s">
        <v>139</v>
      </c>
      <c r="BA351" s="7" t="s">
        <v>2305</v>
      </c>
      <c r="BB351" s="7"/>
      <c r="BC351" s="7"/>
      <c r="BD351" s="72"/>
      <c r="BE351" s="72"/>
      <c r="BF351" s="72"/>
      <c r="BG351" s="150"/>
      <c r="BH351" s="72"/>
      <c r="BI351" s="72">
        <v>1</v>
      </c>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v>1</v>
      </c>
      <c r="CH351" s="72"/>
      <c r="CI351" s="72"/>
      <c r="CJ351" s="72"/>
      <c r="CK351" s="72"/>
      <c r="CL351" s="72"/>
      <c r="CM351" s="72"/>
      <c r="CN351" s="72"/>
      <c r="CO351" s="72"/>
      <c r="CP351" s="72"/>
      <c r="CQ351" s="72"/>
      <c r="CR351" s="72"/>
      <c r="CS351" s="72"/>
      <c r="CT351" s="72"/>
      <c r="CU351" s="72"/>
      <c r="CV351" s="72"/>
      <c r="CW351" s="72"/>
      <c r="CX351" s="72"/>
      <c r="CY351" s="72"/>
      <c r="CZ351" s="72"/>
      <c r="DA351" s="72"/>
      <c r="DB351" s="72">
        <v>1</v>
      </c>
      <c r="DC351" s="72"/>
      <c r="DD351" s="72"/>
      <c r="DE351" s="72"/>
      <c r="DF351" s="72"/>
      <c r="DG351" s="72"/>
      <c r="DH351" s="72">
        <v>2</v>
      </c>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238">
        <f t="shared" si="66"/>
        <v>5</v>
      </c>
      <c r="ES351" s="72">
        <f t="shared" si="67"/>
        <v>1</v>
      </c>
      <c r="ET351" s="72" t="s">
        <v>2239</v>
      </c>
      <c r="EU351" s="7" t="s">
        <v>1998</v>
      </c>
      <c r="EV351" s="7" t="s">
        <v>115</v>
      </c>
      <c r="EW351" s="7" t="s">
        <v>2358</v>
      </c>
      <c r="EX351" s="150" t="s">
        <v>2483</v>
      </c>
      <c r="EY351" s="239">
        <v>46218</v>
      </c>
      <c r="EZ351" s="239"/>
      <c r="FA351" s="150"/>
      <c r="FB351" s="239"/>
      <c r="FC351" s="7"/>
      <c r="FD351" s="7"/>
      <c r="FE351" s="7">
        <f t="shared" si="70"/>
        <v>4069</v>
      </c>
      <c r="FF351" s="72">
        <f t="shared" si="71"/>
        <v>11607</v>
      </c>
    </row>
    <row r="352" spans="1:163" ht="17.25" hidden="1" customHeight="1" x14ac:dyDescent="0.25">
      <c r="A352" s="72">
        <v>462702660</v>
      </c>
      <c r="B352" s="232" t="s">
        <v>257</v>
      </c>
      <c r="C352" s="72" t="s">
        <v>2243</v>
      </c>
      <c r="D352" s="72" t="s">
        <v>139</v>
      </c>
      <c r="E352" s="72">
        <v>3200</v>
      </c>
      <c r="F352" s="72"/>
      <c r="G352" s="233"/>
      <c r="H352" s="233"/>
      <c r="I352" s="72">
        <v>3151</v>
      </c>
      <c r="J352" s="72">
        <v>9329</v>
      </c>
      <c r="K352" s="189">
        <f t="shared" si="60"/>
        <v>3348</v>
      </c>
      <c r="L352" s="189">
        <f t="shared" si="61"/>
        <v>9280</v>
      </c>
      <c r="M352" s="260">
        <v>3</v>
      </c>
      <c r="N352" s="72" t="s">
        <v>2242</v>
      </c>
      <c r="O352" s="72" t="s">
        <v>128</v>
      </c>
      <c r="P352" s="72" t="s">
        <v>126</v>
      </c>
      <c r="Q352" s="186">
        <v>38588</v>
      </c>
      <c r="R352" s="66">
        <v>321</v>
      </c>
      <c r="S352" s="66">
        <f t="shared" si="62"/>
        <v>0</v>
      </c>
      <c r="T352" s="66">
        <v>0</v>
      </c>
      <c r="U352" s="4" t="s">
        <v>124</v>
      </c>
      <c r="V352" s="5">
        <f t="shared" si="68"/>
        <v>5.0386782012023283E-2</v>
      </c>
      <c r="W352" s="5">
        <f t="shared" si="69"/>
        <v>1.2358693601278063E-2</v>
      </c>
      <c r="X352" s="5" t="str">
        <f t="shared" si="63"/>
        <v xml:space="preserve">STABLE </v>
      </c>
      <c r="Y352" s="72" t="str">
        <f t="shared" si="64"/>
        <v>PAID</v>
      </c>
      <c r="Z352" s="72" t="s">
        <v>258</v>
      </c>
      <c r="AA352" s="72" t="s">
        <v>128</v>
      </c>
      <c r="AB352" s="232"/>
      <c r="AC352" s="72"/>
      <c r="AD352" s="72"/>
      <c r="AE352" s="234"/>
      <c r="AF352" s="235" t="s">
        <v>2882</v>
      </c>
      <c r="AG352" s="7"/>
      <c r="AH352" s="72" t="s">
        <v>259</v>
      </c>
      <c r="AI352" s="7"/>
      <c r="AJ352" s="7"/>
      <c r="AK352" s="7"/>
      <c r="AL352" s="7">
        <v>9329</v>
      </c>
      <c r="AM352" s="186">
        <v>38588</v>
      </c>
      <c r="AN352" s="189">
        <v>87</v>
      </c>
      <c r="AO352" s="233">
        <v>86</v>
      </c>
      <c r="AP352" s="233" t="str">
        <f t="shared" si="65"/>
        <v>STABLE</v>
      </c>
      <c r="AQ352" s="233"/>
      <c r="AR352" s="233"/>
      <c r="AS352" s="233"/>
      <c r="AT352" s="233"/>
      <c r="AU352" s="72" t="s">
        <v>131</v>
      </c>
      <c r="AV352" s="236" t="s">
        <v>260</v>
      </c>
      <c r="AW352" s="232" t="s">
        <v>261</v>
      </c>
      <c r="AX352" s="237">
        <v>45408</v>
      </c>
      <c r="AY352" s="72">
        <v>36</v>
      </c>
      <c r="AZ352" s="72" t="s">
        <v>139</v>
      </c>
      <c r="BA352" s="7" t="s">
        <v>135</v>
      </c>
      <c r="BB352" s="7"/>
      <c r="BC352" s="7">
        <v>1</v>
      </c>
      <c r="BD352" s="72"/>
      <c r="BE352" s="72"/>
      <c r="BF352" s="72"/>
      <c r="BG352" s="150"/>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238">
        <f t="shared" si="66"/>
        <v>1</v>
      </c>
      <c r="ES352" s="72">
        <f t="shared" si="67"/>
        <v>1</v>
      </c>
      <c r="ET352" s="72" t="s">
        <v>136</v>
      </c>
      <c r="EU352" s="7" t="s">
        <v>262</v>
      </c>
      <c r="EV352" s="7" t="s">
        <v>115</v>
      </c>
      <c r="EW352" s="7" t="s">
        <v>2354</v>
      </c>
      <c r="EX352" s="150" t="s">
        <v>2484</v>
      </c>
      <c r="EY352" s="239">
        <v>46204</v>
      </c>
      <c r="EZ352" s="239"/>
      <c r="FA352" s="150"/>
      <c r="FB352" s="239"/>
      <c r="FC352" s="7"/>
      <c r="FD352" s="7"/>
      <c r="FE352" s="7">
        <f t="shared" si="70"/>
        <v>3348</v>
      </c>
      <c r="FF352" s="72">
        <f t="shared" si="71"/>
        <v>12480</v>
      </c>
      <c r="FG352" s="6">
        <v>462702660</v>
      </c>
    </row>
    <row r="353" spans="1:163" ht="17.25" hidden="1" customHeight="1" x14ac:dyDescent="0.25">
      <c r="A353" s="72">
        <v>461100108</v>
      </c>
      <c r="B353" s="232" t="s">
        <v>756</v>
      </c>
      <c r="C353" s="72"/>
      <c r="D353" s="72"/>
      <c r="E353" s="72"/>
      <c r="F353" s="72"/>
      <c r="G353" s="233"/>
      <c r="H353" s="233"/>
      <c r="I353" s="72">
        <v>3822</v>
      </c>
      <c r="J353" s="72">
        <v>20134</v>
      </c>
      <c r="K353" s="189">
        <f t="shared" si="60"/>
        <v>2520</v>
      </c>
      <c r="L353" s="189">
        <f t="shared" si="61"/>
        <v>23956</v>
      </c>
      <c r="M353" s="260">
        <v>6</v>
      </c>
      <c r="N353" s="72" t="s">
        <v>124</v>
      </c>
      <c r="O353" s="72" t="s">
        <v>125</v>
      </c>
      <c r="P353" s="72" t="s">
        <v>192</v>
      </c>
      <c r="Q353" s="186">
        <v>38518</v>
      </c>
      <c r="R353" s="66">
        <v>1496</v>
      </c>
      <c r="S353" s="66">
        <f t="shared" si="62"/>
        <v>0</v>
      </c>
      <c r="T353" s="66">
        <v>6750</v>
      </c>
      <c r="U353" s="4" t="s">
        <v>124</v>
      </c>
      <c r="V353" s="5">
        <f t="shared" si="68"/>
        <v>0.63645076007931267</v>
      </c>
      <c r="W353" s="5">
        <f t="shared" si="69"/>
        <v>1.6836308494550565E-2</v>
      </c>
      <c r="X353" s="5" t="str">
        <f t="shared" si="63"/>
        <v>FLOW</v>
      </c>
      <c r="Y353" s="72" t="str">
        <f t="shared" si="64"/>
        <v>OS</v>
      </c>
      <c r="Z353" s="72" t="s">
        <v>2552</v>
      </c>
      <c r="AA353" s="72" t="s">
        <v>2552</v>
      </c>
      <c r="AB353" s="232" t="s">
        <v>2903</v>
      </c>
      <c r="AC353" s="72"/>
      <c r="AD353" s="72" t="s">
        <v>2892</v>
      </c>
      <c r="AE353" s="234"/>
      <c r="AF353" s="235" t="s">
        <v>2882</v>
      </c>
      <c r="AG353" s="7"/>
      <c r="AH353" s="72" t="s">
        <v>376</v>
      </c>
      <c r="AI353" s="7"/>
      <c r="AJ353" s="7"/>
      <c r="AK353" s="7"/>
      <c r="AL353" s="7">
        <v>20134</v>
      </c>
      <c r="AM353" s="186">
        <v>38518</v>
      </c>
      <c r="AN353" s="189">
        <v>177</v>
      </c>
      <c r="AO353" s="233">
        <v>206</v>
      </c>
      <c r="AP353" s="233" t="str">
        <f t="shared" si="65"/>
        <v>FLOW</v>
      </c>
      <c r="AQ353" s="233"/>
      <c r="AR353" s="233"/>
      <c r="AS353" s="233"/>
      <c r="AT353" s="233"/>
      <c r="AU353" s="72" t="s">
        <v>426</v>
      </c>
      <c r="AV353" s="236" t="s">
        <v>1502</v>
      </c>
      <c r="AW353" s="232" t="s">
        <v>1503</v>
      </c>
      <c r="AX353" s="237">
        <v>45272</v>
      </c>
      <c r="AY353" s="72">
        <v>36</v>
      </c>
      <c r="AZ353" s="72" t="s">
        <v>139</v>
      </c>
      <c r="BA353" s="7" t="s">
        <v>135</v>
      </c>
      <c r="BB353" s="7"/>
      <c r="BC353" s="7"/>
      <c r="BD353" s="72"/>
      <c r="BE353" s="72"/>
      <c r="BF353" s="72"/>
      <c r="BG353" s="150"/>
      <c r="BH353" s="72"/>
      <c r="BI353" s="72"/>
      <c r="BJ353" s="72"/>
      <c r="BK353" s="72"/>
      <c r="BL353" s="72"/>
      <c r="BM353" s="72"/>
      <c r="BN353" s="72"/>
      <c r="BO353" s="72"/>
      <c r="BP353" s="72"/>
      <c r="BQ353" s="72"/>
      <c r="BR353" s="72"/>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v>1</v>
      </c>
      <c r="EP353" s="72"/>
      <c r="EQ353" s="72"/>
      <c r="ER353" s="238">
        <f t="shared" si="66"/>
        <v>1</v>
      </c>
      <c r="ES353" s="72">
        <f t="shared" si="67"/>
        <v>1</v>
      </c>
      <c r="ET353" s="72" t="s">
        <v>196</v>
      </c>
      <c r="EU353" s="7" t="s">
        <v>1999</v>
      </c>
      <c r="EV353" s="7" t="s">
        <v>115</v>
      </c>
      <c r="EW353" s="7" t="e">
        <v>#N/A</v>
      </c>
      <c r="EX353" s="150" t="e">
        <v>#N/A</v>
      </c>
      <c r="EY353" s="239" t="e">
        <v>#N/A</v>
      </c>
      <c r="EZ353" s="239"/>
      <c r="FA353" s="150"/>
      <c r="FB353" s="239"/>
      <c r="FC353" s="7"/>
      <c r="FD353" s="7"/>
      <c r="FE353" s="7">
        <f t="shared" si="70"/>
        <v>2520</v>
      </c>
      <c r="FF353" s="72">
        <f t="shared" si="71"/>
        <v>23956</v>
      </c>
    </row>
    <row r="354" spans="1:163" ht="17.25" customHeight="1" x14ac:dyDescent="0.25">
      <c r="A354" s="72">
        <v>462435808</v>
      </c>
      <c r="B354" s="232" t="s">
        <v>2608</v>
      </c>
      <c r="C354" s="72" t="s">
        <v>2246</v>
      </c>
      <c r="D354" s="72" t="s">
        <v>2907</v>
      </c>
      <c r="E354" s="72">
        <v>3850</v>
      </c>
      <c r="F354" s="72"/>
      <c r="G354" s="233"/>
      <c r="H354" s="233" t="s">
        <v>2956</v>
      </c>
      <c r="I354" s="72">
        <v>3850</v>
      </c>
      <c r="J354" s="72">
        <v>3756</v>
      </c>
      <c r="K354" s="189">
        <f t="shared" si="60"/>
        <v>3766</v>
      </c>
      <c r="L354" s="189">
        <f t="shared" si="61"/>
        <v>3756</v>
      </c>
      <c r="M354" s="260">
        <v>1</v>
      </c>
      <c r="N354" s="72" t="s">
        <v>480</v>
      </c>
      <c r="O354" s="72" t="s">
        <v>128</v>
      </c>
      <c r="P354" s="72" t="s">
        <v>264</v>
      </c>
      <c r="Q354" s="186">
        <v>38267</v>
      </c>
      <c r="R354" s="66">
        <v>10</v>
      </c>
      <c r="S354" s="66">
        <f t="shared" si="62"/>
        <v>0</v>
      </c>
      <c r="T354" s="66">
        <v>450</v>
      </c>
      <c r="U354" s="4" t="s">
        <v>129</v>
      </c>
      <c r="V354" s="5">
        <f t="shared" si="68"/>
        <v>3.297807437639471E-2</v>
      </c>
      <c r="W354" s="5">
        <f t="shared" si="69"/>
        <v>2.015511758133861E-3</v>
      </c>
      <c r="X354" s="5" t="str">
        <f t="shared" si="63"/>
        <v>RB</v>
      </c>
      <c r="Y354" s="72" t="str">
        <f t="shared" si="64"/>
        <v>PAID</v>
      </c>
      <c r="Z354" s="72" t="s">
        <v>129</v>
      </c>
      <c r="AA354" s="72" t="s">
        <v>128</v>
      </c>
      <c r="AB354" s="232"/>
      <c r="AC354" s="72"/>
      <c r="AD354" s="72"/>
      <c r="AE354" s="234"/>
      <c r="AF354" s="235" t="s">
        <v>129</v>
      </c>
      <c r="AG354" s="7"/>
      <c r="AH354" s="72" t="s">
        <v>2701</v>
      </c>
      <c r="AI354" s="7"/>
      <c r="AJ354" s="7"/>
      <c r="AK354" s="7"/>
      <c r="AL354" s="7">
        <v>4216</v>
      </c>
      <c r="AM354" s="186">
        <v>38267</v>
      </c>
      <c r="AN354" s="189">
        <v>26</v>
      </c>
      <c r="AO354" s="233">
        <v>0</v>
      </c>
      <c r="AP354" s="233" t="str">
        <f t="shared" si="65"/>
        <v>RB</v>
      </c>
      <c r="AQ354" s="233"/>
      <c r="AR354" s="233"/>
      <c r="AS354" s="233"/>
      <c r="AT354" s="233"/>
      <c r="AU354" s="72" t="s">
        <v>131</v>
      </c>
      <c r="AV354" s="236" t="s">
        <v>2776</v>
      </c>
      <c r="AW354" s="232" t="s">
        <v>1769</v>
      </c>
      <c r="AX354" s="237">
        <v>45384</v>
      </c>
      <c r="AY354" s="72">
        <v>36</v>
      </c>
      <c r="AZ354" s="72" t="s">
        <v>2880</v>
      </c>
      <c r="BA354" s="7" t="s">
        <v>2305</v>
      </c>
      <c r="BB354" s="7"/>
      <c r="BC354" s="7"/>
      <c r="BD354" s="72"/>
      <c r="BE354" s="72"/>
      <c r="BF354" s="72"/>
      <c r="BG354" s="150"/>
      <c r="BH354" s="72"/>
      <c r="BI354" s="72"/>
      <c r="BJ354" s="72"/>
      <c r="BK354" s="72"/>
      <c r="BL354" s="72"/>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v>1</v>
      </c>
      <c r="CT354" s="72"/>
      <c r="CU354" s="72"/>
      <c r="CV354" s="72">
        <v>1</v>
      </c>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238">
        <f t="shared" si="66"/>
        <v>2</v>
      </c>
      <c r="ES354" s="72">
        <f t="shared" si="67"/>
        <v>1</v>
      </c>
      <c r="ET354" s="72" t="s">
        <v>268</v>
      </c>
      <c r="EU354" s="7"/>
      <c r="EV354" s="262"/>
      <c r="EW354" s="7"/>
      <c r="EX354" s="150"/>
      <c r="EY354" s="239"/>
      <c r="EZ354" s="239"/>
      <c r="FA354" s="150"/>
      <c r="FB354" s="239"/>
      <c r="FC354" s="7"/>
      <c r="FD354" s="7"/>
      <c r="FE354" s="7">
        <f t="shared" si="70"/>
        <v>3766</v>
      </c>
      <c r="FF354" s="72">
        <f t="shared" si="71"/>
        <v>7606</v>
      </c>
    </row>
    <row r="355" spans="1:163" ht="17.25" hidden="1" customHeight="1" x14ac:dyDescent="0.25">
      <c r="A355" s="72">
        <v>460835887</v>
      </c>
      <c r="B355" s="232" t="s">
        <v>665</v>
      </c>
      <c r="C355" s="72"/>
      <c r="D355" s="72"/>
      <c r="E355" s="72"/>
      <c r="F355" s="72"/>
      <c r="G355" s="233"/>
      <c r="H355" s="233"/>
      <c r="I355" s="72">
        <v>3573</v>
      </c>
      <c r="J355" s="72">
        <v>20356</v>
      </c>
      <c r="K355" s="189">
        <f t="shared" si="60"/>
        <v>3858</v>
      </c>
      <c r="L355" s="189">
        <f t="shared" si="61"/>
        <v>23929</v>
      </c>
      <c r="M355" s="260">
        <v>6</v>
      </c>
      <c r="N355" s="72" t="s">
        <v>124</v>
      </c>
      <c r="O355" s="72" t="s">
        <v>125</v>
      </c>
      <c r="P355" s="72" t="s">
        <v>126</v>
      </c>
      <c r="Q355" s="186">
        <v>38211</v>
      </c>
      <c r="R355" s="66">
        <v>1367</v>
      </c>
      <c r="S355" s="66">
        <f t="shared" si="62"/>
        <v>0</v>
      </c>
      <c r="T355" s="66">
        <v>6300</v>
      </c>
      <c r="U355" s="4" t="s">
        <v>174</v>
      </c>
      <c r="V355" s="5">
        <f t="shared" si="68"/>
        <v>6.5802859551079868E-2</v>
      </c>
      <c r="W355" s="5">
        <f t="shared" si="69"/>
        <v>1.6702118071687824E-2</v>
      </c>
      <c r="X355" s="5" t="str">
        <f t="shared" si="63"/>
        <v>FLOW</v>
      </c>
      <c r="Y355" s="72" t="str">
        <f t="shared" si="64"/>
        <v>NC</v>
      </c>
      <c r="Z355" s="72" t="s">
        <v>141</v>
      </c>
      <c r="AA355" s="72" t="s">
        <v>141</v>
      </c>
      <c r="AB355" s="232" t="s">
        <v>2347</v>
      </c>
      <c r="AC355" s="72"/>
      <c r="AD355" s="72" t="s">
        <v>2892</v>
      </c>
      <c r="AE355" s="234"/>
      <c r="AF355" s="235" t="s">
        <v>2882</v>
      </c>
      <c r="AG355" s="7"/>
      <c r="AH355" s="72" t="s">
        <v>1069</v>
      </c>
      <c r="AI355" s="7"/>
      <c r="AJ355" s="7"/>
      <c r="AK355" s="7"/>
      <c r="AL355" s="7">
        <v>20356</v>
      </c>
      <c r="AM355" s="186">
        <v>38211</v>
      </c>
      <c r="AN355" s="189">
        <v>177</v>
      </c>
      <c r="AO355" s="233">
        <v>206</v>
      </c>
      <c r="AP355" s="233" t="str">
        <f t="shared" si="65"/>
        <v>FLOW</v>
      </c>
      <c r="AQ355" s="233"/>
      <c r="AR355" s="233"/>
      <c r="AS355" s="233"/>
      <c r="AT355" s="233"/>
      <c r="AU355" s="72" t="s">
        <v>426</v>
      </c>
      <c r="AV355" s="236" t="s">
        <v>1386</v>
      </c>
      <c r="AW355" s="232" t="s">
        <v>1217</v>
      </c>
      <c r="AX355" s="237">
        <v>45252</v>
      </c>
      <c r="AY355" s="72">
        <v>36</v>
      </c>
      <c r="AZ355" s="72" t="s">
        <v>139</v>
      </c>
      <c r="BA355" s="7" t="s">
        <v>135</v>
      </c>
      <c r="BB355" s="7"/>
      <c r="BC355" s="7"/>
      <c r="BD355" s="72"/>
      <c r="BE355" s="72"/>
      <c r="BF355" s="72"/>
      <c r="BG355" s="150"/>
      <c r="BH355" s="72"/>
      <c r="BI355" s="72"/>
      <c r="BJ355" s="72"/>
      <c r="BK355" s="72"/>
      <c r="BL355" s="72">
        <v>1</v>
      </c>
      <c r="BM355" s="72"/>
      <c r="BN355" s="72"/>
      <c r="BO355" s="72"/>
      <c r="BP355" s="72"/>
      <c r="BQ355" s="72"/>
      <c r="BR355" s="72"/>
      <c r="BS355" s="72"/>
      <c r="BT355" s="72"/>
      <c r="BU355" s="72"/>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238">
        <f t="shared" si="66"/>
        <v>1</v>
      </c>
      <c r="ES355" s="72">
        <f t="shared" si="67"/>
        <v>1</v>
      </c>
      <c r="ET355" s="72" t="s">
        <v>136</v>
      </c>
      <c r="EU355" s="7" t="s">
        <v>2000</v>
      </c>
      <c r="EV355" s="7" t="s">
        <v>115</v>
      </c>
      <c r="EW355" s="7" t="s">
        <v>2362</v>
      </c>
      <c r="EX355" s="150" t="s">
        <v>2369</v>
      </c>
      <c r="EY355" s="239">
        <v>46207</v>
      </c>
      <c r="EZ355" s="239"/>
      <c r="FA355" s="150"/>
      <c r="FB355" s="239"/>
      <c r="FC355" s="7"/>
      <c r="FD355" s="7"/>
      <c r="FE355" s="7">
        <f t="shared" si="70"/>
        <v>3858</v>
      </c>
      <c r="FF355" s="72">
        <f t="shared" si="71"/>
        <v>23929</v>
      </c>
    </row>
    <row r="356" spans="1:163" ht="17.25" hidden="1" customHeight="1" x14ac:dyDescent="0.25">
      <c r="A356" s="72">
        <v>460723500</v>
      </c>
      <c r="B356" s="232" t="s">
        <v>675</v>
      </c>
      <c r="C356" s="72" t="s">
        <v>2243</v>
      </c>
      <c r="D356" s="72" t="s">
        <v>2908</v>
      </c>
      <c r="E356" s="72">
        <v>2434</v>
      </c>
      <c r="F356" s="72"/>
      <c r="G356" s="233"/>
      <c r="H356" s="233"/>
      <c r="I356" s="72">
        <v>2431</v>
      </c>
      <c r="J356" s="72">
        <v>2189</v>
      </c>
      <c r="K356" s="189">
        <f t="shared" si="60"/>
        <v>2243</v>
      </c>
      <c r="L356" s="189">
        <f t="shared" si="61"/>
        <v>2186</v>
      </c>
      <c r="M356" s="260">
        <v>1</v>
      </c>
      <c r="N356" s="72" t="s">
        <v>2242</v>
      </c>
      <c r="O356" s="72" t="s">
        <v>128</v>
      </c>
      <c r="P356" s="72" t="s">
        <v>199</v>
      </c>
      <c r="Q356" s="186">
        <v>37948.080000000002</v>
      </c>
      <c r="R356" s="66">
        <v>54</v>
      </c>
      <c r="S356" s="66">
        <f t="shared" si="62"/>
        <v>0</v>
      </c>
      <c r="T356" s="66">
        <v>6336</v>
      </c>
      <c r="U356" s="4" t="s">
        <v>1020</v>
      </c>
      <c r="V356" s="5">
        <f t="shared" si="68"/>
        <v>5.4898119919849615E-2</v>
      </c>
      <c r="W356" s="5">
        <f t="shared" si="69"/>
        <v>1.9987143345076542E-3</v>
      </c>
      <c r="X356" s="5" t="str">
        <f t="shared" si="63"/>
        <v xml:space="preserve">STABLE </v>
      </c>
      <c r="Y356" s="72" t="str">
        <f t="shared" si="64"/>
        <v>PTP</v>
      </c>
      <c r="Z356" s="72" t="s">
        <v>166</v>
      </c>
      <c r="AA356" s="72" t="s">
        <v>166</v>
      </c>
      <c r="AB356" s="232"/>
      <c r="AC356" s="72">
        <v>15</v>
      </c>
      <c r="AD356" s="72" t="s">
        <v>2888</v>
      </c>
      <c r="AE356" s="234"/>
      <c r="AF356" s="235" t="s">
        <v>129</v>
      </c>
      <c r="AG356" s="7"/>
      <c r="AH356" s="72" t="s">
        <v>355</v>
      </c>
      <c r="AI356" s="7"/>
      <c r="AJ356" s="7"/>
      <c r="AK356" s="7"/>
      <c r="AL356" s="7">
        <v>2189</v>
      </c>
      <c r="AM356" s="186">
        <v>37948.080000000002</v>
      </c>
      <c r="AN356" s="189">
        <v>26</v>
      </c>
      <c r="AO356" s="233">
        <v>25</v>
      </c>
      <c r="AP356" s="233" t="str">
        <f t="shared" si="65"/>
        <v>STABLE</v>
      </c>
      <c r="AQ356" s="233"/>
      <c r="AR356" s="233"/>
      <c r="AS356" s="233"/>
      <c r="AT356" s="233"/>
      <c r="AU356" s="72" t="s">
        <v>131</v>
      </c>
      <c r="AV356" s="236" t="s">
        <v>1401</v>
      </c>
      <c r="AW356" s="232" t="s">
        <v>252</v>
      </c>
      <c r="AX356" s="237">
        <v>45246</v>
      </c>
      <c r="AY356" s="72">
        <v>48</v>
      </c>
      <c r="AZ356" s="72" t="s">
        <v>139</v>
      </c>
      <c r="BA356" s="7" t="s">
        <v>135</v>
      </c>
      <c r="BB356" s="7"/>
      <c r="BC356" s="7"/>
      <c r="BD356" s="72"/>
      <c r="BE356" s="72"/>
      <c r="BF356" s="72"/>
      <c r="BG356" s="150"/>
      <c r="BH356" s="72"/>
      <c r="BI356" s="72">
        <v>1</v>
      </c>
      <c r="BJ356" s="72"/>
      <c r="BK356" s="72"/>
      <c r="BL356" s="72"/>
      <c r="BM356" s="72"/>
      <c r="BN356" s="72"/>
      <c r="BO356" s="72"/>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238">
        <f t="shared" si="66"/>
        <v>1</v>
      </c>
      <c r="ES356" s="72">
        <f t="shared" si="67"/>
        <v>1</v>
      </c>
      <c r="ET356" s="72" t="s">
        <v>203</v>
      </c>
      <c r="EU356" s="7" t="s">
        <v>2001</v>
      </c>
      <c r="EV356" s="7" t="s">
        <v>115</v>
      </c>
      <c r="EW356" s="7" t="s">
        <v>2352</v>
      </c>
      <c r="EX356" s="150" t="s">
        <v>2364</v>
      </c>
      <c r="EY356" s="239">
        <v>46206</v>
      </c>
      <c r="EZ356" s="239"/>
      <c r="FA356" s="150"/>
      <c r="FB356" s="239"/>
      <c r="FC356" s="7"/>
      <c r="FD356" s="7"/>
      <c r="FE356" s="7">
        <f t="shared" si="70"/>
        <v>2243</v>
      </c>
      <c r="FF356" s="72">
        <f t="shared" si="71"/>
        <v>4620</v>
      </c>
    </row>
    <row r="357" spans="1:163" ht="17.25" hidden="1" customHeight="1" x14ac:dyDescent="0.25">
      <c r="A357" s="72">
        <v>462516053</v>
      </c>
      <c r="B357" s="232" t="s">
        <v>249</v>
      </c>
      <c r="C357" s="72" t="s">
        <v>2243</v>
      </c>
      <c r="D357" s="72" t="s">
        <v>139</v>
      </c>
      <c r="E357" s="72">
        <v>3490</v>
      </c>
      <c r="F357" s="72"/>
      <c r="G357" s="233"/>
      <c r="H357" s="233"/>
      <c r="I357" s="72">
        <v>3305</v>
      </c>
      <c r="J357" s="72">
        <v>9898</v>
      </c>
      <c r="K357" s="189">
        <f t="shared" si="60"/>
        <v>3847</v>
      </c>
      <c r="L357" s="189">
        <f t="shared" si="61"/>
        <v>9713</v>
      </c>
      <c r="M357" s="260">
        <v>3</v>
      </c>
      <c r="N357" s="72" t="s">
        <v>2242</v>
      </c>
      <c r="O357" s="72" t="s">
        <v>128</v>
      </c>
      <c r="P357" s="72" t="s">
        <v>199</v>
      </c>
      <c r="Q357" s="186">
        <v>37658</v>
      </c>
      <c r="R357" s="66">
        <v>559</v>
      </c>
      <c r="S357" s="66">
        <f t="shared" si="62"/>
        <v>0</v>
      </c>
      <c r="T357" s="66">
        <v>4500</v>
      </c>
      <c r="U357" s="4" t="s">
        <v>134</v>
      </c>
      <c r="V357" s="5">
        <f t="shared" si="68"/>
        <v>0.23108171129820082</v>
      </c>
      <c r="W357" s="5">
        <f t="shared" si="69"/>
        <v>1.2060839733516359E-2</v>
      </c>
      <c r="X357" s="5" t="str">
        <f t="shared" si="63"/>
        <v xml:space="preserve">STABLE </v>
      </c>
      <c r="Y357" s="72" t="str">
        <f t="shared" si="64"/>
        <v>PAID</v>
      </c>
      <c r="Z357" s="72" t="s">
        <v>128</v>
      </c>
      <c r="AA357" s="72" t="s">
        <v>128</v>
      </c>
      <c r="AB357" s="232" t="s">
        <v>2349</v>
      </c>
      <c r="AC357" s="72"/>
      <c r="AD357" s="72" t="s">
        <v>2889</v>
      </c>
      <c r="AE357" s="234"/>
      <c r="AF357" s="235" t="s">
        <v>2882</v>
      </c>
      <c r="AG357" s="7"/>
      <c r="AH357" s="72" t="s">
        <v>250</v>
      </c>
      <c r="AI357" s="7"/>
      <c r="AJ357" s="7"/>
      <c r="AK357" s="7"/>
      <c r="AL357" s="7">
        <v>9898</v>
      </c>
      <c r="AM357" s="186">
        <v>37658</v>
      </c>
      <c r="AN357" s="189">
        <v>87</v>
      </c>
      <c r="AO357" s="233">
        <v>86</v>
      </c>
      <c r="AP357" s="233" t="str">
        <f t="shared" si="65"/>
        <v>STABLE</v>
      </c>
      <c r="AQ357" s="233"/>
      <c r="AR357" s="233"/>
      <c r="AS357" s="233"/>
      <c r="AT357" s="233"/>
      <c r="AU357" s="72" t="s">
        <v>131</v>
      </c>
      <c r="AV357" s="236" t="s">
        <v>251</v>
      </c>
      <c r="AW357" s="232" t="s">
        <v>252</v>
      </c>
      <c r="AX357" s="237">
        <v>45392</v>
      </c>
      <c r="AY357" s="72">
        <v>36</v>
      </c>
      <c r="AZ357" s="72" t="s">
        <v>139</v>
      </c>
      <c r="BA357" s="7" t="s">
        <v>135</v>
      </c>
      <c r="BB357" s="7"/>
      <c r="BC357" s="7">
        <v>1</v>
      </c>
      <c r="BD357" s="72"/>
      <c r="BE357" s="72"/>
      <c r="BF357" s="72"/>
      <c r="BG357" s="150"/>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238">
        <f t="shared" si="66"/>
        <v>1</v>
      </c>
      <c r="ES357" s="72">
        <f t="shared" si="67"/>
        <v>1</v>
      </c>
      <c r="ET357" s="72" t="s">
        <v>203</v>
      </c>
      <c r="EU357" s="7" t="s">
        <v>253</v>
      </c>
      <c r="EV357" s="7" t="s">
        <v>115</v>
      </c>
      <c r="EW357" s="7" t="s">
        <v>2386</v>
      </c>
      <c r="EX357" s="150" t="s">
        <v>2420</v>
      </c>
      <c r="EY357" s="239">
        <v>46204</v>
      </c>
      <c r="EZ357" s="239"/>
      <c r="FA357" s="150"/>
      <c r="FB357" s="239"/>
      <c r="FC357" s="7"/>
      <c r="FD357" s="7"/>
      <c r="FE357" s="7">
        <f t="shared" si="70"/>
        <v>3847</v>
      </c>
      <c r="FF357" s="72">
        <f t="shared" si="71"/>
        <v>13203</v>
      </c>
      <c r="FG357" s="6">
        <v>462516053</v>
      </c>
    </row>
    <row r="358" spans="1:163" ht="17.25" hidden="1" customHeight="1" x14ac:dyDescent="0.25">
      <c r="A358" s="72">
        <v>466804889</v>
      </c>
      <c r="B358" s="232" t="s">
        <v>2671</v>
      </c>
      <c r="C358" s="72"/>
      <c r="D358" s="72"/>
      <c r="E358" s="72"/>
      <c r="F358" s="72"/>
      <c r="G358" s="233"/>
      <c r="H358" s="233"/>
      <c r="I358" s="72">
        <v>2678</v>
      </c>
      <c r="J358" s="72">
        <v>2678</v>
      </c>
      <c r="K358" s="189">
        <f t="shared" si="60"/>
        <v>2679</v>
      </c>
      <c r="L358" s="189">
        <f t="shared" si="61"/>
        <v>5356</v>
      </c>
      <c r="M358" s="260">
        <v>1</v>
      </c>
      <c r="N358" s="72" t="s">
        <v>124</v>
      </c>
      <c r="O358" s="72" t="s">
        <v>125</v>
      </c>
      <c r="P358" s="72" t="s">
        <v>276</v>
      </c>
      <c r="Q358" s="186">
        <v>37530</v>
      </c>
      <c r="R358" s="66">
        <v>1</v>
      </c>
      <c r="S358" s="66">
        <f t="shared" si="62"/>
        <v>0</v>
      </c>
      <c r="T358" s="66">
        <v>450</v>
      </c>
      <c r="U358" s="4" t="s">
        <v>129</v>
      </c>
      <c r="V358" s="5">
        <f t="shared" si="68"/>
        <v>3.0049341210429577E-2</v>
      </c>
      <c r="W358" s="5">
        <f t="shared" si="69"/>
        <v>1.9766941825270809E-3</v>
      </c>
      <c r="X358" s="5" t="str">
        <f t="shared" si="63"/>
        <v>FLOW</v>
      </c>
      <c r="Y358" s="72" t="str">
        <f t="shared" si="64"/>
        <v>RTP</v>
      </c>
      <c r="Z358" s="72" t="s">
        <v>129</v>
      </c>
      <c r="AA358" s="72" t="s">
        <v>127</v>
      </c>
      <c r="AB358" s="232"/>
      <c r="AC358" s="72"/>
      <c r="AD358" s="72" t="s">
        <v>2892</v>
      </c>
      <c r="AE358" s="234"/>
      <c r="AF358" s="235" t="s">
        <v>129</v>
      </c>
      <c r="AG358" s="7"/>
      <c r="AH358" s="72" t="s">
        <v>277</v>
      </c>
      <c r="AI358" s="7"/>
      <c r="AJ358" s="7"/>
      <c r="AK358" s="7"/>
      <c r="AL358" s="7">
        <v>3129</v>
      </c>
      <c r="AM358" s="186">
        <v>37530</v>
      </c>
      <c r="AN358" s="189">
        <v>25</v>
      </c>
      <c r="AO358" s="233">
        <v>54</v>
      </c>
      <c r="AP358" s="233" t="str">
        <f t="shared" si="65"/>
        <v>FLOW</v>
      </c>
      <c r="AQ358" s="233"/>
      <c r="AR358" s="233"/>
      <c r="AS358" s="233"/>
      <c r="AT358" s="233"/>
      <c r="AU358" s="72" t="s">
        <v>131</v>
      </c>
      <c r="AV358" s="236" t="s">
        <v>2851</v>
      </c>
      <c r="AW358" s="232" t="s">
        <v>1765</v>
      </c>
      <c r="AX358" s="237">
        <v>45902</v>
      </c>
      <c r="AY358" s="72">
        <v>24</v>
      </c>
      <c r="AZ358" s="72" t="s">
        <v>2880</v>
      </c>
      <c r="BA358" s="7" t="s">
        <v>135</v>
      </c>
      <c r="BB358" s="7"/>
      <c r="BC358" s="7"/>
      <c r="BD358" s="72"/>
      <c r="BE358" s="72"/>
      <c r="BF358" s="72"/>
      <c r="BG358" s="150"/>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c r="EP358" s="72"/>
      <c r="EQ358" s="72"/>
      <c r="ER358" s="238">
        <f t="shared" si="66"/>
        <v>0</v>
      </c>
      <c r="ES358" s="72" t="str">
        <f t="shared" si="67"/>
        <v/>
      </c>
      <c r="ET358" s="72" t="s">
        <v>280</v>
      </c>
      <c r="EU358" s="7"/>
      <c r="EV358" s="262"/>
      <c r="EW358" s="7"/>
      <c r="EX358" s="150"/>
      <c r="EY358" s="239"/>
      <c r="EZ358" s="239"/>
      <c r="FA358" s="150"/>
      <c r="FB358" s="239"/>
      <c r="FC358" s="7"/>
      <c r="FD358" s="7"/>
      <c r="FE358" s="7">
        <f t="shared" si="70"/>
        <v>2679</v>
      </c>
      <c r="FF358" s="72">
        <f t="shared" si="71"/>
        <v>5356</v>
      </c>
    </row>
    <row r="359" spans="1:163" ht="17.25" hidden="1" customHeight="1" x14ac:dyDescent="0.25">
      <c r="A359" s="72">
        <v>458417053</v>
      </c>
      <c r="B359" s="232" t="s">
        <v>523</v>
      </c>
      <c r="C359" s="72" t="s">
        <v>2243</v>
      </c>
      <c r="D359" s="72" t="s">
        <v>2909</v>
      </c>
      <c r="E359" s="72">
        <v>3000</v>
      </c>
      <c r="F359" s="72"/>
      <c r="G359" s="233"/>
      <c r="H359" s="233"/>
      <c r="I359" s="72">
        <v>2686</v>
      </c>
      <c r="J359" s="72">
        <v>10699.09</v>
      </c>
      <c r="K359" s="189">
        <f t="shared" si="60"/>
        <v>3128.09</v>
      </c>
      <c r="L359" s="189">
        <f t="shared" si="61"/>
        <v>10385.09</v>
      </c>
      <c r="M359" s="260">
        <v>4</v>
      </c>
      <c r="N359" s="72" t="s">
        <v>2242</v>
      </c>
      <c r="O359" s="72" t="s">
        <v>128</v>
      </c>
      <c r="P359" s="72" t="s">
        <v>165</v>
      </c>
      <c r="Q359" s="186">
        <v>37517</v>
      </c>
      <c r="R359" s="66">
        <v>487</v>
      </c>
      <c r="S359" s="66">
        <f t="shared" si="62"/>
        <v>0</v>
      </c>
      <c r="T359" s="66">
        <v>6750</v>
      </c>
      <c r="U359" s="4" t="s">
        <v>124</v>
      </c>
      <c r="V359" s="5">
        <f t="shared" si="68"/>
        <v>0.3405483248302909</v>
      </c>
      <c r="W359" s="5">
        <f t="shared" si="69"/>
        <v>1.4453591224100863E-2</v>
      </c>
      <c r="X359" s="5" t="str">
        <f t="shared" si="63"/>
        <v xml:space="preserve">STABLE </v>
      </c>
      <c r="Y359" s="72" t="str">
        <f t="shared" si="64"/>
        <v>PAID</v>
      </c>
      <c r="Z359" s="72" t="s">
        <v>166</v>
      </c>
      <c r="AA359" s="72" t="s">
        <v>128</v>
      </c>
      <c r="AB359" s="232"/>
      <c r="AC359" s="72"/>
      <c r="AD359" s="72"/>
      <c r="AE359" s="234"/>
      <c r="AF359" s="235" t="s">
        <v>2882</v>
      </c>
      <c r="AG359" s="7"/>
      <c r="AH359" s="72" t="s">
        <v>344</v>
      </c>
      <c r="AI359" s="7"/>
      <c r="AJ359" s="7"/>
      <c r="AK359" s="7"/>
      <c r="AL359" s="7">
        <v>10699.09</v>
      </c>
      <c r="AM359" s="186">
        <v>37517</v>
      </c>
      <c r="AN359" s="189">
        <v>118</v>
      </c>
      <c r="AO359" s="233">
        <v>116</v>
      </c>
      <c r="AP359" s="233" t="str">
        <f t="shared" si="65"/>
        <v>STABLE</v>
      </c>
      <c r="AQ359" s="233"/>
      <c r="AR359" s="233"/>
      <c r="AS359" s="233"/>
      <c r="AT359" s="233"/>
      <c r="AU359" s="72" t="s">
        <v>426</v>
      </c>
      <c r="AV359" s="236" t="s">
        <v>1184</v>
      </c>
      <c r="AW359" s="232" t="s">
        <v>1180</v>
      </c>
      <c r="AX359" s="237">
        <v>45082</v>
      </c>
      <c r="AY359" s="72">
        <v>48</v>
      </c>
      <c r="AZ359" s="72" t="s">
        <v>139</v>
      </c>
      <c r="BA359" s="7" t="s">
        <v>2305</v>
      </c>
      <c r="BB359" s="7"/>
      <c r="BC359" s="7"/>
      <c r="BD359" s="72"/>
      <c r="BE359" s="72"/>
      <c r="BF359" s="72"/>
      <c r="BG359" s="150"/>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v>1</v>
      </c>
      <c r="CH359" s="72"/>
      <c r="CI359" s="72"/>
      <c r="CJ359" s="72"/>
      <c r="CK359" s="72"/>
      <c r="CL359" s="72"/>
      <c r="CM359" s="72"/>
      <c r="CN359" s="72"/>
      <c r="CO359" s="72"/>
      <c r="CP359" s="72"/>
      <c r="CQ359" s="72"/>
      <c r="CR359" s="72"/>
      <c r="CS359" s="72">
        <v>1</v>
      </c>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238">
        <f t="shared" si="66"/>
        <v>2</v>
      </c>
      <c r="ES359" s="72">
        <f t="shared" si="67"/>
        <v>1</v>
      </c>
      <c r="ET359" s="72" t="s">
        <v>170</v>
      </c>
      <c r="EU359" s="7" t="s">
        <v>2341</v>
      </c>
      <c r="EV359" s="7" t="e">
        <v>#N/A</v>
      </c>
      <c r="EW359" s="7" t="e">
        <v>#N/A</v>
      </c>
      <c r="EX359" s="150" t="e">
        <v>#N/A</v>
      </c>
      <c r="EY359" s="239" t="e">
        <v>#N/A</v>
      </c>
      <c r="EZ359" s="239"/>
      <c r="FA359" s="150"/>
      <c r="FB359" s="239"/>
      <c r="FC359" s="7"/>
      <c r="FD359" s="7"/>
      <c r="FE359" s="7">
        <f t="shared" si="70"/>
        <v>3128.09</v>
      </c>
      <c r="FF359" s="72">
        <f t="shared" si="71"/>
        <v>13385.09</v>
      </c>
    </row>
    <row r="360" spans="1:163" ht="17.25" hidden="1" customHeight="1" x14ac:dyDescent="0.25">
      <c r="A360" s="72">
        <v>464559429</v>
      </c>
      <c r="B360" s="232" t="s">
        <v>802</v>
      </c>
      <c r="C360" s="72"/>
      <c r="D360" s="72"/>
      <c r="E360" s="72"/>
      <c r="F360" s="72"/>
      <c r="G360" s="233"/>
      <c r="H360" s="233"/>
      <c r="I360" s="72">
        <v>5629</v>
      </c>
      <c r="J360" s="72">
        <v>11187</v>
      </c>
      <c r="K360" s="189">
        <f t="shared" si="60"/>
        <v>5791</v>
      </c>
      <c r="L360" s="189">
        <f t="shared" si="61"/>
        <v>16816</v>
      </c>
      <c r="M360" s="260">
        <v>2</v>
      </c>
      <c r="N360" s="72" t="s">
        <v>124</v>
      </c>
      <c r="O360" s="72" t="s">
        <v>125</v>
      </c>
      <c r="P360" s="72" t="s">
        <v>1004</v>
      </c>
      <c r="Q360" s="186">
        <v>37199</v>
      </c>
      <c r="R360" s="66">
        <v>233</v>
      </c>
      <c r="S360" s="66">
        <f t="shared" si="62"/>
        <v>0</v>
      </c>
      <c r="T360" s="66">
        <v>2250</v>
      </c>
      <c r="U360" s="4" t="s">
        <v>124</v>
      </c>
      <c r="V360" s="5">
        <f t="shared" si="68"/>
        <v>1</v>
      </c>
      <c r="W360" s="5">
        <f t="shared" si="69"/>
        <v>6.9164199244998933E-3</v>
      </c>
      <c r="X360" s="5" t="str">
        <f t="shared" si="63"/>
        <v>FLOW</v>
      </c>
      <c r="Y360" s="72" t="str">
        <f t="shared" si="64"/>
        <v>NC</v>
      </c>
      <c r="Z360" s="72" t="s">
        <v>141</v>
      </c>
      <c r="AA360" s="72" t="s">
        <v>141</v>
      </c>
      <c r="AB360" s="232" t="s">
        <v>2347</v>
      </c>
      <c r="AC360" s="72"/>
      <c r="AD360" s="72" t="s">
        <v>2892</v>
      </c>
      <c r="AE360" s="234"/>
      <c r="AF360" s="235" t="s">
        <v>129</v>
      </c>
      <c r="AG360" s="7"/>
      <c r="AH360" s="72" t="s">
        <v>1107</v>
      </c>
      <c r="AI360" s="7"/>
      <c r="AJ360" s="7"/>
      <c r="AK360" s="7"/>
      <c r="AL360" s="7">
        <v>11187</v>
      </c>
      <c r="AM360" s="186">
        <v>37199</v>
      </c>
      <c r="AN360" s="189">
        <v>57</v>
      </c>
      <c r="AO360" s="233">
        <v>86</v>
      </c>
      <c r="AP360" s="233" t="str">
        <f t="shared" si="65"/>
        <v>FLOW</v>
      </c>
      <c r="AQ360" s="233"/>
      <c r="AR360" s="233"/>
      <c r="AS360" s="233"/>
      <c r="AT360" s="233"/>
      <c r="AU360" s="72" t="s">
        <v>131</v>
      </c>
      <c r="AV360" s="236" t="s">
        <v>1558</v>
      </c>
      <c r="AW360" s="232" t="s">
        <v>267</v>
      </c>
      <c r="AX360" s="237">
        <v>45600</v>
      </c>
      <c r="AY360" s="72">
        <v>24</v>
      </c>
      <c r="AZ360" s="72" t="s">
        <v>139</v>
      </c>
      <c r="BA360" s="7" t="s">
        <v>135</v>
      </c>
      <c r="BB360" s="7"/>
      <c r="BC360" s="7"/>
      <c r="BD360" s="72"/>
      <c r="BE360" s="72"/>
      <c r="BF360" s="72"/>
      <c r="BG360" s="150"/>
      <c r="BH360" s="72"/>
      <c r="BI360" s="72">
        <v>1</v>
      </c>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238">
        <f t="shared" si="66"/>
        <v>1</v>
      </c>
      <c r="ES360" s="72">
        <f t="shared" si="67"/>
        <v>1</v>
      </c>
      <c r="ET360" s="72" t="s">
        <v>2240</v>
      </c>
      <c r="EU360" s="7" t="s">
        <v>2002</v>
      </c>
      <c r="EV360" s="7" t="s">
        <v>115</v>
      </c>
      <c r="EW360" s="7" t="s">
        <v>2362</v>
      </c>
      <c r="EX360" s="150" t="s">
        <v>2369</v>
      </c>
      <c r="EY360" s="239">
        <v>46206</v>
      </c>
      <c r="EZ360" s="239"/>
      <c r="FA360" s="150"/>
      <c r="FB360" s="239"/>
      <c r="FC360" s="7" t="s">
        <v>2933</v>
      </c>
      <c r="FD360" s="7"/>
      <c r="FE360" s="7">
        <f t="shared" si="70"/>
        <v>5791</v>
      </c>
      <c r="FF360" s="72">
        <f t="shared" si="71"/>
        <v>16816</v>
      </c>
    </row>
    <row r="361" spans="1:163" ht="17.25" hidden="1" customHeight="1" x14ac:dyDescent="0.25">
      <c r="A361" s="72">
        <v>468012757</v>
      </c>
      <c r="B361" s="232" t="s">
        <v>778</v>
      </c>
      <c r="C361" s="72" t="s">
        <v>2243</v>
      </c>
      <c r="D361" s="72" t="s">
        <v>2899</v>
      </c>
      <c r="E361" s="72">
        <v>8000</v>
      </c>
      <c r="F361" s="72"/>
      <c r="G361" s="233"/>
      <c r="H361" s="233"/>
      <c r="I361" s="72">
        <v>3753</v>
      </c>
      <c r="J361" s="72">
        <v>3748</v>
      </c>
      <c r="K361" s="189">
        <f t="shared" si="60"/>
        <v>3830</v>
      </c>
      <c r="L361" s="189">
        <f t="shared" si="61"/>
        <v>-499</v>
      </c>
      <c r="M361" s="260">
        <v>1</v>
      </c>
      <c r="N361" s="72" t="s">
        <v>480</v>
      </c>
      <c r="O361" s="72" t="s">
        <v>128</v>
      </c>
      <c r="P361" s="72" t="s">
        <v>199</v>
      </c>
      <c r="Q361" s="186">
        <v>36646</v>
      </c>
      <c r="R361" s="66">
        <v>82</v>
      </c>
      <c r="S361" s="66">
        <f t="shared" si="62"/>
        <v>0</v>
      </c>
      <c r="T361" s="66">
        <v>900</v>
      </c>
      <c r="U361" s="4" t="s">
        <v>501</v>
      </c>
      <c r="V361" s="5">
        <f t="shared" si="68"/>
        <v>5.3014447702829995E-2</v>
      </c>
      <c r="W361" s="5">
        <f t="shared" si="69"/>
        <v>1.9301341596825847E-3</v>
      </c>
      <c r="X361" s="5" t="str">
        <f t="shared" si="63"/>
        <v>RB</v>
      </c>
      <c r="Y361" s="72" t="str">
        <f t="shared" si="64"/>
        <v>PAID</v>
      </c>
      <c r="Z361" s="72" t="s">
        <v>141</v>
      </c>
      <c r="AA361" s="72" t="s">
        <v>166</v>
      </c>
      <c r="AB361" s="232"/>
      <c r="AC361" s="72">
        <v>16</v>
      </c>
      <c r="AD361" s="72" t="s">
        <v>2888</v>
      </c>
      <c r="AE361" s="234"/>
      <c r="AF361" s="235" t="s">
        <v>129</v>
      </c>
      <c r="AG361" s="7"/>
      <c r="AH361" s="72" t="s">
        <v>200</v>
      </c>
      <c r="AI361" s="7"/>
      <c r="AJ361" s="7"/>
      <c r="AK361" s="7"/>
      <c r="AL361" s="7">
        <v>3748</v>
      </c>
      <c r="AM361" s="186">
        <v>36646</v>
      </c>
      <c r="AN361" s="189">
        <v>21</v>
      </c>
      <c r="AO361" s="233">
        <v>0</v>
      </c>
      <c r="AP361" s="233" t="str">
        <f t="shared" si="65"/>
        <v>RB</v>
      </c>
      <c r="AQ361" s="233"/>
      <c r="AR361" s="233"/>
      <c r="AS361" s="233"/>
      <c r="AT361" s="233"/>
      <c r="AU361" s="72" t="s">
        <v>131</v>
      </c>
      <c r="AV361" s="236" t="s">
        <v>1529</v>
      </c>
      <c r="AW361" s="232" t="s">
        <v>252</v>
      </c>
      <c r="AX361" s="237">
        <v>46113</v>
      </c>
      <c r="AY361" s="72">
        <v>12</v>
      </c>
      <c r="AZ361" s="72" t="s">
        <v>139</v>
      </c>
      <c r="BA361" s="7" t="s">
        <v>135</v>
      </c>
      <c r="BB361" s="7"/>
      <c r="BC361" s="7"/>
      <c r="BD361" s="72"/>
      <c r="BE361" s="72"/>
      <c r="BF361" s="72"/>
      <c r="BG361" s="150"/>
      <c r="BH361" s="72"/>
      <c r="BI361" s="72">
        <v>1</v>
      </c>
      <c r="BJ361" s="72"/>
      <c r="BK361" s="72"/>
      <c r="BL361" s="72"/>
      <c r="BM361" s="72"/>
      <c r="BN361" s="72"/>
      <c r="BO361" s="72"/>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v>2</v>
      </c>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238">
        <f t="shared" si="66"/>
        <v>3</v>
      </c>
      <c r="ES361" s="72">
        <f t="shared" si="67"/>
        <v>1</v>
      </c>
      <c r="ET361" s="72" t="s">
        <v>203</v>
      </c>
      <c r="EU361" s="7" t="s">
        <v>2003</v>
      </c>
      <c r="EV361" s="7" t="s">
        <v>115</v>
      </c>
      <c r="EW361" s="7" t="s">
        <v>2354</v>
      </c>
      <c r="EX361" s="150" t="s">
        <v>2485</v>
      </c>
      <c r="EY361" s="239">
        <v>46206</v>
      </c>
      <c r="EZ361" s="239"/>
      <c r="FA361" s="150"/>
      <c r="FB361" s="239"/>
      <c r="FC361" s="7"/>
      <c r="FD361" s="7"/>
      <c r="FE361" s="7">
        <f t="shared" si="70"/>
        <v>3830</v>
      </c>
      <c r="FF361" s="72">
        <f t="shared" si="71"/>
        <v>7501</v>
      </c>
    </row>
    <row r="362" spans="1:163" ht="17.25" customHeight="1" x14ac:dyDescent="0.25">
      <c r="A362" s="72">
        <v>461763753</v>
      </c>
      <c r="B362" s="232" t="s">
        <v>656</v>
      </c>
      <c r="C362" s="72"/>
      <c r="D362" s="72"/>
      <c r="E362" s="72"/>
      <c r="F362" s="72"/>
      <c r="G362" s="233"/>
      <c r="H362" s="233"/>
      <c r="I362" s="72">
        <v>2949</v>
      </c>
      <c r="J362" s="72">
        <v>17688</v>
      </c>
      <c r="K362" s="189">
        <f t="shared" si="60"/>
        <v>3913</v>
      </c>
      <c r="L362" s="189">
        <f t="shared" si="61"/>
        <v>20637</v>
      </c>
      <c r="M362" s="260">
        <v>6</v>
      </c>
      <c r="N362" s="72" t="s">
        <v>124</v>
      </c>
      <c r="O362" s="72" t="s">
        <v>125</v>
      </c>
      <c r="P362" s="72" t="s">
        <v>264</v>
      </c>
      <c r="Q362" s="186">
        <v>36603</v>
      </c>
      <c r="R362" s="66">
        <v>970</v>
      </c>
      <c r="S362" s="66">
        <f t="shared" si="62"/>
        <v>0</v>
      </c>
      <c r="T362" s="66">
        <v>3600</v>
      </c>
      <c r="U362" s="4" t="s">
        <v>129</v>
      </c>
      <c r="V362" s="5">
        <f t="shared" si="68"/>
        <v>0.52504797125038527</v>
      </c>
      <c r="W362" s="5">
        <f t="shared" si="69"/>
        <v>1.5999257485488194E-2</v>
      </c>
      <c r="X362" s="5" t="str">
        <f t="shared" si="63"/>
        <v>FLOW</v>
      </c>
      <c r="Y362" s="72" t="str">
        <f t="shared" si="64"/>
        <v>-</v>
      </c>
      <c r="Z362" s="72" t="s">
        <v>129</v>
      </c>
      <c r="AA362" s="72" t="s">
        <v>129</v>
      </c>
      <c r="AB362" s="232"/>
      <c r="AC362" s="72"/>
      <c r="AD362" s="72"/>
      <c r="AE362" s="234"/>
      <c r="AF362" s="235" t="s">
        <v>129</v>
      </c>
      <c r="AG362" s="7"/>
      <c r="AH362" s="72" t="s">
        <v>1067</v>
      </c>
      <c r="AI362" s="7"/>
      <c r="AJ362" s="7"/>
      <c r="AK362" s="7"/>
      <c r="AL362" s="7">
        <v>17688</v>
      </c>
      <c r="AM362" s="186">
        <v>36603</v>
      </c>
      <c r="AN362" s="189">
        <v>177</v>
      </c>
      <c r="AO362" s="233">
        <v>206</v>
      </c>
      <c r="AP362" s="233" t="str">
        <f t="shared" si="65"/>
        <v>FLOW</v>
      </c>
      <c r="AQ362" s="233"/>
      <c r="AR362" s="233"/>
      <c r="AS362" s="233"/>
      <c r="AT362" s="233"/>
      <c r="AU362" s="72" t="s">
        <v>426</v>
      </c>
      <c r="AV362" s="236"/>
      <c r="AW362" s="232" t="s">
        <v>261</v>
      </c>
      <c r="AX362" s="237">
        <v>45324</v>
      </c>
      <c r="AY362" s="72">
        <v>36</v>
      </c>
      <c r="AZ362" s="72" t="s">
        <v>139</v>
      </c>
      <c r="BA362" s="7" t="s">
        <v>2305</v>
      </c>
      <c r="BB362" s="7"/>
      <c r="BC362" s="7"/>
      <c r="BD362" s="72"/>
      <c r="BE362" s="72"/>
      <c r="BF362" s="72"/>
      <c r="BG362" s="150"/>
      <c r="BH362" s="72"/>
      <c r="BI362" s="72"/>
      <c r="BJ362" s="72"/>
      <c r="BK362" s="72"/>
      <c r="BL362" s="72"/>
      <c r="BM362" s="72"/>
      <c r="BN362" s="72"/>
      <c r="BO362" s="72"/>
      <c r="BP362" s="72"/>
      <c r="BQ362" s="72"/>
      <c r="BR362" s="72"/>
      <c r="BS362" s="72"/>
      <c r="BT362" s="72"/>
      <c r="BU362" s="72"/>
      <c r="BV362" s="72"/>
      <c r="BW362" s="72"/>
      <c r="BX362" s="72">
        <v>1</v>
      </c>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238">
        <f t="shared" si="66"/>
        <v>1</v>
      </c>
      <c r="ES362" s="72">
        <f t="shared" si="67"/>
        <v>1</v>
      </c>
      <c r="ET362" s="72" t="s">
        <v>2239</v>
      </c>
      <c r="EU362" s="7" t="s">
        <v>2004</v>
      </c>
      <c r="EV362" s="7" t="s">
        <v>115</v>
      </c>
      <c r="EW362" s="7" t="s">
        <v>2362</v>
      </c>
      <c r="EX362" s="150" t="s">
        <v>2478</v>
      </c>
      <c r="EY362" s="239">
        <v>46211</v>
      </c>
      <c r="EZ362" s="239"/>
      <c r="FA362" s="150"/>
      <c r="FB362" s="239"/>
      <c r="FC362" s="7"/>
      <c r="FD362" s="7"/>
      <c r="FE362" s="7">
        <f t="shared" si="70"/>
        <v>3913</v>
      </c>
      <c r="FF362" s="72">
        <f t="shared" si="71"/>
        <v>20637</v>
      </c>
    </row>
    <row r="363" spans="1:163" ht="17.25" hidden="1" customHeight="1" x14ac:dyDescent="0.25">
      <c r="A363" s="72">
        <v>458806785</v>
      </c>
      <c r="B363" s="232" t="s">
        <v>539</v>
      </c>
      <c r="C363" s="72" t="s">
        <v>2243</v>
      </c>
      <c r="D363" s="72" t="s">
        <v>2959</v>
      </c>
      <c r="E363" s="72">
        <v>5200</v>
      </c>
      <c r="F363" s="72"/>
      <c r="G363" s="233"/>
      <c r="H363" s="233"/>
      <c r="I363" s="72">
        <v>4591</v>
      </c>
      <c r="J363" s="72">
        <v>6081</v>
      </c>
      <c r="K363" s="189">
        <f t="shared" si="60"/>
        <v>1731</v>
      </c>
      <c r="L363" s="189">
        <f t="shared" si="61"/>
        <v>5472</v>
      </c>
      <c r="M363" s="260">
        <v>2</v>
      </c>
      <c r="N363" s="72" t="s">
        <v>2242</v>
      </c>
      <c r="O363" s="72" t="s">
        <v>128</v>
      </c>
      <c r="P363" s="72" t="s">
        <v>276</v>
      </c>
      <c r="Q363" s="186">
        <v>35954</v>
      </c>
      <c r="R363" s="66">
        <v>241</v>
      </c>
      <c r="S363" s="66">
        <f t="shared" si="62"/>
        <v>0</v>
      </c>
      <c r="T363" s="66">
        <v>5850</v>
      </c>
      <c r="U363" s="4" t="s">
        <v>1010</v>
      </c>
      <c r="V363" s="5">
        <f t="shared" si="68"/>
        <v>0.11561552759561024</v>
      </c>
      <c r="W363" s="5">
        <f t="shared" si="69"/>
        <v>6.6849367446831683E-3</v>
      </c>
      <c r="X363" s="5" t="str">
        <f t="shared" si="63"/>
        <v xml:space="preserve">STABLE </v>
      </c>
      <c r="Y363" s="72" t="str">
        <f t="shared" si="64"/>
        <v>PTP</v>
      </c>
      <c r="Z363" s="72" t="s">
        <v>128</v>
      </c>
      <c r="AA363" s="72" t="s">
        <v>166</v>
      </c>
      <c r="AB363" s="232"/>
      <c r="AC363" s="72"/>
      <c r="AD363" s="72"/>
      <c r="AE363" s="234"/>
      <c r="AF363" s="235" t="s">
        <v>129</v>
      </c>
      <c r="AG363" s="7"/>
      <c r="AH363" s="72" t="s">
        <v>1042</v>
      </c>
      <c r="AI363" s="7"/>
      <c r="AJ363" s="7"/>
      <c r="AK363" s="7"/>
      <c r="AL363" s="7">
        <v>6081</v>
      </c>
      <c r="AM363" s="186">
        <v>35954</v>
      </c>
      <c r="AN363" s="189">
        <v>57</v>
      </c>
      <c r="AO363" s="233">
        <v>86</v>
      </c>
      <c r="AP363" s="233" t="str">
        <f t="shared" si="65"/>
        <v>FLOW</v>
      </c>
      <c r="AQ363" s="233"/>
      <c r="AR363" s="233"/>
      <c r="AS363" s="233"/>
      <c r="AT363" s="233"/>
      <c r="AU363" s="72" t="s">
        <v>426</v>
      </c>
      <c r="AV363" s="236" t="s">
        <v>1206</v>
      </c>
      <c r="AW363" s="232" t="s">
        <v>1207</v>
      </c>
      <c r="AX363" s="237">
        <v>45110</v>
      </c>
      <c r="AY363" s="72">
        <v>42</v>
      </c>
      <c r="AZ363" s="72" t="s">
        <v>139</v>
      </c>
      <c r="BA363" s="7" t="s">
        <v>135</v>
      </c>
      <c r="BB363" s="7"/>
      <c r="BC363" s="7"/>
      <c r="BD363" s="72"/>
      <c r="BE363" s="72"/>
      <c r="BF363" s="72"/>
      <c r="BG363" s="150"/>
      <c r="BH363" s="72"/>
      <c r="BI363" s="72"/>
      <c r="BJ363" s="72"/>
      <c r="BK363" s="72"/>
      <c r="BL363" s="72"/>
      <c r="BM363" s="72"/>
      <c r="BN363" s="72"/>
      <c r="BO363" s="72"/>
      <c r="BP363" s="72"/>
      <c r="BQ363" s="72"/>
      <c r="BR363" s="72"/>
      <c r="BS363" s="72"/>
      <c r="BT363" s="72"/>
      <c r="BU363" s="72"/>
      <c r="BV363" s="72"/>
      <c r="BW363" s="72"/>
      <c r="BX363" s="72"/>
      <c r="BY363" s="72"/>
      <c r="BZ363" s="72"/>
      <c r="CA363" s="72">
        <v>1</v>
      </c>
      <c r="CB363" s="72"/>
      <c r="CC363" s="72"/>
      <c r="CD363" s="72"/>
      <c r="CE363" s="72"/>
      <c r="CF363" s="72"/>
      <c r="CG363" s="72"/>
      <c r="CH363" s="72"/>
      <c r="CI363" s="72"/>
      <c r="CJ363" s="72"/>
      <c r="CK363" s="72"/>
      <c r="CL363" s="72"/>
      <c r="CM363" s="72"/>
      <c r="CN363" s="72"/>
      <c r="CO363" s="72"/>
      <c r="CP363" s="72"/>
      <c r="CQ363" s="72"/>
      <c r="CR363" s="72"/>
      <c r="CS363" s="72"/>
      <c r="CT363" s="72"/>
      <c r="CU363" s="72"/>
      <c r="CV363" s="72"/>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238">
        <f t="shared" si="66"/>
        <v>1</v>
      </c>
      <c r="ES363" s="72">
        <f t="shared" si="67"/>
        <v>1</v>
      </c>
      <c r="ET363" s="72" t="s">
        <v>280</v>
      </c>
      <c r="EU363" s="7" t="s">
        <v>2342</v>
      </c>
      <c r="EV363" s="262" t="s">
        <v>115</v>
      </c>
      <c r="EW363" s="7" t="e">
        <v>#N/A</v>
      </c>
      <c r="EX363" s="150" t="e">
        <v>#N/A</v>
      </c>
      <c r="EY363" s="239" t="e">
        <v>#N/A</v>
      </c>
      <c r="EZ363" s="239"/>
      <c r="FA363" s="150"/>
      <c r="FB363" s="239"/>
      <c r="FC363" s="7"/>
      <c r="FD363" s="7"/>
      <c r="FE363" s="7">
        <f t="shared" si="70"/>
        <v>1731</v>
      </c>
      <c r="FF363" s="72">
        <f t="shared" si="71"/>
        <v>10672</v>
      </c>
    </row>
    <row r="364" spans="1:163" ht="17.25" hidden="1" customHeight="1" x14ac:dyDescent="0.25">
      <c r="A364" s="72">
        <v>462670036</v>
      </c>
      <c r="B364" s="232" t="s">
        <v>2624</v>
      </c>
      <c r="C364" s="72" t="s">
        <v>2243</v>
      </c>
      <c r="D364" s="72" t="s">
        <v>2898</v>
      </c>
      <c r="E364" s="72">
        <f>3356+100</f>
        <v>3456</v>
      </c>
      <c r="F364" s="72"/>
      <c r="G364" s="233"/>
      <c r="H364" s="233"/>
      <c r="I364" s="72">
        <v>3356</v>
      </c>
      <c r="J364" s="72">
        <v>3356</v>
      </c>
      <c r="K364" s="189">
        <f t="shared" si="60"/>
        <v>3395</v>
      </c>
      <c r="L364" s="189">
        <f t="shared" si="61"/>
        <v>3256</v>
      </c>
      <c r="M364" s="260">
        <v>1</v>
      </c>
      <c r="N364" s="72" t="s">
        <v>2242</v>
      </c>
      <c r="O364" s="72" t="s">
        <v>128</v>
      </c>
      <c r="P364" s="72" t="s">
        <v>254</v>
      </c>
      <c r="Q364" s="186">
        <v>35761</v>
      </c>
      <c r="R364" s="66">
        <v>39</v>
      </c>
      <c r="S364" s="66">
        <f t="shared" si="62"/>
        <v>0</v>
      </c>
      <c r="T364" s="66">
        <v>450</v>
      </c>
      <c r="U364" s="4" t="s">
        <v>129</v>
      </c>
      <c r="V364" s="5">
        <f t="shared" si="68"/>
        <v>3.0019273076767394E-2</v>
      </c>
      <c r="W364" s="5">
        <f t="shared" si="69"/>
        <v>1.8835214671289885E-3</v>
      </c>
      <c r="X364" s="5" t="str">
        <f t="shared" si="63"/>
        <v xml:space="preserve">STABLE </v>
      </c>
      <c r="Y364" s="72" t="str">
        <f t="shared" si="64"/>
        <v>PAID</v>
      </c>
      <c r="Z364" s="72" t="s">
        <v>129</v>
      </c>
      <c r="AA364" s="72" t="s">
        <v>128</v>
      </c>
      <c r="AB364" s="232"/>
      <c r="AC364" s="72"/>
      <c r="AD364" s="72"/>
      <c r="AE364" s="234"/>
      <c r="AF364" s="235" t="s">
        <v>129</v>
      </c>
      <c r="AG364" s="7"/>
      <c r="AH364" s="72" t="s">
        <v>2272</v>
      </c>
      <c r="AI364" s="7"/>
      <c r="AJ364" s="7"/>
      <c r="AK364" s="7"/>
      <c r="AL364" s="7">
        <v>3845</v>
      </c>
      <c r="AM364" s="186">
        <v>35761</v>
      </c>
      <c r="AN364" s="189">
        <v>26</v>
      </c>
      <c r="AO364" s="233">
        <v>25</v>
      </c>
      <c r="AP364" s="233" t="str">
        <f t="shared" si="65"/>
        <v>STABLE</v>
      </c>
      <c r="AQ364" s="233"/>
      <c r="AR364" s="233"/>
      <c r="AS364" s="233"/>
      <c r="AT364" s="233"/>
      <c r="AU364" s="72" t="s">
        <v>131</v>
      </c>
      <c r="AV364" s="236" t="s">
        <v>2794</v>
      </c>
      <c r="AW364" s="232" t="s">
        <v>239</v>
      </c>
      <c r="AX364" s="237">
        <v>45405</v>
      </c>
      <c r="AY364" s="72">
        <v>36</v>
      </c>
      <c r="AZ364" s="72" t="s">
        <v>2880</v>
      </c>
      <c r="BA364" s="7" t="s">
        <v>2305</v>
      </c>
      <c r="BB364" s="7"/>
      <c r="BC364" s="7"/>
      <c r="BD364" s="72"/>
      <c r="BE364" s="72"/>
      <c r="BF364" s="72"/>
      <c r="BG364" s="150"/>
      <c r="BH364" s="72"/>
      <c r="BI364" s="72"/>
      <c r="BJ364" s="72"/>
      <c r="BK364" s="72"/>
      <c r="BL364" s="72"/>
      <c r="BM364" s="72"/>
      <c r="BN364" s="72"/>
      <c r="BO364" s="72"/>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v>1</v>
      </c>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238">
        <f t="shared" si="66"/>
        <v>1</v>
      </c>
      <c r="ES364" s="72">
        <f t="shared" si="67"/>
        <v>1</v>
      </c>
      <c r="ET364" s="72" t="s">
        <v>256</v>
      </c>
      <c r="EU364" s="7"/>
      <c r="EV364" s="262"/>
      <c r="EW364" s="7"/>
      <c r="EX364" s="150"/>
      <c r="EY364" s="239"/>
      <c r="EZ364" s="239"/>
      <c r="FA364" s="150"/>
      <c r="FB364" s="239"/>
      <c r="FC364" s="7"/>
      <c r="FD364" s="7"/>
      <c r="FE364" s="7">
        <f t="shared" si="70"/>
        <v>3395</v>
      </c>
      <c r="FF364" s="72">
        <f t="shared" si="71"/>
        <v>6712</v>
      </c>
    </row>
    <row r="365" spans="1:163" ht="17.25" customHeight="1" x14ac:dyDescent="0.25">
      <c r="A365" s="72">
        <v>461265756</v>
      </c>
      <c r="B365" s="232" t="s">
        <v>263</v>
      </c>
      <c r="C365" s="72"/>
      <c r="D365" s="72"/>
      <c r="E365" s="72"/>
      <c r="F365" s="72"/>
      <c r="G365" s="233"/>
      <c r="H365" s="233"/>
      <c r="I365" s="72">
        <v>3909</v>
      </c>
      <c r="J365" s="72">
        <v>11727</v>
      </c>
      <c r="K365" s="189">
        <f t="shared" si="60"/>
        <v>4124</v>
      </c>
      <c r="L365" s="189">
        <f t="shared" si="61"/>
        <v>15636</v>
      </c>
      <c r="M365" s="260">
        <v>3</v>
      </c>
      <c r="N365" s="72" t="s">
        <v>124</v>
      </c>
      <c r="O365" s="72" t="s">
        <v>125</v>
      </c>
      <c r="P365" s="72" t="s">
        <v>264</v>
      </c>
      <c r="Q365" s="186">
        <v>35419</v>
      </c>
      <c r="R365" s="66">
        <v>215</v>
      </c>
      <c r="S365" s="66">
        <f t="shared" si="62"/>
        <v>0</v>
      </c>
      <c r="T365" s="66">
        <v>1350</v>
      </c>
      <c r="U365" s="4" t="s">
        <v>124</v>
      </c>
      <c r="V365" s="5">
        <f t="shared" si="68"/>
        <v>0.28457466937547837</v>
      </c>
      <c r="W365" s="5">
        <f t="shared" si="69"/>
        <v>1.1343748540055657E-2</v>
      </c>
      <c r="X365" s="5" t="str">
        <f t="shared" si="63"/>
        <v>FLOW</v>
      </c>
      <c r="Y365" s="72" t="str">
        <f t="shared" si="64"/>
        <v>-</v>
      </c>
      <c r="Z365" s="72" t="s">
        <v>141</v>
      </c>
      <c r="AA365" s="72" t="s">
        <v>129</v>
      </c>
      <c r="AB365" s="232"/>
      <c r="AC365" s="72"/>
      <c r="AD365" s="72"/>
      <c r="AE365" s="234"/>
      <c r="AF365" s="235" t="s">
        <v>2882</v>
      </c>
      <c r="AG365" s="7"/>
      <c r="AH365" s="72" t="s">
        <v>265</v>
      </c>
      <c r="AI365" s="7"/>
      <c r="AJ365" s="7"/>
      <c r="AK365" s="7"/>
      <c r="AL365" s="7">
        <v>11727</v>
      </c>
      <c r="AM365" s="186">
        <v>35419</v>
      </c>
      <c r="AN365" s="189">
        <v>87</v>
      </c>
      <c r="AO365" s="233" t="e">
        <v>#N/A</v>
      </c>
      <c r="AP365" s="233" t="e">
        <f t="shared" si="65"/>
        <v>#N/A</v>
      </c>
      <c r="AQ365" s="233"/>
      <c r="AR365" s="233"/>
      <c r="AS365" s="233"/>
      <c r="AT365" s="233"/>
      <c r="AU365" s="72" t="s">
        <v>131</v>
      </c>
      <c r="AV365" s="236" t="s">
        <v>266</v>
      </c>
      <c r="AW365" s="232" t="s">
        <v>267</v>
      </c>
      <c r="AX365" s="237">
        <v>45287</v>
      </c>
      <c r="AY365" s="72">
        <v>36</v>
      </c>
      <c r="AZ365" s="72" t="s">
        <v>139</v>
      </c>
      <c r="BA365" s="7" t="s">
        <v>2305</v>
      </c>
      <c r="BB365" s="7"/>
      <c r="BC365" s="7"/>
      <c r="BD365" s="72"/>
      <c r="BE365" s="72"/>
      <c r="BF365" s="72"/>
      <c r="BG365" s="150"/>
      <c r="BH365" s="72"/>
      <c r="BI365" s="72"/>
      <c r="BJ365" s="72"/>
      <c r="BK365" s="72"/>
      <c r="BL365" s="72"/>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v>1</v>
      </c>
      <c r="EP365" s="72"/>
      <c r="EQ365" s="72"/>
      <c r="ER365" s="238">
        <f t="shared" si="66"/>
        <v>1</v>
      </c>
      <c r="ES365" s="72">
        <f t="shared" si="67"/>
        <v>1</v>
      </c>
      <c r="ET365" s="72" t="s">
        <v>268</v>
      </c>
      <c r="EU365" s="7" t="s">
        <v>269</v>
      </c>
      <c r="EV365" s="7" t="s">
        <v>115</v>
      </c>
      <c r="EW365" s="7" t="s">
        <v>2354</v>
      </c>
      <c r="EX365" s="150" t="s">
        <v>2486</v>
      </c>
      <c r="EY365" s="239">
        <v>46205</v>
      </c>
      <c r="EZ365" s="239"/>
      <c r="FA365" s="150"/>
      <c r="FB365" s="239"/>
      <c r="FC365" s="7"/>
      <c r="FD365" s="7"/>
      <c r="FE365" s="7">
        <f t="shared" si="70"/>
        <v>4124</v>
      </c>
      <c r="FF365" s="72">
        <f t="shared" si="71"/>
        <v>15636</v>
      </c>
      <c r="FG365" s="6">
        <v>461265756</v>
      </c>
    </row>
    <row r="366" spans="1:163" ht="17.25" hidden="1" customHeight="1" x14ac:dyDescent="0.25">
      <c r="A366" s="72">
        <v>463491160</v>
      </c>
      <c r="B366" s="232" t="s">
        <v>270</v>
      </c>
      <c r="C366" s="72" t="s">
        <v>2246</v>
      </c>
      <c r="D366" s="72" t="s">
        <v>2247</v>
      </c>
      <c r="E366" s="72">
        <v>3000</v>
      </c>
      <c r="F366" s="72"/>
      <c r="G366" s="233"/>
      <c r="H366" s="233"/>
      <c r="I366" s="72">
        <v>2617</v>
      </c>
      <c r="J366" s="72">
        <v>7315</v>
      </c>
      <c r="K366" s="189">
        <f t="shared" si="60"/>
        <v>2430</v>
      </c>
      <c r="L366" s="189">
        <f t="shared" si="61"/>
        <v>6932</v>
      </c>
      <c r="M366" s="260">
        <v>3</v>
      </c>
      <c r="N366" s="72" t="s">
        <v>2242</v>
      </c>
      <c r="O366" s="72" t="s">
        <v>128</v>
      </c>
      <c r="P366" s="72" t="s">
        <v>126</v>
      </c>
      <c r="Q366" s="186">
        <v>35289</v>
      </c>
      <c r="R366" s="66">
        <v>349</v>
      </c>
      <c r="S366" s="66">
        <f t="shared" si="62"/>
        <v>0</v>
      </c>
      <c r="T366" s="66">
        <v>6184</v>
      </c>
      <c r="U366" s="4" t="s">
        <v>124</v>
      </c>
      <c r="V366" s="5">
        <f t="shared" si="68"/>
        <v>4.60790699290528E-2</v>
      </c>
      <c r="W366" s="5">
        <f t="shared" si="69"/>
        <v>1.1302113053164236E-2</v>
      </c>
      <c r="X366" s="5" t="str">
        <f t="shared" si="63"/>
        <v xml:space="preserve">STABLE </v>
      </c>
      <c r="Y366" s="72" t="str">
        <f t="shared" si="64"/>
        <v>PAID</v>
      </c>
      <c r="Z366" s="72" t="s">
        <v>166</v>
      </c>
      <c r="AA366" s="72" t="s">
        <v>128</v>
      </c>
      <c r="AB366" s="232"/>
      <c r="AC366" s="72"/>
      <c r="AD366" s="72"/>
      <c r="AE366" s="234"/>
      <c r="AF366" s="235" t="s">
        <v>2882</v>
      </c>
      <c r="AG366" s="7"/>
      <c r="AH366" s="72" t="s">
        <v>271</v>
      </c>
      <c r="AI366" s="7"/>
      <c r="AJ366" s="7"/>
      <c r="AK366" s="7"/>
      <c r="AL366" s="7">
        <v>7315</v>
      </c>
      <c r="AM366" s="186">
        <v>35289</v>
      </c>
      <c r="AN366" s="189">
        <v>87</v>
      </c>
      <c r="AO366" s="233">
        <v>86</v>
      </c>
      <c r="AP366" s="233" t="str">
        <f t="shared" si="65"/>
        <v>STABLE</v>
      </c>
      <c r="AQ366" s="233"/>
      <c r="AR366" s="233"/>
      <c r="AS366" s="233"/>
      <c r="AT366" s="233"/>
      <c r="AU366" s="72" t="s">
        <v>131</v>
      </c>
      <c r="AV366" s="236" t="s">
        <v>272</v>
      </c>
      <c r="AW366" s="232" t="s">
        <v>273</v>
      </c>
      <c r="AX366" s="237">
        <v>45489</v>
      </c>
      <c r="AY366" s="72">
        <v>36</v>
      </c>
      <c r="AZ366" s="72" t="s">
        <v>139</v>
      </c>
      <c r="BA366" s="7" t="s">
        <v>135</v>
      </c>
      <c r="BB366" s="7"/>
      <c r="BC366" s="7">
        <v>1</v>
      </c>
      <c r="BD366" s="72"/>
      <c r="BE366" s="72"/>
      <c r="BF366" s="72"/>
      <c r="BG366" s="150"/>
      <c r="BH366" s="72"/>
      <c r="BI366" s="72"/>
      <c r="BJ366" s="72"/>
      <c r="BK366" s="72"/>
      <c r="BL366" s="72">
        <v>2</v>
      </c>
      <c r="BM366" s="72"/>
      <c r="BN366" s="72"/>
      <c r="BO366" s="72"/>
      <c r="BP366" s="72"/>
      <c r="BQ366" s="72"/>
      <c r="BR366" s="72"/>
      <c r="BS366" s="72"/>
      <c r="BT366" s="72"/>
      <c r="BU366" s="72"/>
      <c r="BV366" s="72"/>
      <c r="BW366" s="72"/>
      <c r="BX366" s="72"/>
      <c r="BY366" s="72"/>
      <c r="BZ366" s="72"/>
      <c r="CA366" s="72"/>
      <c r="CB366" s="72"/>
      <c r="CC366" s="72"/>
      <c r="CD366" s="72"/>
      <c r="CE366" s="72"/>
      <c r="CF366" s="72"/>
      <c r="CG366" s="72"/>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238">
        <f t="shared" si="66"/>
        <v>3</v>
      </c>
      <c r="ES366" s="72">
        <f t="shared" si="67"/>
        <v>1</v>
      </c>
      <c r="ET366" s="72" t="s">
        <v>136</v>
      </c>
      <c r="EU366" s="7" t="s">
        <v>274</v>
      </c>
      <c r="EV366" s="7" t="s">
        <v>115</v>
      </c>
      <c r="EW366" s="7" t="s">
        <v>2382</v>
      </c>
      <c r="EX366" s="150" t="s">
        <v>2382</v>
      </c>
      <c r="EY366" s="239">
        <v>46207</v>
      </c>
      <c r="EZ366" s="239"/>
      <c r="FA366" s="150"/>
      <c r="FB366" s="239"/>
      <c r="FC366" s="7"/>
      <c r="FD366" s="7"/>
      <c r="FE366" s="7">
        <f t="shared" si="70"/>
        <v>2430</v>
      </c>
      <c r="FF366" s="72">
        <f t="shared" si="71"/>
        <v>9932</v>
      </c>
      <c r="FG366" s="6">
        <v>463491160</v>
      </c>
    </row>
    <row r="367" spans="1:163" ht="17.25" hidden="1" customHeight="1" x14ac:dyDescent="0.25">
      <c r="A367" s="72">
        <v>135050716</v>
      </c>
      <c r="B367" s="232" t="s">
        <v>963</v>
      </c>
      <c r="C367" s="72" t="s">
        <v>2243</v>
      </c>
      <c r="D367" s="72" t="s">
        <v>2943</v>
      </c>
      <c r="E367" s="72">
        <v>6143</v>
      </c>
      <c r="F367" s="72"/>
      <c r="G367" s="233"/>
      <c r="H367" s="233" t="s">
        <v>2946</v>
      </c>
      <c r="I367" s="72">
        <v>6140</v>
      </c>
      <c r="J367" s="72">
        <v>5547</v>
      </c>
      <c r="K367" s="189">
        <f t="shared" si="60"/>
        <v>5656</v>
      </c>
      <c r="L367" s="189">
        <f t="shared" si="61"/>
        <v>5544</v>
      </c>
      <c r="M367" s="260">
        <v>1</v>
      </c>
      <c r="N367" s="72" t="s">
        <v>2242</v>
      </c>
      <c r="O367" s="72" t="s">
        <v>128</v>
      </c>
      <c r="P367" s="72" t="s">
        <v>284</v>
      </c>
      <c r="Q367" s="186">
        <v>35074</v>
      </c>
      <c r="R367" s="66">
        <v>109</v>
      </c>
      <c r="S367" s="66">
        <f t="shared" si="62"/>
        <v>0</v>
      </c>
      <c r="T367" s="66">
        <v>6750</v>
      </c>
      <c r="U367" s="4" t="s">
        <v>1020</v>
      </c>
      <c r="V367" s="5">
        <f t="shared" si="68"/>
        <v>2.3922523054774016E-2</v>
      </c>
      <c r="W367" s="5">
        <f t="shared" si="69"/>
        <v>1.8473373769772137E-3</v>
      </c>
      <c r="X367" s="5" t="s">
        <v>2242</v>
      </c>
      <c r="Y367" s="72" t="str">
        <f t="shared" si="64"/>
        <v>PTP</v>
      </c>
      <c r="Z367" s="72" t="s">
        <v>166</v>
      </c>
      <c r="AA367" s="72" t="s">
        <v>166</v>
      </c>
      <c r="AB367" s="232"/>
      <c r="AC367" s="72">
        <v>21</v>
      </c>
      <c r="AD367" s="72" t="s">
        <v>2888</v>
      </c>
      <c r="AE367" s="234"/>
      <c r="AF367" s="235" t="s">
        <v>129</v>
      </c>
      <c r="AG367" s="7"/>
      <c r="AH367" s="72" t="s">
        <v>1164</v>
      </c>
      <c r="AI367" s="7"/>
      <c r="AJ367" s="7"/>
      <c r="AK367" s="7"/>
      <c r="AL367" s="7">
        <v>5547</v>
      </c>
      <c r="AM367" s="186">
        <v>35074</v>
      </c>
      <c r="AN367" s="189">
        <v>26</v>
      </c>
      <c r="AO367" s="233">
        <v>25</v>
      </c>
      <c r="AP367" s="233" t="str">
        <f t="shared" si="65"/>
        <v>STABLE</v>
      </c>
      <c r="AQ367" s="233"/>
      <c r="AR367" s="233"/>
      <c r="AS367" s="233"/>
      <c r="AT367" s="233"/>
      <c r="AU367" s="72" t="s">
        <v>426</v>
      </c>
      <c r="AV367" s="236" t="s">
        <v>1749</v>
      </c>
      <c r="AW367" s="232" t="s">
        <v>1750</v>
      </c>
      <c r="AX367" s="237">
        <v>44862</v>
      </c>
      <c r="AY367" s="72">
        <v>48</v>
      </c>
      <c r="AZ367" s="72" t="s">
        <v>139</v>
      </c>
      <c r="BA367" s="7" t="s">
        <v>2305</v>
      </c>
      <c r="BB367" s="7"/>
      <c r="BC367" s="7"/>
      <c r="BD367" s="72"/>
      <c r="BE367" s="72"/>
      <c r="BF367" s="72"/>
      <c r="BG367" s="150"/>
      <c r="BH367" s="72"/>
      <c r="BI367" s="72"/>
      <c r="BJ367" s="72"/>
      <c r="BK367" s="72"/>
      <c r="BL367" s="72"/>
      <c r="BM367" s="72"/>
      <c r="BN367" s="72"/>
      <c r="BO367" s="72"/>
      <c r="BP367" s="72"/>
      <c r="BQ367" s="72"/>
      <c r="BR367" s="72"/>
      <c r="BS367" s="72"/>
      <c r="BT367" s="72"/>
      <c r="BU367" s="72">
        <v>2</v>
      </c>
      <c r="BV367" s="72"/>
      <c r="BW367" s="72"/>
      <c r="BX367" s="72">
        <v>2</v>
      </c>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c r="EP367" s="72"/>
      <c r="EQ367" s="72"/>
      <c r="ER367" s="238">
        <f t="shared" si="66"/>
        <v>4</v>
      </c>
      <c r="ES367" s="72">
        <f t="shared" si="67"/>
        <v>1</v>
      </c>
      <c r="ET367" s="72" t="s">
        <v>288</v>
      </c>
      <c r="EU367" s="7" t="s">
        <v>2005</v>
      </c>
      <c r="EV367" s="7" t="s">
        <v>115</v>
      </c>
      <c r="EW367" s="7" t="s">
        <v>2358</v>
      </c>
      <c r="EX367" s="150" t="s">
        <v>2371</v>
      </c>
      <c r="EY367" s="239">
        <v>46218</v>
      </c>
      <c r="EZ367" s="239"/>
      <c r="FA367" s="150"/>
      <c r="FB367" s="239"/>
      <c r="FC367" s="7"/>
      <c r="FD367" s="7"/>
      <c r="FE367" s="7">
        <f t="shared" si="70"/>
        <v>5656</v>
      </c>
      <c r="FF367" s="72">
        <f t="shared" si="71"/>
        <v>11687</v>
      </c>
    </row>
    <row r="368" spans="1:163" ht="17.25" hidden="1" customHeight="1" x14ac:dyDescent="0.25">
      <c r="A368" s="72">
        <v>462727954</v>
      </c>
      <c r="B368" s="232" t="s">
        <v>2621</v>
      </c>
      <c r="C368" s="72" t="s">
        <v>2243</v>
      </c>
      <c r="D368" s="72" t="s">
        <v>2935</v>
      </c>
      <c r="E368" s="72">
        <v>58</v>
      </c>
      <c r="F368" s="72"/>
      <c r="G368" s="233"/>
      <c r="H368" s="233"/>
      <c r="I368" s="72">
        <v>3254</v>
      </c>
      <c r="J368" s="72">
        <v>0</v>
      </c>
      <c r="K368" s="189">
        <f t="shared" si="60"/>
        <v>58</v>
      </c>
      <c r="L368" s="189">
        <f t="shared" si="61"/>
        <v>3196</v>
      </c>
      <c r="M368" s="260">
        <v>1</v>
      </c>
      <c r="N368" s="72" t="s">
        <v>2242</v>
      </c>
      <c r="O368" s="72" t="s">
        <v>128</v>
      </c>
      <c r="P368" s="72" t="s">
        <v>140</v>
      </c>
      <c r="Q368" s="186">
        <v>34852</v>
      </c>
      <c r="R368" s="66">
        <v>58</v>
      </c>
      <c r="S368" s="66">
        <f t="shared" si="62"/>
        <v>0</v>
      </c>
      <c r="T368" s="66">
        <v>450</v>
      </c>
      <c r="U368" s="4" t="s">
        <v>1026</v>
      </c>
      <c r="V368" s="5">
        <f t="shared" si="68"/>
        <v>1.2005920022294387E-2</v>
      </c>
      <c r="W368" s="5">
        <f t="shared" si="69"/>
        <v>1.8356447015569896E-3</v>
      </c>
      <c r="X368" s="5" t="str">
        <f t="shared" si="63"/>
        <v xml:space="preserve">STABLE </v>
      </c>
      <c r="Y368" s="72" t="str">
        <f t="shared" si="64"/>
        <v>NC</v>
      </c>
      <c r="Z368" s="72" t="s">
        <v>141</v>
      </c>
      <c r="AA368" s="72" t="s">
        <v>141</v>
      </c>
      <c r="AB368" s="232" t="s">
        <v>2349</v>
      </c>
      <c r="AC368" s="72"/>
      <c r="AD368" s="72" t="s">
        <v>2892</v>
      </c>
      <c r="AE368" s="234"/>
      <c r="AF368" s="235" t="s">
        <v>129</v>
      </c>
      <c r="AG368" s="7"/>
      <c r="AH368" s="72" t="s">
        <v>425</v>
      </c>
      <c r="AI368" s="7"/>
      <c r="AJ368" s="7"/>
      <c r="AK368" s="7"/>
      <c r="AL368" s="7">
        <v>3755</v>
      </c>
      <c r="AM368" s="186">
        <v>34852</v>
      </c>
      <c r="AN368" s="189">
        <v>26</v>
      </c>
      <c r="AO368" s="233">
        <v>25</v>
      </c>
      <c r="AP368" s="233" t="str">
        <f t="shared" si="65"/>
        <v>STABLE</v>
      </c>
      <c r="AQ368" s="233"/>
      <c r="AR368" s="233"/>
      <c r="AS368" s="233"/>
      <c r="AT368" s="233"/>
      <c r="AU368" s="72" t="s">
        <v>131</v>
      </c>
      <c r="AV368" s="236" t="s">
        <v>2791</v>
      </c>
      <c r="AW368" s="232" t="s">
        <v>215</v>
      </c>
      <c r="AX368" s="237">
        <v>45411</v>
      </c>
      <c r="AY368" s="72">
        <v>36</v>
      </c>
      <c r="AZ368" s="72" t="s">
        <v>2880</v>
      </c>
      <c r="BA368" s="7" t="s">
        <v>135</v>
      </c>
      <c r="BB368" s="7"/>
      <c r="BC368" s="7"/>
      <c r="BD368" s="72"/>
      <c r="BE368" s="72"/>
      <c r="BF368" s="72"/>
      <c r="BG368" s="150"/>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v>1</v>
      </c>
      <c r="CH368" s="72"/>
      <c r="CI368" s="72"/>
      <c r="CJ368" s="72"/>
      <c r="CK368" s="72"/>
      <c r="CL368" s="72"/>
      <c r="CM368" s="72"/>
      <c r="CN368" s="72"/>
      <c r="CO368" s="72"/>
      <c r="CP368" s="72"/>
      <c r="CQ368" s="72"/>
      <c r="CR368" s="72"/>
      <c r="CS368" s="72"/>
      <c r="CT368" s="72"/>
      <c r="CU368" s="72"/>
      <c r="CV368" s="72">
        <v>1</v>
      </c>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238">
        <f t="shared" si="66"/>
        <v>2</v>
      </c>
      <c r="ES368" s="72">
        <f t="shared" si="67"/>
        <v>1</v>
      </c>
      <c r="ET368" s="72" t="s">
        <v>145</v>
      </c>
      <c r="EU368" s="7"/>
      <c r="EV368" s="262"/>
      <c r="EW368" s="7"/>
      <c r="EX368" s="150"/>
      <c r="EY368" s="239"/>
      <c r="EZ368" s="239"/>
      <c r="FA368" s="150"/>
      <c r="FB368" s="239"/>
      <c r="FC368" s="7"/>
      <c r="FD368" s="7"/>
      <c r="FE368" s="7">
        <f t="shared" si="70"/>
        <v>58</v>
      </c>
      <c r="FF368" s="72">
        <f t="shared" si="71"/>
        <v>3254</v>
      </c>
    </row>
    <row r="369" spans="1:163" ht="17.25" hidden="1" customHeight="1" x14ac:dyDescent="0.25">
      <c r="A369" s="72">
        <v>462027650</v>
      </c>
      <c r="B369" s="232" t="s">
        <v>530</v>
      </c>
      <c r="C369" s="72"/>
      <c r="D369" s="72"/>
      <c r="E369" s="72"/>
      <c r="F369" s="72"/>
      <c r="G369" s="233"/>
      <c r="H369" s="233"/>
      <c r="I369" s="72">
        <v>3798</v>
      </c>
      <c r="J369" s="72">
        <v>3648</v>
      </c>
      <c r="K369" s="189">
        <f t="shared" si="60"/>
        <v>3730</v>
      </c>
      <c r="L369" s="189">
        <f t="shared" si="61"/>
        <v>7446</v>
      </c>
      <c r="M369" s="260">
        <v>1</v>
      </c>
      <c r="N369" s="72" t="s">
        <v>124</v>
      </c>
      <c r="O369" s="72" t="s">
        <v>125</v>
      </c>
      <c r="P369" s="72" t="s">
        <v>126</v>
      </c>
      <c r="Q369" s="186">
        <v>34755</v>
      </c>
      <c r="R369" s="66">
        <v>82</v>
      </c>
      <c r="S369" s="66">
        <f t="shared" si="62"/>
        <v>0</v>
      </c>
      <c r="T369" s="66">
        <v>5832</v>
      </c>
      <c r="U369" s="4" t="s">
        <v>1007</v>
      </c>
      <c r="V369" s="5">
        <f t="shared" si="68"/>
        <v>2.1841814546686194E-2</v>
      </c>
      <c r="W369" s="5">
        <f t="shared" si="69"/>
        <v>1.830535739774279E-3</v>
      </c>
      <c r="X369" s="5" t="s">
        <v>124</v>
      </c>
      <c r="Y369" s="72" t="str">
        <f t="shared" si="64"/>
        <v>PTP</v>
      </c>
      <c r="Z369" s="72" t="s">
        <v>166</v>
      </c>
      <c r="AA369" s="72" t="s">
        <v>166</v>
      </c>
      <c r="AB369" s="232"/>
      <c r="AC369" s="72">
        <v>31</v>
      </c>
      <c r="AD369" s="72" t="s">
        <v>2888</v>
      </c>
      <c r="AE369" s="234"/>
      <c r="AF369" s="235" t="s">
        <v>129</v>
      </c>
      <c r="AG369" s="7"/>
      <c r="AH369" s="72" t="s">
        <v>187</v>
      </c>
      <c r="AI369" s="7"/>
      <c r="AJ369" s="7"/>
      <c r="AK369" s="7"/>
      <c r="AL369" s="7">
        <v>3648</v>
      </c>
      <c r="AM369" s="186">
        <v>34755</v>
      </c>
      <c r="AN369" s="189">
        <v>26</v>
      </c>
      <c r="AO369" s="233">
        <v>55</v>
      </c>
      <c r="AP369" s="233" t="str">
        <f t="shared" si="65"/>
        <v>FLOW</v>
      </c>
      <c r="AQ369" s="233"/>
      <c r="AR369" s="233"/>
      <c r="AS369" s="233"/>
      <c r="AT369" s="233"/>
      <c r="AU369" s="72" t="s">
        <v>426</v>
      </c>
      <c r="AV369" s="236" t="s">
        <v>1193</v>
      </c>
      <c r="AW369" s="232" t="s">
        <v>1194</v>
      </c>
      <c r="AX369" s="237">
        <v>45348</v>
      </c>
      <c r="AY369" s="72">
        <v>36</v>
      </c>
      <c r="AZ369" s="72" t="s">
        <v>139</v>
      </c>
      <c r="BA369" s="7" t="s">
        <v>135</v>
      </c>
      <c r="BB369" s="7"/>
      <c r="BC369" s="7"/>
      <c r="BD369" s="72"/>
      <c r="BE369" s="72"/>
      <c r="BF369" s="72"/>
      <c r="BG369" s="150"/>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238">
        <f t="shared" si="66"/>
        <v>1</v>
      </c>
      <c r="ES369" s="72">
        <f t="shared" si="67"/>
        <v>1</v>
      </c>
      <c r="ET369" s="72" t="s">
        <v>136</v>
      </c>
      <c r="EU369" s="7" t="s">
        <v>2006</v>
      </c>
      <c r="EV369" s="7" t="s">
        <v>115</v>
      </c>
      <c r="EW369" s="7" t="s">
        <v>2354</v>
      </c>
      <c r="EX369" s="150" t="s">
        <v>2377</v>
      </c>
      <c r="EY369" s="239">
        <v>46207</v>
      </c>
      <c r="EZ369" s="239"/>
      <c r="FA369" s="150"/>
      <c r="FB369" s="239"/>
      <c r="FC369" s="7"/>
      <c r="FD369" s="7"/>
      <c r="FE369" s="7">
        <f t="shared" si="70"/>
        <v>3730</v>
      </c>
      <c r="FF369" s="72">
        <f t="shared" si="71"/>
        <v>7446</v>
      </c>
    </row>
    <row r="370" spans="1:163" ht="17.25" hidden="1" customHeight="1" x14ac:dyDescent="0.25">
      <c r="A370" s="72">
        <v>464470722</v>
      </c>
      <c r="B370" s="232" t="s">
        <v>975</v>
      </c>
      <c r="C370" s="72"/>
      <c r="D370" s="72"/>
      <c r="E370" s="72"/>
      <c r="F370" s="72"/>
      <c r="G370" s="233"/>
      <c r="H370" s="233" t="s">
        <v>2886</v>
      </c>
      <c r="I370" s="72">
        <v>5289</v>
      </c>
      <c r="J370" s="72">
        <v>10337</v>
      </c>
      <c r="K370" s="189">
        <f t="shared" si="60"/>
        <v>5438</v>
      </c>
      <c r="L370" s="189">
        <f t="shared" si="61"/>
        <v>15626</v>
      </c>
      <c r="M370" s="260">
        <v>2</v>
      </c>
      <c r="N370" s="72" t="s">
        <v>2242</v>
      </c>
      <c r="O370" s="72" t="s">
        <v>125</v>
      </c>
      <c r="P370" s="72" t="s">
        <v>433</v>
      </c>
      <c r="Q370" s="186">
        <v>34341</v>
      </c>
      <c r="R370" s="66">
        <v>390</v>
      </c>
      <c r="S370" s="66">
        <f t="shared" si="62"/>
        <v>0</v>
      </c>
      <c r="T370" s="66">
        <v>2753.53</v>
      </c>
      <c r="U370" s="4" t="s">
        <v>496</v>
      </c>
      <c r="V370" s="5">
        <f t="shared" si="68"/>
        <v>0.23126186916643096</v>
      </c>
      <c r="W370" s="5">
        <f t="shared" si="69"/>
        <v>6.385031227378447E-3</v>
      </c>
      <c r="X370" s="5" t="str">
        <f t="shared" si="63"/>
        <v xml:space="preserve">STABLE </v>
      </c>
      <c r="Y370" s="72" t="str">
        <f t="shared" si="64"/>
        <v>PAID</v>
      </c>
      <c r="Z370" s="72" t="s">
        <v>166</v>
      </c>
      <c r="AA370" s="72" t="s">
        <v>128</v>
      </c>
      <c r="AB370" s="232"/>
      <c r="AC370" s="72"/>
      <c r="AD370" s="72"/>
      <c r="AE370" s="234"/>
      <c r="AF370" s="235" t="s">
        <v>129</v>
      </c>
      <c r="AG370" s="7"/>
      <c r="AH370" s="72" t="s">
        <v>1167</v>
      </c>
      <c r="AI370" s="7"/>
      <c r="AJ370" s="7"/>
      <c r="AK370" s="7"/>
      <c r="AL370" s="7">
        <v>10337</v>
      </c>
      <c r="AM370" s="186">
        <v>34341</v>
      </c>
      <c r="AN370" s="189">
        <v>57</v>
      </c>
      <c r="AO370" s="233">
        <v>55</v>
      </c>
      <c r="AP370" s="233" t="str">
        <f t="shared" si="65"/>
        <v>STABLE</v>
      </c>
      <c r="AQ370" s="233"/>
      <c r="AR370" s="233"/>
      <c r="AS370" s="233"/>
      <c r="AT370" s="233"/>
      <c r="AU370" s="72" t="s">
        <v>131</v>
      </c>
      <c r="AV370" s="236" t="s">
        <v>1760</v>
      </c>
      <c r="AW370" s="232" t="s">
        <v>1177</v>
      </c>
      <c r="AX370" s="237">
        <v>45593</v>
      </c>
      <c r="AY370" s="72">
        <v>24</v>
      </c>
      <c r="AZ370" s="72" t="s">
        <v>139</v>
      </c>
      <c r="BA370" s="7" t="s">
        <v>2305</v>
      </c>
      <c r="BB370" s="7"/>
      <c r="BC370" s="7"/>
      <c r="BD370" s="72"/>
      <c r="BE370" s="72"/>
      <c r="BF370" s="72"/>
      <c r="BG370" s="150"/>
      <c r="BH370" s="72"/>
      <c r="BI370" s="72">
        <v>1</v>
      </c>
      <c r="BJ370" s="72"/>
      <c r="BK370" s="72"/>
      <c r="BL370" s="72"/>
      <c r="BM370" s="72"/>
      <c r="BN370" s="72"/>
      <c r="BO370" s="72"/>
      <c r="BP370" s="72"/>
      <c r="BQ370" s="72"/>
      <c r="BR370" s="72"/>
      <c r="BS370" s="72"/>
      <c r="BT370" s="72"/>
      <c r="BU370" s="72"/>
      <c r="BV370" s="72"/>
      <c r="BW370" s="72"/>
      <c r="BX370" s="72"/>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238">
        <f t="shared" si="66"/>
        <v>1</v>
      </c>
      <c r="ES370" s="72">
        <f t="shared" si="67"/>
        <v>1</v>
      </c>
      <c r="ET370" s="72" t="s">
        <v>2239</v>
      </c>
      <c r="EU370" s="7" t="s">
        <v>2007</v>
      </c>
      <c r="EV370" s="7" t="s">
        <v>115</v>
      </c>
      <c r="EW370" s="7" t="s">
        <v>2354</v>
      </c>
      <c r="EX370" s="150" t="s">
        <v>2487</v>
      </c>
      <c r="EY370" s="239">
        <v>46206</v>
      </c>
      <c r="EZ370" s="239"/>
      <c r="FA370" s="150"/>
      <c r="FB370" s="239"/>
      <c r="FC370" s="7"/>
      <c r="FD370" s="7"/>
      <c r="FE370" s="7">
        <f t="shared" si="70"/>
        <v>5438</v>
      </c>
      <c r="FF370" s="72">
        <f t="shared" si="71"/>
        <v>15626</v>
      </c>
    </row>
    <row r="371" spans="1:163" ht="17.25" hidden="1" customHeight="1" x14ac:dyDescent="0.25">
      <c r="A371" s="72">
        <v>465543533</v>
      </c>
      <c r="B371" s="232" t="s">
        <v>2670</v>
      </c>
      <c r="C371" s="72"/>
      <c r="D371" s="72"/>
      <c r="E371" s="72"/>
      <c r="F371" s="72"/>
      <c r="G371" s="233"/>
      <c r="H371" s="233"/>
      <c r="I371" s="72">
        <v>11753</v>
      </c>
      <c r="J371" s="72">
        <v>11751</v>
      </c>
      <c r="K371" s="189">
        <f t="shared" si="60"/>
        <v>12058</v>
      </c>
      <c r="L371" s="189">
        <f t="shared" si="61"/>
        <v>23504</v>
      </c>
      <c r="M371" s="260">
        <v>1</v>
      </c>
      <c r="N371" s="72" t="s">
        <v>124</v>
      </c>
      <c r="O371" s="72" t="s">
        <v>125</v>
      </c>
      <c r="P371" s="72" t="s">
        <v>348</v>
      </c>
      <c r="Q371" s="186">
        <v>34213</v>
      </c>
      <c r="R371" s="66">
        <v>307</v>
      </c>
      <c r="S371" s="66">
        <f t="shared" si="62"/>
        <v>0</v>
      </c>
      <c r="T371" s="66">
        <v>2250</v>
      </c>
      <c r="U371" s="4" t="s">
        <v>1017</v>
      </c>
      <c r="V371" s="5">
        <f t="shared" si="68"/>
        <v>4.0921883816129954E-2</v>
      </c>
      <c r="W371" s="5">
        <f t="shared" si="69"/>
        <v>1.8019887574420202E-3</v>
      </c>
      <c r="X371" s="5" t="s">
        <v>124</v>
      </c>
      <c r="Y371" s="72" t="str">
        <f t="shared" si="64"/>
        <v>OS</v>
      </c>
      <c r="Z371" s="72" t="s">
        <v>128</v>
      </c>
      <c r="AA371" s="72" t="s">
        <v>2552</v>
      </c>
      <c r="AB371" s="232" t="s">
        <v>2903</v>
      </c>
      <c r="AC371" s="72"/>
      <c r="AD371" s="72" t="s">
        <v>2889</v>
      </c>
      <c r="AE371" s="234"/>
      <c r="AF371" s="235" t="s">
        <v>129</v>
      </c>
      <c r="AG371" s="7"/>
      <c r="AH371" s="72" t="s">
        <v>1138</v>
      </c>
      <c r="AI371" s="7"/>
      <c r="AJ371" s="7"/>
      <c r="AK371" s="7"/>
      <c r="AL371" s="7">
        <v>14308</v>
      </c>
      <c r="AM371" s="186">
        <v>34213</v>
      </c>
      <c r="AN371" s="189">
        <v>26</v>
      </c>
      <c r="AO371" s="233">
        <v>55</v>
      </c>
      <c r="AP371" s="233" t="str">
        <f t="shared" si="65"/>
        <v>FLOW</v>
      </c>
      <c r="AQ371" s="233"/>
      <c r="AR371" s="233"/>
      <c r="AS371" s="233"/>
      <c r="AT371" s="233"/>
      <c r="AU371" s="72" t="s">
        <v>131</v>
      </c>
      <c r="AV371" s="236" t="s">
        <v>2850</v>
      </c>
      <c r="AW371" s="232" t="s">
        <v>151</v>
      </c>
      <c r="AX371" s="237">
        <v>45708</v>
      </c>
      <c r="AY371" s="72">
        <v>18</v>
      </c>
      <c r="AZ371" s="72" t="s">
        <v>2880</v>
      </c>
      <c r="BA371" s="7" t="s">
        <v>135</v>
      </c>
      <c r="BB371" s="7"/>
      <c r="BC371" s="7"/>
      <c r="BD371" s="72"/>
      <c r="BE371" s="72"/>
      <c r="BF371" s="72"/>
      <c r="BG371" s="150"/>
      <c r="BH371" s="72"/>
      <c r="BI371" s="72"/>
      <c r="BJ371" s="72"/>
      <c r="BK371" s="72"/>
      <c r="BL371" s="72"/>
      <c r="BM371" s="72"/>
      <c r="BN371" s="72"/>
      <c r="BO371" s="72"/>
      <c r="BP371" s="72"/>
      <c r="BQ371" s="72"/>
      <c r="BR371" s="72"/>
      <c r="BS371" s="72"/>
      <c r="BT371" s="72"/>
      <c r="BU371" s="72"/>
      <c r="BV371" s="72"/>
      <c r="BW371" s="72"/>
      <c r="BX371" s="72"/>
      <c r="BY371" s="72"/>
      <c r="BZ371" s="72"/>
      <c r="CA371" s="72"/>
      <c r="CB371" s="72"/>
      <c r="CC371" s="72"/>
      <c r="CD371" s="72"/>
      <c r="CE371" s="72"/>
      <c r="CF371" s="72"/>
      <c r="CG371" s="72"/>
      <c r="CH371" s="72"/>
      <c r="CI371" s="72"/>
      <c r="CJ371" s="72"/>
      <c r="CK371" s="72"/>
      <c r="CL371" s="72"/>
      <c r="CM371" s="72">
        <v>1</v>
      </c>
      <c r="CN371" s="72"/>
      <c r="CO371" s="72"/>
      <c r="CP371" s="72"/>
      <c r="CQ371" s="72"/>
      <c r="CR371" s="72"/>
      <c r="CS371" s="72"/>
      <c r="CT371" s="72"/>
      <c r="CU371" s="72"/>
      <c r="CV371" s="72">
        <v>1</v>
      </c>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v>1</v>
      </c>
      <c r="ED371" s="72"/>
      <c r="EE371" s="72"/>
      <c r="EF371" s="72"/>
      <c r="EG371" s="72"/>
      <c r="EH371" s="72"/>
      <c r="EI371" s="72"/>
      <c r="EJ371" s="72"/>
      <c r="EK371" s="72"/>
      <c r="EL371" s="72"/>
      <c r="EM371" s="72"/>
      <c r="EN371" s="72"/>
      <c r="EO371" s="72"/>
      <c r="EP371" s="72"/>
      <c r="EQ371" s="72"/>
      <c r="ER371" s="238">
        <f t="shared" si="66"/>
        <v>3</v>
      </c>
      <c r="ES371" s="72">
        <f t="shared" si="67"/>
        <v>1</v>
      </c>
      <c r="ET371" s="72" t="s">
        <v>352</v>
      </c>
      <c r="EU371" s="7"/>
      <c r="EV371" s="262"/>
      <c r="EW371" s="7"/>
      <c r="EX371" s="150"/>
      <c r="EY371" s="239"/>
      <c r="EZ371" s="239"/>
      <c r="FA371" s="150"/>
      <c r="FB371" s="239"/>
      <c r="FC371" s="7" t="s">
        <v>2932</v>
      </c>
      <c r="FD371" s="7"/>
      <c r="FE371" s="7">
        <f t="shared" si="70"/>
        <v>12058</v>
      </c>
      <c r="FF371" s="72">
        <f t="shared" si="71"/>
        <v>23504</v>
      </c>
    </row>
    <row r="372" spans="1:163" ht="17.25" customHeight="1" x14ac:dyDescent="0.25">
      <c r="A372" s="72">
        <v>139105181</v>
      </c>
      <c r="B372" s="232" t="s">
        <v>2669</v>
      </c>
      <c r="C372" s="72" t="s">
        <v>2243</v>
      </c>
      <c r="D372" s="72" t="s">
        <v>2907</v>
      </c>
      <c r="E372" s="72">
        <v>4066</v>
      </c>
      <c r="F372" s="72"/>
      <c r="G372" s="233"/>
      <c r="H372" s="233" t="s">
        <v>2905</v>
      </c>
      <c r="I372" s="72">
        <v>4066</v>
      </c>
      <c r="J372" s="72">
        <v>4046</v>
      </c>
      <c r="K372" s="189">
        <f t="shared" si="60"/>
        <v>4063</v>
      </c>
      <c r="L372" s="189">
        <f t="shared" si="61"/>
        <v>4046</v>
      </c>
      <c r="M372" s="260">
        <v>1</v>
      </c>
      <c r="N372" s="72" t="s">
        <v>2242</v>
      </c>
      <c r="O372" s="72" t="s">
        <v>128</v>
      </c>
      <c r="P372" s="72" t="s">
        <v>264</v>
      </c>
      <c r="Q372" s="186">
        <v>34165.67</v>
      </c>
      <c r="R372" s="66">
        <v>17</v>
      </c>
      <c r="S372" s="66">
        <f t="shared" si="62"/>
        <v>0</v>
      </c>
      <c r="T372" s="66">
        <v>450</v>
      </c>
      <c r="U372" s="4" t="s">
        <v>129</v>
      </c>
      <c r="V372" s="5">
        <f t="shared" si="68"/>
        <v>2.9443593863625512E-2</v>
      </c>
      <c r="W372" s="5">
        <f t="shared" si="69"/>
        <v>1.7994959001103119E-3</v>
      </c>
      <c r="X372" s="5" t="str">
        <f t="shared" si="63"/>
        <v xml:space="preserve">STABLE </v>
      </c>
      <c r="Y372" s="72" t="str">
        <f t="shared" si="64"/>
        <v>PAID</v>
      </c>
      <c r="Z372" s="72" t="s">
        <v>129</v>
      </c>
      <c r="AA372" s="72" t="s">
        <v>128</v>
      </c>
      <c r="AB372" s="232"/>
      <c r="AC372" s="72"/>
      <c r="AD372" s="72"/>
      <c r="AE372" s="234"/>
      <c r="AF372" s="235" t="s">
        <v>129</v>
      </c>
      <c r="AG372" s="7"/>
      <c r="AH372" s="72" t="s">
        <v>2716</v>
      </c>
      <c r="AI372" s="7"/>
      <c r="AJ372" s="7"/>
      <c r="AK372" s="7"/>
      <c r="AL372" s="7">
        <v>4513</v>
      </c>
      <c r="AM372" s="186">
        <v>34165.67</v>
      </c>
      <c r="AN372" s="189">
        <v>25</v>
      </c>
      <c r="AO372" s="233">
        <v>24</v>
      </c>
      <c r="AP372" s="233" t="str">
        <f t="shared" si="65"/>
        <v>STABLE</v>
      </c>
      <c r="AQ372" s="233"/>
      <c r="AR372" s="233"/>
      <c r="AS372" s="233"/>
      <c r="AT372" s="233"/>
      <c r="AU372" s="72" t="s">
        <v>131</v>
      </c>
      <c r="AV372" s="236" t="s">
        <v>2849</v>
      </c>
      <c r="AW372" s="232" t="s">
        <v>1785</v>
      </c>
      <c r="AX372" s="237">
        <v>44977</v>
      </c>
      <c r="AY372" s="72">
        <v>48</v>
      </c>
      <c r="AZ372" s="72" t="s">
        <v>2880</v>
      </c>
      <c r="BA372" s="7" t="s">
        <v>2305</v>
      </c>
      <c r="BB372" s="7"/>
      <c r="BC372" s="7"/>
      <c r="BD372" s="72"/>
      <c r="BE372" s="72"/>
      <c r="BF372" s="72"/>
      <c r="BG372" s="150"/>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v>1</v>
      </c>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238">
        <f t="shared" si="66"/>
        <v>1</v>
      </c>
      <c r="ES372" s="72">
        <f t="shared" si="67"/>
        <v>1</v>
      </c>
      <c r="ET372" s="72" t="s">
        <v>268</v>
      </c>
      <c r="EU372" s="7"/>
      <c r="EV372" s="262"/>
      <c r="EW372" s="7"/>
      <c r="EX372" s="150"/>
      <c r="EY372" s="239"/>
      <c r="EZ372" s="239"/>
      <c r="FA372" s="150"/>
      <c r="FB372" s="239"/>
      <c r="FC372" s="7"/>
      <c r="FD372" s="7"/>
      <c r="FE372" s="7">
        <f t="shared" si="70"/>
        <v>4063</v>
      </c>
      <c r="FF372" s="72">
        <f t="shared" si="71"/>
        <v>8112</v>
      </c>
    </row>
    <row r="373" spans="1:163" ht="17.25" hidden="1" customHeight="1" x14ac:dyDescent="0.25">
      <c r="A373" s="72">
        <v>463200379</v>
      </c>
      <c r="B373" s="232" t="s">
        <v>701</v>
      </c>
      <c r="C373" s="72" t="s">
        <v>2243</v>
      </c>
      <c r="D373" s="72" t="s">
        <v>139</v>
      </c>
      <c r="E373" s="72">
        <v>4500</v>
      </c>
      <c r="F373" s="72"/>
      <c r="G373" s="233"/>
      <c r="H373" s="233"/>
      <c r="I373" s="72">
        <v>2797</v>
      </c>
      <c r="J373" s="72">
        <v>4988</v>
      </c>
      <c r="K373" s="189">
        <f t="shared" si="60"/>
        <v>2332</v>
      </c>
      <c r="L373" s="189">
        <f t="shared" si="61"/>
        <v>3285</v>
      </c>
      <c r="M373" s="260">
        <v>2</v>
      </c>
      <c r="N373" s="72" t="s">
        <v>2242</v>
      </c>
      <c r="O373" s="72" t="s">
        <v>128</v>
      </c>
      <c r="P373" s="72" t="s">
        <v>206</v>
      </c>
      <c r="Q373" s="186">
        <v>34057</v>
      </c>
      <c r="R373" s="66">
        <v>141</v>
      </c>
      <c r="S373" s="66">
        <f t="shared" si="62"/>
        <v>0</v>
      </c>
      <c r="T373" s="66">
        <v>5997</v>
      </c>
      <c r="U373" s="4" t="s">
        <v>124</v>
      </c>
      <c r="V373" s="5">
        <f t="shared" si="68"/>
        <v>5.4885803459863609E-2</v>
      </c>
      <c r="W373" s="5">
        <f t="shared" si="69"/>
        <v>6.332227032143146E-3</v>
      </c>
      <c r="X373" s="5" t="str">
        <f t="shared" si="63"/>
        <v xml:space="preserve">STABLE </v>
      </c>
      <c r="Y373" s="72" t="str">
        <f t="shared" si="64"/>
        <v>PAID</v>
      </c>
      <c r="Z373" s="72" t="s">
        <v>166</v>
      </c>
      <c r="AA373" s="72" t="s">
        <v>128</v>
      </c>
      <c r="AB373" s="232"/>
      <c r="AC373" s="72"/>
      <c r="AD373" s="72" t="s">
        <v>2889</v>
      </c>
      <c r="AE373" s="234"/>
      <c r="AF373" s="235" t="s">
        <v>129</v>
      </c>
      <c r="AG373" s="7"/>
      <c r="AH373" s="72" t="s">
        <v>207</v>
      </c>
      <c r="AI373" s="7"/>
      <c r="AJ373" s="7"/>
      <c r="AK373" s="7"/>
      <c r="AL373" s="7">
        <v>4988</v>
      </c>
      <c r="AM373" s="186">
        <v>34057</v>
      </c>
      <c r="AN373" s="189">
        <v>57</v>
      </c>
      <c r="AO373" s="233">
        <v>55</v>
      </c>
      <c r="AP373" s="233" t="str">
        <f t="shared" si="65"/>
        <v>STABLE</v>
      </c>
      <c r="AQ373" s="233"/>
      <c r="AR373" s="233"/>
      <c r="AS373" s="233"/>
      <c r="AT373" s="233"/>
      <c r="AU373" s="72" t="s">
        <v>131</v>
      </c>
      <c r="AV373" s="236" t="s">
        <v>1436</v>
      </c>
      <c r="AW373" s="232" t="s">
        <v>221</v>
      </c>
      <c r="AX373" s="237">
        <v>45456</v>
      </c>
      <c r="AY373" s="72">
        <v>36</v>
      </c>
      <c r="AZ373" s="72" t="s">
        <v>139</v>
      </c>
      <c r="BA373" s="7" t="s">
        <v>135</v>
      </c>
      <c r="BB373" s="7"/>
      <c r="BC373" s="7"/>
      <c r="BD373" s="72"/>
      <c r="BE373" s="72"/>
      <c r="BF373" s="72"/>
      <c r="BG373" s="150"/>
      <c r="BH373" s="72"/>
      <c r="BI373" s="72"/>
      <c r="BJ373" s="72"/>
      <c r="BK373" s="72"/>
      <c r="BL373" s="72"/>
      <c r="BM373" s="72"/>
      <c r="BN373" s="72"/>
      <c r="BO373" s="72"/>
      <c r="BP373" s="72"/>
      <c r="BQ373" s="72"/>
      <c r="BR373" s="72">
        <v>1</v>
      </c>
      <c r="BS373" s="72"/>
      <c r="BT373" s="72"/>
      <c r="BU373" s="72"/>
      <c r="BV373" s="72"/>
      <c r="BW373" s="72"/>
      <c r="BX373" s="72"/>
      <c r="BY373" s="72"/>
      <c r="BZ373" s="72"/>
      <c r="CA373" s="72"/>
      <c r="CB373" s="72"/>
      <c r="CC373" s="72"/>
      <c r="CD373" s="72"/>
      <c r="CE373" s="72"/>
      <c r="CF373" s="72"/>
      <c r="CG373" s="72"/>
      <c r="CH373" s="72"/>
      <c r="CI373" s="72"/>
      <c r="CJ373" s="72"/>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238">
        <f t="shared" si="66"/>
        <v>1</v>
      </c>
      <c r="ES373" s="72">
        <f t="shared" si="67"/>
        <v>1</v>
      </c>
      <c r="ET373" s="72" t="s">
        <v>210</v>
      </c>
      <c r="EU373" s="7" t="s">
        <v>2008</v>
      </c>
      <c r="EV373" s="7" t="s">
        <v>115</v>
      </c>
      <c r="EW373" s="7" t="s">
        <v>2382</v>
      </c>
      <c r="EX373" s="150" t="s">
        <v>2488</v>
      </c>
      <c r="EY373" s="239">
        <v>46209</v>
      </c>
      <c r="EZ373" s="239"/>
      <c r="FA373" s="150"/>
      <c r="FB373" s="239"/>
      <c r="FC373" s="7"/>
      <c r="FD373" s="7"/>
      <c r="FE373" s="7">
        <f t="shared" si="70"/>
        <v>2332</v>
      </c>
      <c r="FF373" s="72">
        <f t="shared" si="71"/>
        <v>7785</v>
      </c>
    </row>
    <row r="374" spans="1:163" ht="17.25" hidden="1" customHeight="1" x14ac:dyDescent="0.25">
      <c r="A374" s="72">
        <v>460116654</v>
      </c>
      <c r="B374" s="232" t="s">
        <v>2661</v>
      </c>
      <c r="C374" s="72" t="s">
        <v>2246</v>
      </c>
      <c r="D374" s="72" t="s">
        <v>2918</v>
      </c>
      <c r="E374" s="72">
        <v>7100</v>
      </c>
      <c r="F374" s="72"/>
      <c r="G374" s="233"/>
      <c r="H374" s="233"/>
      <c r="I374" s="72">
        <v>7015</v>
      </c>
      <c r="J374" s="72">
        <v>6984</v>
      </c>
      <c r="K374" s="189">
        <f t="shared" si="60"/>
        <v>7062</v>
      </c>
      <c r="L374" s="189">
        <f t="shared" si="61"/>
        <v>6899</v>
      </c>
      <c r="M374" s="260">
        <v>1</v>
      </c>
      <c r="N374" s="72" t="s">
        <v>2242</v>
      </c>
      <c r="O374" s="72" t="s">
        <v>128</v>
      </c>
      <c r="P374" s="72" t="s">
        <v>348</v>
      </c>
      <c r="Q374" s="186">
        <v>33942.9</v>
      </c>
      <c r="R374" s="66">
        <v>78</v>
      </c>
      <c r="S374" s="66">
        <f t="shared" si="62"/>
        <v>0</v>
      </c>
      <c r="T374" s="66">
        <v>6499</v>
      </c>
      <c r="U374" s="4" t="s">
        <v>1009</v>
      </c>
      <c r="V374" s="5">
        <f t="shared" si="68"/>
        <v>4.0598819459928021E-2</v>
      </c>
      <c r="W374" s="5">
        <f t="shared" si="69"/>
        <v>1.7877626690140809E-3</v>
      </c>
      <c r="X374" s="5" t="s">
        <v>2242</v>
      </c>
      <c r="Y374" s="72" t="str">
        <f t="shared" si="64"/>
        <v>PTP</v>
      </c>
      <c r="Z374" s="72" t="s">
        <v>128</v>
      </c>
      <c r="AA374" s="72" t="s">
        <v>166</v>
      </c>
      <c r="AB374" s="232"/>
      <c r="AC374" s="72">
        <v>21</v>
      </c>
      <c r="AD374" s="72" t="s">
        <v>2888</v>
      </c>
      <c r="AE374" s="234"/>
      <c r="AF374" s="235" t="s">
        <v>129</v>
      </c>
      <c r="AG374" s="7"/>
      <c r="AH374" s="72" t="s">
        <v>1123</v>
      </c>
      <c r="AI374" s="7"/>
      <c r="AJ374" s="7"/>
      <c r="AK374" s="7"/>
      <c r="AL374" s="7">
        <v>13561</v>
      </c>
      <c r="AM374" s="186">
        <v>33942.9</v>
      </c>
      <c r="AN374" s="189">
        <v>26</v>
      </c>
      <c r="AO374" s="233">
        <v>25</v>
      </c>
      <c r="AP374" s="233" t="str">
        <f t="shared" si="65"/>
        <v>STABLE</v>
      </c>
      <c r="AQ374" s="233"/>
      <c r="AR374" s="233"/>
      <c r="AS374" s="233"/>
      <c r="AT374" s="233"/>
      <c r="AU374" s="72" t="s">
        <v>131</v>
      </c>
      <c r="AV374" s="236" t="s">
        <v>2839</v>
      </c>
      <c r="AW374" s="232" t="s">
        <v>1275</v>
      </c>
      <c r="AX374" s="237">
        <v>45212</v>
      </c>
      <c r="AY374" s="72">
        <v>36</v>
      </c>
      <c r="AZ374" s="72" t="s">
        <v>2880</v>
      </c>
      <c r="BA374" s="7" t="s">
        <v>135</v>
      </c>
      <c r="BB374" s="7"/>
      <c r="BC374" s="7"/>
      <c r="BD374" s="72"/>
      <c r="BE374" s="72"/>
      <c r="BF374" s="72"/>
      <c r="BG374" s="150"/>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v>1</v>
      </c>
      <c r="CN374" s="72"/>
      <c r="CO374" s="72"/>
      <c r="CP374" s="72"/>
      <c r="CQ374" s="72"/>
      <c r="CR374" s="72"/>
      <c r="CS374" s="72"/>
      <c r="CT374" s="72"/>
      <c r="CU374" s="72"/>
      <c r="CV374" s="72">
        <v>1</v>
      </c>
      <c r="CW374" s="72"/>
      <c r="CX374" s="72"/>
      <c r="CY374" s="72"/>
      <c r="CZ374" s="72"/>
      <c r="DA374" s="72"/>
      <c r="DB374" s="72">
        <v>1</v>
      </c>
      <c r="DC374" s="72"/>
      <c r="DD374" s="72"/>
      <c r="DE374" s="72"/>
      <c r="DF374" s="72"/>
      <c r="DG374" s="72"/>
      <c r="DH374" s="72">
        <v>1</v>
      </c>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238">
        <f t="shared" si="66"/>
        <v>4</v>
      </c>
      <c r="ES374" s="72">
        <f t="shared" si="67"/>
        <v>1</v>
      </c>
      <c r="ET374" s="72" t="s">
        <v>352</v>
      </c>
      <c r="EU374" s="7"/>
      <c r="EV374" s="262"/>
      <c r="EW374" s="7"/>
      <c r="EX374" s="150"/>
      <c r="EY374" s="239"/>
      <c r="EZ374" s="239"/>
      <c r="FA374" s="150"/>
      <c r="FB374" s="239"/>
      <c r="FC374" s="7"/>
      <c r="FD374" s="7"/>
      <c r="FE374" s="7">
        <f t="shared" si="70"/>
        <v>7062</v>
      </c>
      <c r="FF374" s="72">
        <f t="shared" si="71"/>
        <v>13999</v>
      </c>
    </row>
    <row r="375" spans="1:163" ht="17.25" hidden="1" customHeight="1" x14ac:dyDescent="0.25">
      <c r="A375" s="72">
        <v>465033317</v>
      </c>
      <c r="B375" s="232" t="s">
        <v>2628</v>
      </c>
      <c r="C375" s="72" t="s">
        <v>2243</v>
      </c>
      <c r="D375" s="72" t="s">
        <v>2942</v>
      </c>
      <c r="E375" s="72">
        <v>100</v>
      </c>
      <c r="F375" s="72"/>
      <c r="G375" s="233"/>
      <c r="H375" s="233"/>
      <c r="I375" s="72">
        <v>4624</v>
      </c>
      <c r="J375" s="72">
        <v>4618</v>
      </c>
      <c r="K375" s="189">
        <f t="shared" si="60"/>
        <v>4724</v>
      </c>
      <c r="L375" s="189">
        <f t="shared" si="61"/>
        <v>9142</v>
      </c>
      <c r="M375" s="260">
        <v>1</v>
      </c>
      <c r="N375" s="72" t="s">
        <v>2242</v>
      </c>
      <c r="O375" s="72" t="s">
        <v>128</v>
      </c>
      <c r="P375" s="72" t="s">
        <v>236</v>
      </c>
      <c r="Q375" s="186">
        <v>33738</v>
      </c>
      <c r="R375" s="66">
        <v>106</v>
      </c>
      <c r="S375" s="66">
        <f t="shared" si="62"/>
        <v>0</v>
      </c>
      <c r="T375" s="66">
        <v>2700</v>
      </c>
      <c r="U375" s="4" t="s">
        <v>496</v>
      </c>
      <c r="V375" s="5">
        <f t="shared" si="68"/>
        <v>3.5899882677889489E-2</v>
      </c>
      <c r="W375" s="5">
        <f t="shared" si="69"/>
        <v>1.7769706456194686E-3</v>
      </c>
      <c r="X375" s="5" t="s">
        <v>2242</v>
      </c>
      <c r="Y375" s="72" t="str">
        <f t="shared" si="64"/>
        <v>MPTP</v>
      </c>
      <c r="Z375" s="72" t="s">
        <v>181</v>
      </c>
      <c r="AA375" s="72" t="s">
        <v>181</v>
      </c>
      <c r="AB375" s="232"/>
      <c r="AC375" s="72">
        <v>25</v>
      </c>
      <c r="AD375" s="72" t="s">
        <v>2889</v>
      </c>
      <c r="AE375" s="234"/>
      <c r="AF375" s="235" t="s">
        <v>129</v>
      </c>
      <c r="AG375" s="7"/>
      <c r="AH375" s="72" t="s">
        <v>237</v>
      </c>
      <c r="AI375" s="7"/>
      <c r="AJ375" s="7"/>
      <c r="AK375" s="7"/>
      <c r="AL375" s="7">
        <v>7424</v>
      </c>
      <c r="AM375" s="186">
        <v>33738</v>
      </c>
      <c r="AN375" s="189">
        <v>26</v>
      </c>
      <c r="AO375" s="233">
        <v>25</v>
      </c>
      <c r="AP375" s="233" t="str">
        <f t="shared" si="65"/>
        <v>STABLE</v>
      </c>
      <c r="AQ375" s="233"/>
      <c r="AR375" s="233"/>
      <c r="AS375" s="233"/>
      <c r="AT375" s="233"/>
      <c r="AU375" s="72" t="s">
        <v>131</v>
      </c>
      <c r="AV375" s="236" t="s">
        <v>2798</v>
      </c>
      <c r="AW375" s="232" t="s">
        <v>310</v>
      </c>
      <c r="AX375" s="237">
        <v>45650</v>
      </c>
      <c r="AY375" s="72">
        <v>24</v>
      </c>
      <c r="AZ375" s="72" t="s">
        <v>2880</v>
      </c>
      <c r="BA375" s="7" t="s">
        <v>135</v>
      </c>
      <c r="BB375" s="7"/>
      <c r="BC375" s="7"/>
      <c r="BD375" s="72"/>
      <c r="BE375" s="72"/>
      <c r="BF375" s="72"/>
      <c r="BG375" s="150"/>
      <c r="BH375" s="72"/>
      <c r="BI375" s="72"/>
      <c r="BJ375" s="72"/>
      <c r="BK375" s="72"/>
      <c r="BL375" s="72"/>
      <c r="BM375" s="72"/>
      <c r="BN375" s="72"/>
      <c r="BO375" s="72"/>
      <c r="BP375" s="72"/>
      <c r="BQ375" s="72"/>
      <c r="BR375" s="72"/>
      <c r="BS375" s="72"/>
      <c r="BT375" s="72"/>
      <c r="BU375" s="72"/>
      <c r="BV375" s="72"/>
      <c r="BW375" s="72"/>
      <c r="BX375" s="72"/>
      <c r="BY375" s="72"/>
      <c r="BZ375" s="72"/>
      <c r="CA375" s="72"/>
      <c r="CB375" s="72"/>
      <c r="CC375" s="72"/>
      <c r="CD375" s="72"/>
      <c r="CE375" s="72"/>
      <c r="CF375" s="72"/>
      <c r="CG375" s="72">
        <v>1</v>
      </c>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238">
        <f t="shared" si="66"/>
        <v>1</v>
      </c>
      <c r="ES375" s="72">
        <f t="shared" si="67"/>
        <v>1</v>
      </c>
      <c r="ET375" s="72" t="s">
        <v>240</v>
      </c>
      <c r="EU375" s="7"/>
      <c r="EV375" s="262"/>
      <c r="EW375" s="7"/>
      <c r="EX375" s="150"/>
      <c r="EY375" s="239"/>
      <c r="EZ375" s="239"/>
      <c r="FA375" s="150"/>
      <c r="FB375" s="239"/>
      <c r="FC375" s="7"/>
      <c r="FD375" s="7"/>
      <c r="FE375" s="7">
        <f t="shared" si="70"/>
        <v>4724</v>
      </c>
      <c r="FF375" s="72">
        <f t="shared" si="71"/>
        <v>9242</v>
      </c>
    </row>
    <row r="376" spans="1:163" ht="17.25" hidden="1" customHeight="1" x14ac:dyDescent="0.25">
      <c r="A376" s="72">
        <v>466637632</v>
      </c>
      <c r="B376" s="232" t="s">
        <v>775</v>
      </c>
      <c r="C376" s="72"/>
      <c r="D376" s="72"/>
      <c r="E376" s="72"/>
      <c r="F376" s="72"/>
      <c r="G376" s="233"/>
      <c r="H376" s="233" t="s">
        <v>2560</v>
      </c>
      <c r="I376" s="72">
        <v>2615</v>
      </c>
      <c r="J376" s="72">
        <v>2615</v>
      </c>
      <c r="K376" s="189">
        <f t="shared" si="60"/>
        <v>2686</v>
      </c>
      <c r="L376" s="189">
        <f t="shared" si="61"/>
        <v>5230</v>
      </c>
      <c r="M376" s="260">
        <v>1</v>
      </c>
      <c r="N376" s="72" t="s">
        <v>480</v>
      </c>
      <c r="O376" s="72" t="s">
        <v>125</v>
      </c>
      <c r="P376" s="72" t="s">
        <v>276</v>
      </c>
      <c r="Q376" s="186">
        <v>33708</v>
      </c>
      <c r="R376" s="66">
        <v>71</v>
      </c>
      <c r="S376" s="66">
        <f t="shared" si="62"/>
        <v>0</v>
      </c>
      <c r="T376" s="66">
        <v>617.99</v>
      </c>
      <c r="U376" s="4" t="s">
        <v>129</v>
      </c>
      <c r="V376" s="5">
        <f t="shared" si="68"/>
        <v>2.6989160498831873E-2</v>
      </c>
      <c r="W376" s="5">
        <f t="shared" si="69"/>
        <v>1.7753905543464652E-3</v>
      </c>
      <c r="X376" s="5" t="str">
        <f t="shared" si="63"/>
        <v>RB</v>
      </c>
      <c r="Y376" s="72" t="str">
        <f t="shared" si="64"/>
        <v>PAID</v>
      </c>
      <c r="Z376" s="72" t="s">
        <v>129</v>
      </c>
      <c r="AA376" s="72" t="s">
        <v>128</v>
      </c>
      <c r="AB376" s="232"/>
      <c r="AC376" s="72"/>
      <c r="AD376" s="72"/>
      <c r="AE376" s="234"/>
      <c r="AF376" s="235" t="s">
        <v>129</v>
      </c>
      <c r="AG376" s="7"/>
      <c r="AH376" s="72" t="s">
        <v>1101</v>
      </c>
      <c r="AI376" s="7"/>
      <c r="AJ376" s="7"/>
      <c r="AK376" s="7"/>
      <c r="AL376" s="7">
        <v>2615</v>
      </c>
      <c r="AM376" s="186">
        <v>33708</v>
      </c>
      <c r="AN376" s="189">
        <v>26</v>
      </c>
      <c r="AO376" s="233">
        <v>0</v>
      </c>
      <c r="AP376" s="233" t="str">
        <f t="shared" si="65"/>
        <v>RB</v>
      </c>
      <c r="AQ376" s="233"/>
      <c r="AR376" s="233"/>
      <c r="AS376" s="233"/>
      <c r="AT376" s="233"/>
      <c r="AU376" s="72" t="s">
        <v>131</v>
      </c>
      <c r="AV376" s="236" t="s">
        <v>1526</v>
      </c>
      <c r="AW376" s="232" t="s">
        <v>215</v>
      </c>
      <c r="AX376" s="237">
        <v>45873</v>
      </c>
      <c r="AY376" s="72">
        <v>24</v>
      </c>
      <c r="AZ376" s="72" t="s">
        <v>139</v>
      </c>
      <c r="BA376" s="7" t="s">
        <v>135</v>
      </c>
      <c r="BB376" s="7"/>
      <c r="BC376" s="7"/>
      <c r="BD376" s="72"/>
      <c r="BE376" s="72"/>
      <c r="BF376" s="72"/>
      <c r="BG376" s="150"/>
      <c r="BH376" s="72"/>
      <c r="BI376" s="72"/>
      <c r="BJ376" s="72"/>
      <c r="BK376" s="72"/>
      <c r="BL376" s="72"/>
      <c r="BM376" s="72"/>
      <c r="BN376" s="72"/>
      <c r="BO376" s="72"/>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v>1</v>
      </c>
      <c r="EP376" s="72"/>
      <c r="EQ376" s="72"/>
      <c r="ER376" s="238">
        <f t="shared" si="66"/>
        <v>1</v>
      </c>
      <c r="ES376" s="72">
        <f t="shared" si="67"/>
        <v>1</v>
      </c>
      <c r="ET376" s="72" t="s">
        <v>280</v>
      </c>
      <c r="EU376" s="7" t="s">
        <v>2009</v>
      </c>
      <c r="EV376" s="7" t="s">
        <v>115</v>
      </c>
      <c r="EW376" s="7" t="e">
        <v>#N/A</v>
      </c>
      <c r="EX376" s="150" t="e">
        <v>#N/A</v>
      </c>
      <c r="EY376" s="239" t="e">
        <v>#N/A</v>
      </c>
      <c r="EZ376" s="239"/>
      <c r="FA376" s="150"/>
      <c r="FB376" s="239"/>
      <c r="FC376" s="7"/>
      <c r="FD376" s="7"/>
      <c r="FE376" s="7">
        <f t="shared" si="70"/>
        <v>2686</v>
      </c>
      <c r="FF376" s="72">
        <f t="shared" si="71"/>
        <v>5230</v>
      </c>
    </row>
    <row r="377" spans="1:163" ht="17.25" hidden="1" customHeight="1" x14ac:dyDescent="0.25">
      <c r="A377" s="72">
        <v>459192730</v>
      </c>
      <c r="B377" s="232" t="s">
        <v>788</v>
      </c>
      <c r="C377" s="72" t="s">
        <v>2243</v>
      </c>
      <c r="D377" s="72" t="s">
        <v>2940</v>
      </c>
      <c r="E377" s="72">
        <v>9050</v>
      </c>
      <c r="F377" s="72"/>
      <c r="G377" s="233"/>
      <c r="H377" s="233"/>
      <c r="I377" s="72">
        <v>8859</v>
      </c>
      <c r="J377" s="72">
        <v>16375</v>
      </c>
      <c r="K377" s="189">
        <f t="shared" si="60"/>
        <v>7977</v>
      </c>
      <c r="L377" s="189">
        <f t="shared" si="61"/>
        <v>16184</v>
      </c>
      <c r="M377" s="260">
        <v>2</v>
      </c>
      <c r="N377" s="72" t="s">
        <v>2242</v>
      </c>
      <c r="O377" s="72" t="s">
        <v>128</v>
      </c>
      <c r="P377" s="72" t="s">
        <v>192</v>
      </c>
      <c r="Q377" s="186">
        <v>33485</v>
      </c>
      <c r="R377" s="66">
        <v>461</v>
      </c>
      <c r="S377" s="66">
        <f t="shared" si="62"/>
        <v>0</v>
      </c>
      <c r="T377" s="66">
        <v>2700</v>
      </c>
      <c r="U377" s="4" t="s">
        <v>174</v>
      </c>
      <c r="V377" s="5">
        <f t="shared" si="68"/>
        <v>0.54883545590139482</v>
      </c>
      <c r="W377" s="5">
        <f t="shared" si="69"/>
        <v>6.2258749206128908E-3</v>
      </c>
      <c r="X377" s="5" t="str">
        <f t="shared" si="63"/>
        <v xml:space="preserve">STABLE </v>
      </c>
      <c r="Y377" s="72" t="str">
        <f t="shared" si="64"/>
        <v>NC</v>
      </c>
      <c r="Z377" s="72" t="s">
        <v>141</v>
      </c>
      <c r="AA377" s="72" t="s">
        <v>141</v>
      </c>
      <c r="AB377" s="232" t="s">
        <v>2347</v>
      </c>
      <c r="AC377" s="72"/>
      <c r="AD377" s="72" t="s">
        <v>2892</v>
      </c>
      <c r="AE377" s="234"/>
      <c r="AF377" s="235" t="s">
        <v>129</v>
      </c>
      <c r="AG377" s="7"/>
      <c r="AH377" s="72" t="s">
        <v>1104</v>
      </c>
      <c r="AI377" s="7"/>
      <c r="AJ377" s="7"/>
      <c r="AK377" s="7"/>
      <c r="AL377" s="7">
        <v>16375</v>
      </c>
      <c r="AM377" s="186">
        <v>33485</v>
      </c>
      <c r="AN377" s="189">
        <v>57</v>
      </c>
      <c r="AO377" s="233">
        <v>55</v>
      </c>
      <c r="AP377" s="233" t="str">
        <f t="shared" si="65"/>
        <v>STABLE</v>
      </c>
      <c r="AQ377" s="233"/>
      <c r="AR377" s="233"/>
      <c r="AS377" s="233"/>
      <c r="AT377" s="233"/>
      <c r="AU377" s="72" t="s">
        <v>426</v>
      </c>
      <c r="AV377" s="236" t="s">
        <v>1541</v>
      </c>
      <c r="AW377" s="232" t="s">
        <v>1240</v>
      </c>
      <c r="AX377" s="237">
        <v>45138</v>
      </c>
      <c r="AY377" s="72">
        <v>36</v>
      </c>
      <c r="AZ377" s="72" t="s">
        <v>139</v>
      </c>
      <c r="BA377" s="7" t="s">
        <v>135</v>
      </c>
      <c r="BB377" s="7"/>
      <c r="BC377" s="7"/>
      <c r="BD377" s="72"/>
      <c r="BE377" s="72"/>
      <c r="BF377" s="72"/>
      <c r="BG377" s="150"/>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v>1</v>
      </c>
      <c r="EP377" s="72"/>
      <c r="EQ377" s="72"/>
      <c r="ER377" s="238">
        <f t="shared" si="66"/>
        <v>1</v>
      </c>
      <c r="ES377" s="72">
        <f t="shared" si="67"/>
        <v>1</v>
      </c>
      <c r="ET377" s="72" t="s">
        <v>196</v>
      </c>
      <c r="EU377" s="7" t="s">
        <v>2010</v>
      </c>
      <c r="EV377" s="7" t="s">
        <v>115</v>
      </c>
      <c r="EW377" s="7" t="e">
        <v>#N/A</v>
      </c>
      <c r="EX377" s="150" t="e">
        <v>#N/A</v>
      </c>
      <c r="EY377" s="239" t="e">
        <v>#N/A</v>
      </c>
      <c r="EZ377" s="239"/>
      <c r="FA377" s="150"/>
      <c r="FB377" s="239"/>
      <c r="FC377" s="7"/>
      <c r="FD377" s="7"/>
      <c r="FE377" s="7">
        <f t="shared" si="70"/>
        <v>7977</v>
      </c>
      <c r="FF377" s="72">
        <f t="shared" si="71"/>
        <v>25234</v>
      </c>
    </row>
    <row r="378" spans="1:163" ht="17.25" hidden="1" customHeight="1" x14ac:dyDescent="0.25">
      <c r="A378" s="72">
        <v>467688957</v>
      </c>
      <c r="B378" s="232" t="s">
        <v>231</v>
      </c>
      <c r="C378" s="72"/>
      <c r="D378" s="72"/>
      <c r="E378" s="72"/>
      <c r="F378" s="72"/>
      <c r="G378" s="233"/>
      <c r="H378" s="233"/>
      <c r="I378" s="72">
        <v>2327</v>
      </c>
      <c r="J378" s="72">
        <v>6981</v>
      </c>
      <c r="K378" s="189">
        <f t="shared" si="60"/>
        <v>2470</v>
      </c>
      <c r="L378" s="189">
        <f t="shared" si="61"/>
        <v>9308</v>
      </c>
      <c r="M378" s="260">
        <v>3</v>
      </c>
      <c r="N378" s="72" t="s">
        <v>124</v>
      </c>
      <c r="O378" s="72" t="s">
        <v>125</v>
      </c>
      <c r="P378" s="72" t="s">
        <v>126</v>
      </c>
      <c r="Q378" s="186">
        <v>33143</v>
      </c>
      <c r="R378" s="66">
        <v>143</v>
      </c>
      <c r="S378" s="66">
        <f t="shared" si="62"/>
        <v>0</v>
      </c>
      <c r="T378" s="66">
        <v>1350</v>
      </c>
      <c r="U378" s="4" t="s">
        <v>124</v>
      </c>
      <c r="V378" s="5">
        <f t="shared" si="68"/>
        <v>4.3276902566199017E-2</v>
      </c>
      <c r="W378" s="5">
        <f t="shared" si="69"/>
        <v>1.0614807246479703E-2</v>
      </c>
      <c r="X378" s="5" t="str">
        <f t="shared" si="63"/>
        <v>FLOW</v>
      </c>
      <c r="Y378" s="72" t="str">
        <f t="shared" si="64"/>
        <v>OS</v>
      </c>
      <c r="Z378" s="72" t="s">
        <v>2552</v>
      </c>
      <c r="AA378" s="72" t="s">
        <v>2552</v>
      </c>
      <c r="AB378" s="232" t="s">
        <v>2903</v>
      </c>
      <c r="AC378" s="72"/>
      <c r="AD378" s="72"/>
      <c r="AE378" s="234"/>
      <c r="AF378" s="235" t="s">
        <v>2882</v>
      </c>
      <c r="AG378" s="7"/>
      <c r="AH378" s="72" t="s">
        <v>130</v>
      </c>
      <c r="AI378" s="7"/>
      <c r="AJ378" s="7"/>
      <c r="AK378" s="7"/>
      <c r="AL378" s="7">
        <v>6981</v>
      </c>
      <c r="AM378" s="186">
        <v>33143</v>
      </c>
      <c r="AN378" s="189">
        <v>87</v>
      </c>
      <c r="AO378" s="233">
        <v>116</v>
      </c>
      <c r="AP378" s="233" t="str">
        <f t="shared" si="65"/>
        <v>FLOW</v>
      </c>
      <c r="AQ378" s="233"/>
      <c r="AR378" s="233"/>
      <c r="AS378" s="233"/>
      <c r="AT378" s="233"/>
      <c r="AU378" s="72" t="s">
        <v>131</v>
      </c>
      <c r="AV378" s="236" t="s">
        <v>232</v>
      </c>
      <c r="AW378" s="232" t="s">
        <v>233</v>
      </c>
      <c r="AX378" s="237">
        <v>46053</v>
      </c>
      <c r="AY378" s="72">
        <v>18</v>
      </c>
      <c r="AZ378" s="72" t="s">
        <v>139</v>
      </c>
      <c r="BA378" s="7" t="s">
        <v>135</v>
      </c>
      <c r="BB378" s="7"/>
      <c r="BC378" s="7"/>
      <c r="BD378" s="72"/>
      <c r="BE378" s="72"/>
      <c r="BF378" s="72"/>
      <c r="BG378" s="150"/>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v>1</v>
      </c>
      <c r="EP378" s="72"/>
      <c r="EQ378" s="72"/>
      <c r="ER378" s="238">
        <f t="shared" si="66"/>
        <v>1</v>
      </c>
      <c r="ES378" s="72">
        <f t="shared" si="67"/>
        <v>1</v>
      </c>
      <c r="ET378" s="72" t="s">
        <v>136</v>
      </c>
      <c r="EU378" s="7" t="s">
        <v>282</v>
      </c>
      <c r="EV378" s="7" t="s">
        <v>115</v>
      </c>
      <c r="EW378" s="7" t="e">
        <v>#N/A</v>
      </c>
      <c r="EX378" s="150" t="e">
        <v>#N/A</v>
      </c>
      <c r="EY378" s="239" t="e">
        <v>#N/A</v>
      </c>
      <c r="EZ378" s="239"/>
      <c r="FA378" s="150"/>
      <c r="FB378" s="239"/>
      <c r="FC378" s="7"/>
      <c r="FD378" s="7"/>
      <c r="FE378" s="7">
        <f t="shared" si="70"/>
        <v>2470</v>
      </c>
      <c r="FF378" s="72">
        <f t="shared" si="71"/>
        <v>9308</v>
      </c>
      <c r="FG378" s="6">
        <v>467688957</v>
      </c>
    </row>
    <row r="379" spans="1:163" ht="17.25" customHeight="1" x14ac:dyDescent="0.25">
      <c r="A379" s="72">
        <v>460718833</v>
      </c>
      <c r="B379" s="232" t="s">
        <v>923</v>
      </c>
      <c r="C379" s="72"/>
      <c r="D379" s="72"/>
      <c r="E379" s="72"/>
      <c r="F379" s="72"/>
      <c r="G379" s="233"/>
      <c r="H379" s="233"/>
      <c r="I379" s="72">
        <v>3316</v>
      </c>
      <c r="J379" s="72">
        <v>19180</v>
      </c>
      <c r="K379" s="189">
        <f t="shared" si="60"/>
        <v>3530</v>
      </c>
      <c r="L379" s="189">
        <f t="shared" si="61"/>
        <v>22496</v>
      </c>
      <c r="M379" s="260">
        <v>6</v>
      </c>
      <c r="N379" s="72" t="s">
        <v>124</v>
      </c>
      <c r="O379" s="72" t="s">
        <v>125</v>
      </c>
      <c r="P379" s="72" t="s">
        <v>264</v>
      </c>
      <c r="Q379" s="186">
        <v>33110.629999999997</v>
      </c>
      <c r="R379" s="66">
        <v>930</v>
      </c>
      <c r="S379" s="66">
        <f t="shared" si="62"/>
        <v>0</v>
      </c>
      <c r="T379" s="66">
        <v>0</v>
      </c>
      <c r="U379" s="4" t="s">
        <v>129</v>
      </c>
      <c r="V379" s="5">
        <f t="shared" si="68"/>
        <v>0.47495202874961462</v>
      </c>
      <c r="W379" s="5">
        <f t="shared" si="69"/>
        <v>1.4472734335347648E-2</v>
      </c>
      <c r="X379" s="5" t="str">
        <f t="shared" si="63"/>
        <v>FLOW</v>
      </c>
      <c r="Y379" s="72" t="str">
        <f t="shared" si="64"/>
        <v>-</v>
      </c>
      <c r="Z379" s="72" t="s">
        <v>129</v>
      </c>
      <c r="AA379" s="72" t="s">
        <v>129</v>
      </c>
      <c r="AB379" s="232"/>
      <c r="AC379" s="72"/>
      <c r="AD379" s="72"/>
      <c r="AE379" s="234"/>
      <c r="AF379" s="235" t="s">
        <v>2882</v>
      </c>
      <c r="AG379" s="7"/>
      <c r="AH379" s="72" t="s">
        <v>1145</v>
      </c>
      <c r="AI379" s="7"/>
      <c r="AJ379" s="7"/>
      <c r="AK379" s="7"/>
      <c r="AL379" s="7">
        <v>19180</v>
      </c>
      <c r="AM379" s="186">
        <v>33110.629999999997</v>
      </c>
      <c r="AN379" s="189">
        <v>177</v>
      </c>
      <c r="AO379" s="233">
        <v>206</v>
      </c>
      <c r="AP379" s="233" t="str">
        <f t="shared" si="65"/>
        <v>FLOW</v>
      </c>
      <c r="AQ379" s="233"/>
      <c r="AR379" s="233"/>
      <c r="AS379" s="233"/>
      <c r="AT379" s="233"/>
      <c r="AU379" s="72" t="s">
        <v>426</v>
      </c>
      <c r="AV379" s="236" t="s">
        <v>1700</v>
      </c>
      <c r="AW379" s="232" t="s">
        <v>361</v>
      </c>
      <c r="AX379" s="237">
        <v>45246</v>
      </c>
      <c r="AY379" s="72">
        <v>36</v>
      </c>
      <c r="AZ379" s="72" t="s">
        <v>139</v>
      </c>
      <c r="BA379" s="7" t="s">
        <v>2305</v>
      </c>
      <c r="BB379" s="7"/>
      <c r="BC379" s="7"/>
      <c r="BD379" s="72"/>
      <c r="BE379" s="72"/>
      <c r="BF379" s="72"/>
      <c r="BG379" s="150"/>
      <c r="BH379" s="72"/>
      <c r="BI379" s="72"/>
      <c r="BJ379" s="72"/>
      <c r="BK379" s="72"/>
      <c r="BL379" s="72"/>
      <c r="BM379" s="72"/>
      <c r="BN379" s="72"/>
      <c r="BO379" s="72"/>
      <c r="BP379" s="72"/>
      <c r="BQ379" s="72"/>
      <c r="BR379" s="72"/>
      <c r="BS379" s="72"/>
      <c r="BT379" s="72"/>
      <c r="BU379" s="72"/>
      <c r="BV379" s="72"/>
      <c r="BW379" s="72"/>
      <c r="BX379" s="72"/>
      <c r="BY379" s="72"/>
      <c r="BZ379" s="72"/>
      <c r="CA379" s="72"/>
      <c r="CB379" s="72"/>
      <c r="CC379" s="72"/>
      <c r="CD379" s="72"/>
      <c r="CE379" s="72"/>
      <c r="CF379" s="72"/>
      <c r="CG379" s="72"/>
      <c r="CH379" s="72"/>
      <c r="CI379" s="72"/>
      <c r="CJ379" s="72"/>
      <c r="CK379" s="72"/>
      <c r="CL379" s="72"/>
      <c r="CM379" s="72">
        <v>1</v>
      </c>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238">
        <f t="shared" si="66"/>
        <v>1</v>
      </c>
      <c r="ES379" s="72">
        <f t="shared" si="67"/>
        <v>1</v>
      </c>
      <c r="ET379" s="72" t="s">
        <v>268</v>
      </c>
      <c r="EU379" s="7" t="s">
        <v>2011</v>
      </c>
      <c r="EV379" s="7" t="s">
        <v>115</v>
      </c>
      <c r="EW379" s="7" t="e">
        <v>#N/A</v>
      </c>
      <c r="EX379" s="150" t="e">
        <v>#N/A</v>
      </c>
      <c r="EY379" s="239" t="e">
        <v>#N/A</v>
      </c>
      <c r="EZ379" s="239"/>
      <c r="FA379" s="150"/>
      <c r="FB379" s="239"/>
      <c r="FC379" s="7"/>
      <c r="FD379" s="7"/>
      <c r="FE379" s="7">
        <f t="shared" si="70"/>
        <v>3530</v>
      </c>
      <c r="FF379" s="72">
        <f t="shared" si="71"/>
        <v>22496</v>
      </c>
    </row>
    <row r="380" spans="1:163" ht="17.25" hidden="1" customHeight="1" x14ac:dyDescent="0.25">
      <c r="A380" s="72">
        <v>464290217</v>
      </c>
      <c r="B380" s="232" t="s">
        <v>2643</v>
      </c>
      <c r="C380" s="72" t="s">
        <v>2243</v>
      </c>
      <c r="D380" s="72" t="s">
        <v>2898</v>
      </c>
      <c r="E380" s="72">
        <v>3800</v>
      </c>
      <c r="F380" s="72"/>
      <c r="G380" s="233"/>
      <c r="H380" s="233"/>
      <c r="I380" s="72">
        <v>6188</v>
      </c>
      <c r="J380" s="72">
        <v>9618</v>
      </c>
      <c r="K380" s="189">
        <f t="shared" si="60"/>
        <v>3773</v>
      </c>
      <c r="L380" s="189">
        <f t="shared" si="61"/>
        <v>12006</v>
      </c>
      <c r="M380" s="260">
        <v>2</v>
      </c>
      <c r="N380" s="72" t="s">
        <v>2242</v>
      </c>
      <c r="O380" s="72" t="s">
        <v>128</v>
      </c>
      <c r="P380" s="72" t="s">
        <v>199</v>
      </c>
      <c r="Q380" s="186">
        <v>32935</v>
      </c>
      <c r="R380" s="66">
        <v>343</v>
      </c>
      <c r="S380" s="66">
        <f t="shared" si="62"/>
        <v>0</v>
      </c>
      <c r="T380" s="66">
        <v>6750</v>
      </c>
      <c r="U380" s="4" t="s">
        <v>129</v>
      </c>
      <c r="V380" s="5">
        <f t="shared" si="68"/>
        <v>8.6497097862819144E-2</v>
      </c>
      <c r="W380" s="5">
        <f t="shared" si="69"/>
        <v>6.1236132749107235E-3</v>
      </c>
      <c r="X380" s="5" t="str">
        <f t="shared" si="63"/>
        <v xml:space="preserve">STABLE </v>
      </c>
      <c r="Y380" s="72" t="str">
        <f t="shared" si="64"/>
        <v>MPTP</v>
      </c>
      <c r="Z380" s="72" t="s">
        <v>129</v>
      </c>
      <c r="AA380" s="72" t="s">
        <v>181</v>
      </c>
      <c r="AB380" s="232" t="s">
        <v>2347</v>
      </c>
      <c r="AC380" s="72">
        <v>14</v>
      </c>
      <c r="AD380" s="72" t="s">
        <v>2889</v>
      </c>
      <c r="AE380" s="234"/>
      <c r="AF380" s="235" t="s">
        <v>129</v>
      </c>
      <c r="AG380" s="7"/>
      <c r="AH380" s="72" t="s">
        <v>308</v>
      </c>
      <c r="AI380" s="7"/>
      <c r="AJ380" s="7"/>
      <c r="AK380" s="7"/>
      <c r="AL380" s="7">
        <v>16711</v>
      </c>
      <c r="AM380" s="186">
        <v>32935</v>
      </c>
      <c r="AN380" s="189">
        <v>57</v>
      </c>
      <c r="AO380" s="233">
        <v>55</v>
      </c>
      <c r="AP380" s="233" t="str">
        <f t="shared" si="65"/>
        <v>STABLE</v>
      </c>
      <c r="AQ380" s="233"/>
      <c r="AR380" s="233"/>
      <c r="AS380" s="233"/>
      <c r="AT380" s="233"/>
      <c r="AU380" s="72" t="s">
        <v>131</v>
      </c>
      <c r="AV380" s="236" t="s">
        <v>2815</v>
      </c>
      <c r="AW380" s="232" t="s">
        <v>1253</v>
      </c>
      <c r="AX380" s="237">
        <v>45576</v>
      </c>
      <c r="AY380" s="72">
        <v>24</v>
      </c>
      <c r="AZ380" s="72" t="s">
        <v>2880</v>
      </c>
      <c r="BA380" s="7" t="s">
        <v>135</v>
      </c>
      <c r="BB380" s="7"/>
      <c r="BC380" s="7"/>
      <c r="BD380" s="72"/>
      <c r="BE380" s="72"/>
      <c r="BF380" s="72"/>
      <c r="BG380" s="150"/>
      <c r="BH380" s="72"/>
      <c r="BI380" s="72"/>
      <c r="BJ380" s="72"/>
      <c r="BK380" s="72"/>
      <c r="BL380" s="72"/>
      <c r="BM380" s="72"/>
      <c r="BN380" s="72"/>
      <c r="BO380" s="72"/>
      <c r="BP380" s="72"/>
      <c r="BQ380" s="72"/>
      <c r="BR380" s="72"/>
      <c r="BS380" s="72"/>
      <c r="BT380" s="72"/>
      <c r="BU380" s="72"/>
      <c r="BV380" s="72"/>
      <c r="BW380" s="72"/>
      <c r="BX380" s="72"/>
      <c r="BY380" s="72"/>
      <c r="BZ380" s="72"/>
      <c r="CA380" s="72"/>
      <c r="CB380" s="72"/>
      <c r="CC380" s="72"/>
      <c r="CD380" s="72"/>
      <c r="CE380" s="72"/>
      <c r="CF380" s="72"/>
      <c r="CG380" s="72"/>
      <c r="CH380" s="72"/>
      <c r="CI380" s="72"/>
      <c r="CJ380" s="72">
        <v>1</v>
      </c>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238">
        <f t="shared" si="66"/>
        <v>1</v>
      </c>
      <c r="ES380" s="72">
        <f t="shared" si="67"/>
        <v>1</v>
      </c>
      <c r="ET380" s="72" t="s">
        <v>203</v>
      </c>
      <c r="EU380" s="7"/>
      <c r="EV380" s="262"/>
      <c r="EW380" s="7"/>
      <c r="EX380" s="150"/>
      <c r="EY380" s="239"/>
      <c r="EZ380" s="239"/>
      <c r="FA380" s="150"/>
      <c r="FB380" s="239"/>
      <c r="FC380" s="7"/>
      <c r="FD380" s="7"/>
      <c r="FE380" s="7">
        <f t="shared" si="70"/>
        <v>3773</v>
      </c>
      <c r="FF380" s="72">
        <f t="shared" si="71"/>
        <v>15806</v>
      </c>
    </row>
    <row r="381" spans="1:163" ht="17.25" hidden="1" customHeight="1" x14ac:dyDescent="0.25">
      <c r="A381" s="72">
        <v>460523159</v>
      </c>
      <c r="B381" s="232" t="s">
        <v>552</v>
      </c>
      <c r="C381" s="72" t="s">
        <v>2246</v>
      </c>
      <c r="D381" s="72" t="s">
        <v>2952</v>
      </c>
      <c r="E381" s="72">
        <v>5860</v>
      </c>
      <c r="F381" s="72"/>
      <c r="G381" s="233"/>
      <c r="H381" s="233"/>
      <c r="I381" s="72">
        <v>5730</v>
      </c>
      <c r="J381" s="72">
        <v>5721</v>
      </c>
      <c r="K381" s="189">
        <f t="shared" si="60"/>
        <v>5858</v>
      </c>
      <c r="L381" s="189">
        <f t="shared" si="61"/>
        <v>5591</v>
      </c>
      <c r="M381" s="260">
        <v>1</v>
      </c>
      <c r="N381" s="72" t="s">
        <v>2242</v>
      </c>
      <c r="O381" s="72" t="s">
        <v>128</v>
      </c>
      <c r="P381" s="72" t="s">
        <v>218</v>
      </c>
      <c r="Q381" s="186">
        <v>32834.32</v>
      </c>
      <c r="R381" s="66">
        <v>137</v>
      </c>
      <c r="S381" s="66">
        <f t="shared" si="62"/>
        <v>0</v>
      </c>
      <c r="T381" s="66">
        <v>5850</v>
      </c>
      <c r="U381" s="4" t="s">
        <v>1013</v>
      </c>
      <c r="V381" s="5">
        <f t="shared" si="68"/>
        <v>7.1139719830013382E-2</v>
      </c>
      <c r="W381" s="5">
        <f t="shared" si="69"/>
        <v>1.7293740828998822E-3</v>
      </c>
      <c r="X381" s="5" t="s">
        <v>2242</v>
      </c>
      <c r="Y381" s="72" t="str">
        <f t="shared" si="64"/>
        <v>PTP</v>
      </c>
      <c r="Z381" s="72" t="s">
        <v>166</v>
      </c>
      <c r="AA381" s="72" t="s">
        <v>166</v>
      </c>
      <c r="AB381" s="232"/>
      <c r="AC381" s="72">
        <v>28</v>
      </c>
      <c r="AD381" s="72" t="s">
        <v>2888</v>
      </c>
      <c r="AE381" s="234"/>
      <c r="AF381" s="235" t="s">
        <v>129</v>
      </c>
      <c r="AG381" s="7"/>
      <c r="AH381" s="72" t="s">
        <v>1050</v>
      </c>
      <c r="AI381" s="7"/>
      <c r="AJ381" s="7"/>
      <c r="AK381" s="7"/>
      <c r="AL381" s="7">
        <v>5721</v>
      </c>
      <c r="AM381" s="186">
        <v>32834.32</v>
      </c>
      <c r="AN381" s="189">
        <v>26</v>
      </c>
      <c r="AO381" s="233">
        <v>55</v>
      </c>
      <c r="AP381" s="233" t="str">
        <f t="shared" si="65"/>
        <v>FLOW</v>
      </c>
      <c r="AQ381" s="233"/>
      <c r="AR381" s="233"/>
      <c r="AS381" s="233"/>
      <c r="AT381" s="233"/>
      <c r="AU381" s="72" t="s">
        <v>131</v>
      </c>
      <c r="AV381" s="236" t="s">
        <v>1228</v>
      </c>
      <c r="AW381" s="232" t="s">
        <v>1229</v>
      </c>
      <c r="AX381" s="237">
        <v>45237</v>
      </c>
      <c r="AY381" s="72">
        <v>36</v>
      </c>
      <c r="AZ381" s="72" t="s">
        <v>139</v>
      </c>
      <c r="BA381" s="7" t="s">
        <v>2305</v>
      </c>
      <c r="BB381" s="7"/>
      <c r="BC381" s="7"/>
      <c r="BD381" s="72"/>
      <c r="BE381" s="72"/>
      <c r="BF381" s="72"/>
      <c r="BG381" s="150"/>
      <c r="BH381" s="72"/>
      <c r="BI381" s="72"/>
      <c r="BJ381" s="72"/>
      <c r="BK381" s="72"/>
      <c r="BL381" s="72"/>
      <c r="BM381" s="72"/>
      <c r="BN381" s="72"/>
      <c r="BO381" s="72"/>
      <c r="BP381" s="72"/>
      <c r="BQ381" s="72"/>
      <c r="BR381" s="72">
        <v>1</v>
      </c>
      <c r="BS381" s="72"/>
      <c r="BT381" s="72"/>
      <c r="BU381" s="72"/>
      <c r="BV381" s="72"/>
      <c r="BW381" s="72"/>
      <c r="BX381" s="72"/>
      <c r="BY381" s="72"/>
      <c r="BZ381" s="72"/>
      <c r="CA381" s="72"/>
      <c r="CB381" s="72"/>
      <c r="CC381" s="72"/>
      <c r="CD381" s="72"/>
      <c r="CE381" s="72"/>
      <c r="CF381" s="72"/>
      <c r="CG381" s="72"/>
      <c r="CH381" s="72"/>
      <c r="CI381" s="72"/>
      <c r="CJ381" s="72"/>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v>1</v>
      </c>
      <c r="DU381" s="72"/>
      <c r="DV381" s="72"/>
      <c r="DW381" s="72"/>
      <c r="DX381" s="72"/>
      <c r="DY381" s="72"/>
      <c r="DZ381" s="72"/>
      <c r="EA381" s="72"/>
      <c r="EB381" s="72"/>
      <c r="EC381" s="72"/>
      <c r="ED381" s="72"/>
      <c r="EE381" s="72"/>
      <c r="EF381" s="72"/>
      <c r="EG381" s="72"/>
      <c r="EH381" s="72"/>
      <c r="EI381" s="72">
        <v>2</v>
      </c>
      <c r="EJ381" s="72"/>
      <c r="EK381" s="72"/>
      <c r="EL381" s="72"/>
      <c r="EM381" s="72"/>
      <c r="EN381" s="72"/>
      <c r="EO381" s="72"/>
      <c r="EP381" s="72"/>
      <c r="EQ381" s="72"/>
      <c r="ER381" s="238">
        <f t="shared" si="66"/>
        <v>4</v>
      </c>
      <c r="ES381" s="72">
        <f t="shared" si="67"/>
        <v>1</v>
      </c>
      <c r="ET381" s="72" t="s">
        <v>222</v>
      </c>
      <c r="EU381" s="7" t="s">
        <v>2012</v>
      </c>
      <c r="EV381" s="7" t="s">
        <v>115</v>
      </c>
      <c r="EW381" s="7" t="s">
        <v>2358</v>
      </c>
      <c r="EX381" s="150" t="s">
        <v>2395</v>
      </c>
      <c r="EY381" s="239">
        <v>46232</v>
      </c>
      <c r="EZ381" s="239"/>
      <c r="FA381" s="150"/>
      <c r="FB381" s="239"/>
      <c r="FC381" s="7"/>
      <c r="FD381" s="7"/>
      <c r="FE381" s="7">
        <f t="shared" si="70"/>
        <v>5858</v>
      </c>
      <c r="FF381" s="72">
        <f t="shared" si="71"/>
        <v>11451</v>
      </c>
    </row>
    <row r="382" spans="1:163" ht="17.25" hidden="1" customHeight="1" x14ac:dyDescent="0.25">
      <c r="A382" s="72">
        <v>465449543</v>
      </c>
      <c r="B382" s="232" t="s">
        <v>533</v>
      </c>
      <c r="C382" s="72"/>
      <c r="D382" s="72"/>
      <c r="E382" s="72"/>
      <c r="F382" s="72"/>
      <c r="G382" s="233"/>
      <c r="H382" s="233"/>
      <c r="I382" s="72">
        <v>3989</v>
      </c>
      <c r="J382" s="72">
        <v>3706</v>
      </c>
      <c r="K382" s="189">
        <f t="shared" si="60"/>
        <v>3798</v>
      </c>
      <c r="L382" s="189">
        <f t="shared" si="61"/>
        <v>7695</v>
      </c>
      <c r="M382" s="260">
        <v>1</v>
      </c>
      <c r="N382" s="72" t="s">
        <v>124</v>
      </c>
      <c r="O382" s="72" t="s">
        <v>125</v>
      </c>
      <c r="P382" s="72" t="s">
        <v>225</v>
      </c>
      <c r="Q382" s="186">
        <v>32819</v>
      </c>
      <c r="R382" s="66">
        <v>92</v>
      </c>
      <c r="S382" s="66">
        <f t="shared" si="62"/>
        <v>0</v>
      </c>
      <c r="T382" s="66">
        <v>3600</v>
      </c>
      <c r="U382" s="4" t="s">
        <v>501</v>
      </c>
      <c r="V382" s="5">
        <f t="shared" si="68"/>
        <v>7.306483599761697E-2</v>
      </c>
      <c r="W382" s="5">
        <f t="shared" si="69"/>
        <v>1.7285671829564686E-3</v>
      </c>
      <c r="X382" s="5" t="s">
        <v>2242</v>
      </c>
      <c r="Y382" s="72" t="str">
        <f t="shared" si="64"/>
        <v>PTP</v>
      </c>
      <c r="Z382" s="72" t="s">
        <v>166</v>
      </c>
      <c r="AA382" s="72" t="s">
        <v>166</v>
      </c>
      <c r="AB382" s="232"/>
      <c r="AC382" s="72">
        <v>31</v>
      </c>
      <c r="AD382" s="72" t="s">
        <v>2888</v>
      </c>
      <c r="AE382" s="234"/>
      <c r="AF382" s="235" t="s">
        <v>129</v>
      </c>
      <c r="AG382" s="7"/>
      <c r="AH382" s="72" t="s">
        <v>1040</v>
      </c>
      <c r="AI382" s="7"/>
      <c r="AJ382" s="7"/>
      <c r="AK382" s="7"/>
      <c r="AL382" s="7">
        <v>3706</v>
      </c>
      <c r="AM382" s="186">
        <v>32819</v>
      </c>
      <c r="AN382" s="189">
        <v>26</v>
      </c>
      <c r="AO382" s="233">
        <v>55</v>
      </c>
      <c r="AP382" s="233" t="str">
        <f t="shared" si="65"/>
        <v>FLOW</v>
      </c>
      <c r="AQ382" s="233"/>
      <c r="AR382" s="233"/>
      <c r="AS382" s="233"/>
      <c r="AT382" s="233"/>
      <c r="AU382" s="72" t="s">
        <v>131</v>
      </c>
      <c r="AV382" s="236" t="s">
        <v>1197</v>
      </c>
      <c r="AW382" s="232" t="s">
        <v>252</v>
      </c>
      <c r="AX382" s="237">
        <v>45695</v>
      </c>
      <c r="AY382" s="72">
        <v>24</v>
      </c>
      <c r="AZ382" s="72" t="s">
        <v>139</v>
      </c>
      <c r="BA382" s="7" t="s">
        <v>2305</v>
      </c>
      <c r="BB382" s="7"/>
      <c r="BC382" s="7"/>
      <c r="BD382" s="72"/>
      <c r="BE382" s="72"/>
      <c r="BF382" s="72"/>
      <c r="BG382" s="150"/>
      <c r="BH382" s="72"/>
      <c r="BI382" s="72"/>
      <c r="BJ382" s="72"/>
      <c r="BK382" s="72"/>
      <c r="BL382" s="72"/>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v>1</v>
      </c>
      <c r="EP382" s="72"/>
      <c r="EQ382" s="72"/>
      <c r="ER382" s="238">
        <f t="shared" si="66"/>
        <v>1</v>
      </c>
      <c r="ES382" s="72">
        <f t="shared" si="67"/>
        <v>1</v>
      </c>
      <c r="ET382" s="72" t="s">
        <v>229</v>
      </c>
      <c r="EU382" s="7" t="e">
        <v>#N/A</v>
      </c>
      <c r="EV382" s="262" t="s">
        <v>115</v>
      </c>
      <c r="EW382" s="7" t="e">
        <v>#N/A</v>
      </c>
      <c r="EX382" s="150" t="e">
        <v>#N/A</v>
      </c>
      <c r="EY382" s="239" t="e">
        <v>#N/A</v>
      </c>
      <c r="EZ382" s="239"/>
      <c r="FA382" s="150"/>
      <c r="FB382" s="239"/>
      <c r="FC382" s="7"/>
      <c r="FD382" s="7"/>
      <c r="FE382" s="7">
        <f t="shared" si="70"/>
        <v>3798</v>
      </c>
      <c r="FF382" s="72">
        <f t="shared" si="71"/>
        <v>7695</v>
      </c>
    </row>
    <row r="383" spans="1:163" ht="17.25" hidden="1" customHeight="1" x14ac:dyDescent="0.25">
      <c r="A383" s="72">
        <v>463295962</v>
      </c>
      <c r="B383" s="232" t="s">
        <v>544</v>
      </c>
      <c r="C383" s="72"/>
      <c r="D383" s="72"/>
      <c r="E383" s="72"/>
      <c r="F383" s="72"/>
      <c r="G383" s="233"/>
      <c r="H383" s="233"/>
      <c r="I383" s="72">
        <v>5988</v>
      </c>
      <c r="J383" s="72">
        <v>28005.98</v>
      </c>
      <c r="K383" s="189">
        <f t="shared" si="60"/>
        <v>5370.9799999999959</v>
      </c>
      <c r="L383" s="189">
        <f t="shared" si="61"/>
        <v>33993.979999999996</v>
      </c>
      <c r="M383" s="260">
        <v>5</v>
      </c>
      <c r="N383" s="72" t="s">
        <v>124</v>
      </c>
      <c r="O383" s="72" t="s">
        <v>125</v>
      </c>
      <c r="P383" s="72" t="s">
        <v>225</v>
      </c>
      <c r="Q383" s="186">
        <v>32726.98</v>
      </c>
      <c r="R383" s="66">
        <v>1317</v>
      </c>
      <c r="S383" s="66">
        <f t="shared" si="62"/>
        <v>0</v>
      </c>
      <c r="T383" s="66">
        <v>6750</v>
      </c>
      <c r="U383" s="4" t="s">
        <v>174</v>
      </c>
      <c r="V383" s="5">
        <f t="shared" si="68"/>
        <v>1</v>
      </c>
      <c r="W383" s="5">
        <f t="shared" si="69"/>
        <v>1.4629183737000914E-2</v>
      </c>
      <c r="X383" s="5" t="s">
        <v>2242</v>
      </c>
      <c r="Y383" s="72" t="str">
        <f t="shared" si="64"/>
        <v>PTP</v>
      </c>
      <c r="Z383" s="72" t="s">
        <v>128</v>
      </c>
      <c r="AA383" s="72" t="s">
        <v>166</v>
      </c>
      <c r="AB383" s="232"/>
      <c r="AC383" s="72">
        <v>16</v>
      </c>
      <c r="AD383" s="72" t="s">
        <v>2888</v>
      </c>
      <c r="AE383" s="234"/>
      <c r="AF383" s="235" t="s">
        <v>2882</v>
      </c>
      <c r="AG383" s="7"/>
      <c r="AH383" s="72" t="s">
        <v>1045</v>
      </c>
      <c r="AI383" s="7"/>
      <c r="AJ383" s="7"/>
      <c r="AK383" s="7"/>
      <c r="AL383" s="7">
        <v>28005.98</v>
      </c>
      <c r="AM383" s="186">
        <v>32726.98</v>
      </c>
      <c r="AN383" s="189">
        <v>146</v>
      </c>
      <c r="AO383" s="233">
        <v>175</v>
      </c>
      <c r="AP383" s="233" t="str">
        <f t="shared" si="65"/>
        <v>FLOW</v>
      </c>
      <c r="AQ383" s="233"/>
      <c r="AR383" s="233"/>
      <c r="AS383" s="233"/>
      <c r="AT383" s="233"/>
      <c r="AU383" s="72" t="s">
        <v>426</v>
      </c>
      <c r="AV383" s="236" t="s">
        <v>1214</v>
      </c>
      <c r="AW383" s="232" t="s">
        <v>1215</v>
      </c>
      <c r="AX383" s="237">
        <v>45467</v>
      </c>
      <c r="AY383" s="72">
        <v>24</v>
      </c>
      <c r="AZ383" s="72" t="s">
        <v>139</v>
      </c>
      <c r="BA383" s="7" t="s">
        <v>2305</v>
      </c>
      <c r="BB383" s="7"/>
      <c r="BC383" s="7"/>
      <c r="BD383" s="72"/>
      <c r="BE383" s="72"/>
      <c r="BF383" s="72"/>
      <c r="BG383" s="150"/>
      <c r="BH383" s="72"/>
      <c r="BI383" s="72"/>
      <c r="BJ383" s="72"/>
      <c r="BK383" s="72"/>
      <c r="BL383" s="72"/>
      <c r="BM383" s="72"/>
      <c r="BN383" s="72"/>
      <c r="BO383" s="72"/>
      <c r="BP383" s="72"/>
      <c r="BQ383" s="72"/>
      <c r="BR383" s="72"/>
      <c r="BS383" s="72"/>
      <c r="BT383" s="72"/>
      <c r="BU383" s="72">
        <v>1</v>
      </c>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238">
        <f t="shared" si="66"/>
        <v>2</v>
      </c>
      <c r="ES383" s="72">
        <f t="shared" si="67"/>
        <v>1</v>
      </c>
      <c r="ET383" s="72" t="s">
        <v>229</v>
      </c>
      <c r="EU383" s="7" t="s">
        <v>2013</v>
      </c>
      <c r="EV383" s="7" t="s">
        <v>115</v>
      </c>
      <c r="EW383" s="7" t="s">
        <v>2358</v>
      </c>
      <c r="EX383" s="150" t="s">
        <v>2489</v>
      </c>
      <c r="EY383" s="239">
        <v>46214</v>
      </c>
      <c r="EZ383" s="239"/>
      <c r="FA383" s="150"/>
      <c r="FB383" s="239"/>
      <c r="FC383" s="7"/>
      <c r="FD383" s="7"/>
      <c r="FE383" s="7">
        <f t="shared" si="70"/>
        <v>5370.9799999999959</v>
      </c>
      <c r="FF383" s="72">
        <f t="shared" si="71"/>
        <v>33993.979999999996</v>
      </c>
    </row>
    <row r="384" spans="1:163" ht="17.25" hidden="1" customHeight="1" x14ac:dyDescent="0.25">
      <c r="A384" s="72">
        <v>465143711</v>
      </c>
      <c r="B384" s="232" t="s">
        <v>601</v>
      </c>
      <c r="C384" s="72"/>
      <c r="D384" s="72"/>
      <c r="E384" s="72"/>
      <c r="F384" s="72"/>
      <c r="G384" s="233"/>
      <c r="H384" s="233"/>
      <c r="I384" s="72">
        <v>6839</v>
      </c>
      <c r="J384" s="72">
        <v>27354</v>
      </c>
      <c r="K384" s="189">
        <f t="shared" si="60"/>
        <v>7555</v>
      </c>
      <c r="L384" s="189">
        <f t="shared" si="61"/>
        <v>34193</v>
      </c>
      <c r="M384" s="260">
        <v>4</v>
      </c>
      <c r="N384" s="72" t="s">
        <v>124</v>
      </c>
      <c r="O384" s="72" t="s">
        <v>125</v>
      </c>
      <c r="P384" s="72" t="s">
        <v>192</v>
      </c>
      <c r="Q384" s="186">
        <v>32472</v>
      </c>
      <c r="R384" s="66">
        <v>718</v>
      </c>
      <c r="S384" s="66">
        <f t="shared" si="62"/>
        <v>0</v>
      </c>
      <c r="T384" s="66">
        <v>1800</v>
      </c>
      <c r="U384" s="4" t="s">
        <v>124</v>
      </c>
      <c r="V384" s="5">
        <f t="shared" si="68"/>
        <v>0.4502025162649384</v>
      </c>
      <c r="W384" s="5">
        <f t="shared" si="69"/>
        <v>1.2509982520697368E-2</v>
      </c>
      <c r="X384" s="5" t="str">
        <f t="shared" si="63"/>
        <v>FLOW</v>
      </c>
      <c r="Y384" s="72" t="str">
        <f t="shared" si="64"/>
        <v>NC</v>
      </c>
      <c r="Z384" s="72" t="s">
        <v>141</v>
      </c>
      <c r="AA384" s="72" t="s">
        <v>141</v>
      </c>
      <c r="AB384" s="232"/>
      <c r="AC384" s="72"/>
      <c r="AD384" s="72" t="s">
        <v>2892</v>
      </c>
      <c r="AE384" s="234"/>
      <c r="AF384" s="235" t="s">
        <v>2882</v>
      </c>
      <c r="AG384" s="7"/>
      <c r="AH384" s="72" t="s">
        <v>193</v>
      </c>
      <c r="AI384" s="7"/>
      <c r="AJ384" s="7"/>
      <c r="AK384" s="7"/>
      <c r="AL384" s="7">
        <v>27354</v>
      </c>
      <c r="AM384" s="186">
        <v>32472</v>
      </c>
      <c r="AN384" s="189">
        <v>118</v>
      </c>
      <c r="AO384" s="233">
        <v>147</v>
      </c>
      <c r="AP384" s="233" t="str">
        <f t="shared" si="65"/>
        <v>FLOW</v>
      </c>
      <c r="AQ384" s="233"/>
      <c r="AR384" s="233"/>
      <c r="AS384" s="233"/>
      <c r="AT384" s="233"/>
      <c r="AU384" s="72" t="s">
        <v>426</v>
      </c>
      <c r="AV384" s="236" t="s">
        <v>1303</v>
      </c>
      <c r="AW384" s="232" t="s">
        <v>221</v>
      </c>
      <c r="AX384" s="237">
        <v>45663</v>
      </c>
      <c r="AY384" s="72">
        <v>18</v>
      </c>
      <c r="AZ384" s="72" t="s">
        <v>139</v>
      </c>
      <c r="BA384" s="7" t="s">
        <v>135</v>
      </c>
      <c r="BB384" s="7"/>
      <c r="BC384" s="7"/>
      <c r="BD384" s="72"/>
      <c r="BE384" s="72"/>
      <c r="BF384" s="72"/>
      <c r="BG384" s="150"/>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238">
        <f t="shared" si="66"/>
        <v>1</v>
      </c>
      <c r="ES384" s="72">
        <f t="shared" si="67"/>
        <v>1</v>
      </c>
      <c r="ET384" s="72" t="s">
        <v>196</v>
      </c>
      <c r="EU384" s="7" t="s">
        <v>2014</v>
      </c>
      <c r="EV384" s="7" t="s">
        <v>115</v>
      </c>
      <c r="EW384" s="7" t="s">
        <v>2362</v>
      </c>
      <c r="EX384" s="150" t="s">
        <v>2490</v>
      </c>
      <c r="EY384" s="239">
        <v>46207</v>
      </c>
      <c r="EZ384" s="239"/>
      <c r="FA384" s="150"/>
      <c r="FB384" s="239"/>
      <c r="FC384" s="7"/>
      <c r="FD384" s="7"/>
      <c r="FE384" s="7">
        <f t="shared" si="70"/>
        <v>7555</v>
      </c>
      <c r="FF384" s="72">
        <f t="shared" si="71"/>
        <v>34193</v>
      </c>
    </row>
    <row r="385" spans="1:163" ht="17.25" hidden="1" customHeight="1" x14ac:dyDescent="0.25">
      <c r="A385" s="72">
        <v>465213528</v>
      </c>
      <c r="B385" s="232" t="s">
        <v>2578</v>
      </c>
      <c r="C385" s="72" t="s">
        <v>2345</v>
      </c>
      <c r="D385" s="72" t="s">
        <v>2558</v>
      </c>
      <c r="E385" s="72">
        <v>9760</v>
      </c>
      <c r="F385" s="72"/>
      <c r="G385" s="233"/>
      <c r="H385" s="233"/>
      <c r="I385" s="72">
        <v>4387</v>
      </c>
      <c r="J385" s="72">
        <v>4387</v>
      </c>
      <c r="K385" s="189">
        <f t="shared" ref="K385:K448" si="72">IF((J385+R385)&lt;=I385+R385,(J385+R385),((I385-(I385*(M385+1)-(I385+J385)))+R385))</f>
        <v>4387</v>
      </c>
      <c r="L385" s="189">
        <f t="shared" ref="L385:L448" si="73">FF385-E385</f>
        <v>-986</v>
      </c>
      <c r="M385" s="260">
        <v>1</v>
      </c>
      <c r="N385" s="72" t="s">
        <v>480</v>
      </c>
      <c r="O385" s="72" t="s">
        <v>128</v>
      </c>
      <c r="P385" s="72" t="s">
        <v>254</v>
      </c>
      <c r="Q385" s="186">
        <v>32196</v>
      </c>
      <c r="R385" s="66">
        <v>0</v>
      </c>
      <c r="S385" s="66">
        <f t="shared" ref="S385:S448" si="74">IF(H385="CBC COLL",T385,)</f>
        <v>0</v>
      </c>
      <c r="T385" s="66">
        <v>450</v>
      </c>
      <c r="U385" s="4" t="s">
        <v>129</v>
      </c>
      <c r="V385" s="5">
        <f t="shared" si="68"/>
        <v>2.7026663571477389E-2</v>
      </c>
      <c r="W385" s="5">
        <f t="shared" si="69"/>
        <v>1.6957539541871008E-3</v>
      </c>
      <c r="X385" s="5" t="str">
        <f t="shared" ref="X385:X447" si="75">N385</f>
        <v>RB</v>
      </c>
      <c r="Y385" s="72" t="str">
        <f t="shared" ref="Y385:Y448" si="76">IF(OR(N385="STABLE", N385="RB" ),"PAID",AA385)</f>
        <v>PAID</v>
      </c>
      <c r="Z385" s="72" t="s">
        <v>129</v>
      </c>
      <c r="AA385" s="72" t="s">
        <v>128</v>
      </c>
      <c r="AB385" s="232"/>
      <c r="AC385" s="72"/>
      <c r="AD385" s="72"/>
      <c r="AE385" s="234"/>
      <c r="AF385" s="235" t="s">
        <v>129</v>
      </c>
      <c r="AG385" s="7"/>
      <c r="AH385" s="72" t="s">
        <v>255</v>
      </c>
      <c r="AI385" s="7"/>
      <c r="AJ385" s="7"/>
      <c r="AK385" s="7"/>
      <c r="AL385" s="7">
        <v>4837</v>
      </c>
      <c r="AM385" s="186">
        <v>32196</v>
      </c>
      <c r="AN385" s="189">
        <v>26</v>
      </c>
      <c r="AO385" s="233">
        <v>0</v>
      </c>
      <c r="AP385" s="233" t="str">
        <f t="shared" ref="AP385:AP448" si="77">IF(AO385=0,"RB",IF(AO385&lt;AN385,"STABLE",IF(AO385&gt;AN385,"FLOW","SAME")))</f>
        <v>RB</v>
      </c>
      <c r="AQ385" s="233"/>
      <c r="AR385" s="233"/>
      <c r="AS385" s="233"/>
      <c r="AT385" s="233"/>
      <c r="AU385" s="72" t="s">
        <v>131</v>
      </c>
      <c r="AV385" s="236" t="s">
        <v>2740</v>
      </c>
      <c r="AW385" s="232" t="s">
        <v>267</v>
      </c>
      <c r="AX385" s="237">
        <v>45671</v>
      </c>
      <c r="AY385" s="72">
        <v>24</v>
      </c>
      <c r="AZ385" s="72" t="s">
        <v>2880</v>
      </c>
      <c r="BA385" s="7" t="s">
        <v>2305</v>
      </c>
      <c r="BB385" s="7"/>
      <c r="BC385" s="7"/>
      <c r="BD385" s="72"/>
      <c r="BE385" s="72"/>
      <c r="BF385" s="72"/>
      <c r="BG385" s="150"/>
      <c r="BH385" s="72"/>
      <c r="BI385" s="72"/>
      <c r="BJ385" s="72"/>
      <c r="BK385" s="72"/>
      <c r="BL385" s="72"/>
      <c r="BM385" s="72"/>
      <c r="BN385" s="72"/>
      <c r="BO385" s="72"/>
      <c r="BP385" s="72"/>
      <c r="BQ385" s="72"/>
      <c r="BR385" s="72"/>
      <c r="BS385" s="72"/>
      <c r="BT385" s="72"/>
      <c r="BU385" s="72"/>
      <c r="BV385" s="72"/>
      <c r="BW385" s="72"/>
      <c r="BX385" s="72"/>
      <c r="BY385" s="72"/>
      <c r="BZ385" s="72"/>
      <c r="CA385" s="72"/>
      <c r="CB385" s="72"/>
      <c r="CC385" s="72"/>
      <c r="CD385" s="72"/>
      <c r="CE385" s="72"/>
      <c r="CF385" s="72"/>
      <c r="CG385" s="72"/>
      <c r="CH385" s="72"/>
      <c r="CI385" s="72"/>
      <c r="CJ385" s="72"/>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v>1</v>
      </c>
      <c r="EP385" s="72"/>
      <c r="EQ385" s="72"/>
      <c r="ER385" s="238">
        <f t="shared" ref="ER385:ER448" si="78">BC385+BF385+BI385+BL385+BO385+BR385+BU385+BX385+CA385+CD385+CG385+CJ385+CM385+CP385+CS385+CV385+CY385+DB385+DE385+DH385+DK385+DN385+DQ385+DT385+DW385+DZ385+EC385+EF385+EI385+EL385+EO385</f>
        <v>1</v>
      </c>
      <c r="ES385" s="72">
        <f t="shared" ref="ES385:ES448" si="79">IF(ER385&gt;0,1,"")</f>
        <v>1</v>
      </c>
      <c r="ET385" s="72" t="s">
        <v>256</v>
      </c>
      <c r="EU385" s="7"/>
      <c r="EV385" s="262"/>
      <c r="EW385" s="7"/>
      <c r="EX385" s="150"/>
      <c r="EY385" s="239"/>
      <c r="EZ385" s="239"/>
      <c r="FA385" s="150"/>
      <c r="FB385" s="239"/>
      <c r="FC385" s="7"/>
      <c r="FD385" s="7"/>
      <c r="FE385" s="7">
        <f t="shared" si="70"/>
        <v>4387</v>
      </c>
      <c r="FF385" s="72">
        <f t="shared" si="71"/>
        <v>8774</v>
      </c>
    </row>
    <row r="386" spans="1:163" ht="17.25" hidden="1" customHeight="1" x14ac:dyDescent="0.25">
      <c r="A386" s="72">
        <v>464446213</v>
      </c>
      <c r="B386" s="232" t="s">
        <v>822</v>
      </c>
      <c r="C386" s="72" t="s">
        <v>2243</v>
      </c>
      <c r="D386" s="72" t="s">
        <v>2244</v>
      </c>
      <c r="E386" s="72">
        <v>5000</v>
      </c>
      <c r="F386" s="72"/>
      <c r="G386" s="233"/>
      <c r="H386" s="233" t="s">
        <v>2886</v>
      </c>
      <c r="I386" s="72">
        <v>4839</v>
      </c>
      <c r="J386" s="72">
        <v>9478</v>
      </c>
      <c r="K386" s="189">
        <f t="shared" si="72"/>
        <v>4807</v>
      </c>
      <c r="L386" s="189">
        <f t="shared" si="73"/>
        <v>9317</v>
      </c>
      <c r="M386" s="260">
        <v>2</v>
      </c>
      <c r="N386" s="72" t="s">
        <v>2242</v>
      </c>
      <c r="O386" s="72" t="s">
        <v>128</v>
      </c>
      <c r="P386" s="72" t="s">
        <v>225</v>
      </c>
      <c r="Q386" s="186">
        <v>31980</v>
      </c>
      <c r="R386" s="66">
        <v>168</v>
      </c>
      <c r="S386" s="66">
        <f t="shared" si="74"/>
        <v>0</v>
      </c>
      <c r="T386" s="66">
        <v>4492.96</v>
      </c>
      <c r="U386" s="4" t="s">
        <v>124</v>
      </c>
      <c r="V386" s="5">
        <f t="shared" ref="V386:V449" si="80">Q386/SUMIFS($Q:$Q,$M:$M,M386,$P:$P,P386)</f>
        <v>0.98676293622141997</v>
      </c>
      <c r="W386" s="5">
        <f t="shared" ref="W386:W449" si="81">Q386/SUMIFS($Q:$Q,$M:$M,M386)</f>
        <v>5.9460498719187769E-3</v>
      </c>
      <c r="X386" s="5" t="str">
        <f t="shared" si="75"/>
        <v xml:space="preserve">STABLE </v>
      </c>
      <c r="Y386" s="72" t="str">
        <f t="shared" si="76"/>
        <v>PAID</v>
      </c>
      <c r="Z386" s="72" t="s">
        <v>166</v>
      </c>
      <c r="AA386" s="72" t="s">
        <v>128</v>
      </c>
      <c r="AB386" s="232"/>
      <c r="AC386" s="72"/>
      <c r="AD386" s="72" t="s">
        <v>2888</v>
      </c>
      <c r="AE386" s="234"/>
      <c r="AF386" s="235" t="s">
        <v>129</v>
      </c>
      <c r="AG386" s="7"/>
      <c r="AH386" s="72" t="s">
        <v>1115</v>
      </c>
      <c r="AI386" s="7"/>
      <c r="AJ386" s="7"/>
      <c r="AK386" s="7"/>
      <c r="AL386" s="7">
        <v>9478</v>
      </c>
      <c r="AM386" s="186">
        <v>31980</v>
      </c>
      <c r="AN386" s="189">
        <v>57</v>
      </c>
      <c r="AO386" s="233">
        <v>55</v>
      </c>
      <c r="AP386" s="233" t="str">
        <f t="shared" si="77"/>
        <v>STABLE</v>
      </c>
      <c r="AQ386" s="233"/>
      <c r="AR386" s="233"/>
      <c r="AS386" s="233"/>
      <c r="AT386" s="233"/>
      <c r="AU386" s="72" t="s">
        <v>426</v>
      </c>
      <c r="AV386" s="236" t="s">
        <v>1580</v>
      </c>
      <c r="AW386" s="232" t="s">
        <v>228</v>
      </c>
      <c r="AX386" s="237">
        <v>45590</v>
      </c>
      <c r="AY386" s="72">
        <v>24</v>
      </c>
      <c r="AZ386" s="72" t="s">
        <v>139</v>
      </c>
      <c r="BA386" s="7" t="s">
        <v>2305</v>
      </c>
      <c r="BB386" s="7"/>
      <c r="BC386" s="7"/>
      <c r="BD386" s="72"/>
      <c r="BE386" s="72"/>
      <c r="BF386" s="72"/>
      <c r="BG386" s="150"/>
      <c r="BH386" s="72"/>
      <c r="BI386" s="72"/>
      <c r="BJ386" s="72"/>
      <c r="BK386" s="72"/>
      <c r="BL386" s="72"/>
      <c r="BM386" s="72"/>
      <c r="BN386" s="72"/>
      <c r="BO386" s="72"/>
      <c r="BP386" s="72"/>
      <c r="BQ386" s="72"/>
      <c r="BR386" s="72"/>
      <c r="BS386" s="72"/>
      <c r="BT386" s="72"/>
      <c r="BU386" s="72">
        <v>1</v>
      </c>
      <c r="BV386" s="72"/>
      <c r="BW386" s="72"/>
      <c r="BX386" s="72">
        <v>1</v>
      </c>
      <c r="BY386" s="72"/>
      <c r="BZ386" s="72"/>
      <c r="CA386" s="72"/>
      <c r="CB386" s="72"/>
      <c r="CC386" s="72"/>
      <c r="CD386" s="72"/>
      <c r="CE386" s="72"/>
      <c r="CF386" s="72"/>
      <c r="CG386" s="72"/>
      <c r="CH386" s="72"/>
      <c r="CI386" s="72"/>
      <c r="CJ386" s="72"/>
      <c r="CK386" s="72"/>
      <c r="CL386" s="72"/>
      <c r="CM386" s="72"/>
      <c r="CN386" s="72"/>
      <c r="CO386" s="72"/>
      <c r="CP386" s="72"/>
      <c r="CQ386" s="72"/>
      <c r="CR386" s="72"/>
      <c r="CS386" s="72"/>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238">
        <f t="shared" si="78"/>
        <v>2</v>
      </c>
      <c r="ES386" s="72">
        <f t="shared" si="79"/>
        <v>1</v>
      </c>
      <c r="ET386" s="72" t="s">
        <v>229</v>
      </c>
      <c r="EU386" s="7" t="s">
        <v>2015</v>
      </c>
      <c r="EV386" s="7" t="s">
        <v>115</v>
      </c>
      <c r="EW386" s="7" t="s">
        <v>2358</v>
      </c>
      <c r="EX386" s="150" t="s">
        <v>2491</v>
      </c>
      <c r="EY386" s="239">
        <v>46212</v>
      </c>
      <c r="EZ386" s="239"/>
      <c r="FA386" s="150"/>
      <c r="FB386" s="239"/>
      <c r="FC386" s="7"/>
      <c r="FD386" s="7"/>
      <c r="FE386" s="7">
        <f t="shared" ref="FE386:FE449" si="82">IF((J386+R386)&lt;=I386+R386,(J386+R386),((I386-(I386*(M386+1)-(I386+J386)))+R386))</f>
        <v>4807</v>
      </c>
      <c r="FF386" s="72">
        <f t="shared" ref="FF386:FF449" si="83">I386+J386+FD386</f>
        <v>14317</v>
      </c>
    </row>
    <row r="387" spans="1:163" ht="17.25" hidden="1" customHeight="1" x14ac:dyDescent="0.25">
      <c r="A387" s="72">
        <v>462121952</v>
      </c>
      <c r="B387" s="232" t="s">
        <v>526</v>
      </c>
      <c r="C387" s="72"/>
      <c r="D387" s="72"/>
      <c r="E387" s="72"/>
      <c r="F387" s="72"/>
      <c r="G387" s="233"/>
      <c r="H387" s="233"/>
      <c r="I387" s="72">
        <v>3224</v>
      </c>
      <c r="J387" s="72">
        <v>6464</v>
      </c>
      <c r="K387" s="189">
        <f t="shared" si="72"/>
        <v>562</v>
      </c>
      <c r="L387" s="189">
        <f t="shared" si="73"/>
        <v>9688</v>
      </c>
      <c r="M387" s="260">
        <v>3</v>
      </c>
      <c r="N387" s="72" t="s">
        <v>124</v>
      </c>
      <c r="O387" s="72" t="s">
        <v>125</v>
      </c>
      <c r="P387" s="72" t="s">
        <v>126</v>
      </c>
      <c r="Q387" s="186">
        <v>31580</v>
      </c>
      <c r="R387" s="66">
        <v>546</v>
      </c>
      <c r="S387" s="66">
        <f t="shared" si="74"/>
        <v>0</v>
      </c>
      <c r="T387" s="66">
        <v>4049</v>
      </c>
      <c r="U387" s="4" t="s">
        <v>129</v>
      </c>
      <c r="V387" s="5">
        <f t="shared" si="80"/>
        <v>4.1235995022797116E-2</v>
      </c>
      <c r="W387" s="5">
        <f t="shared" si="81"/>
        <v>1.0114220584854389E-2</v>
      </c>
      <c r="X387" s="5" t="s">
        <v>2242</v>
      </c>
      <c r="Y387" s="72" t="str">
        <f t="shared" si="76"/>
        <v>PTP</v>
      </c>
      <c r="Z387" s="72" t="s">
        <v>129</v>
      </c>
      <c r="AA387" s="72" t="s">
        <v>166</v>
      </c>
      <c r="AB387" s="232"/>
      <c r="AC387" s="72">
        <v>26</v>
      </c>
      <c r="AD387" s="72" t="s">
        <v>2888</v>
      </c>
      <c r="AE387" s="234"/>
      <c r="AF387" s="235" t="s">
        <v>2882</v>
      </c>
      <c r="AG387" s="7"/>
      <c r="AH387" s="72" t="s">
        <v>1039</v>
      </c>
      <c r="AI387" s="7"/>
      <c r="AJ387" s="7"/>
      <c r="AK387" s="7"/>
      <c r="AL387" s="7">
        <v>6464</v>
      </c>
      <c r="AM387" s="186">
        <v>31580</v>
      </c>
      <c r="AN387" s="189">
        <v>87</v>
      </c>
      <c r="AO387" s="233">
        <v>116</v>
      </c>
      <c r="AP387" s="233" t="str">
        <f t="shared" si="77"/>
        <v>FLOW</v>
      </c>
      <c r="AQ387" s="233"/>
      <c r="AR387" s="233"/>
      <c r="AS387" s="233"/>
      <c r="AT387" s="233"/>
      <c r="AU387" s="72" t="s">
        <v>426</v>
      </c>
      <c r="AV387" s="236" t="s">
        <v>1189</v>
      </c>
      <c r="AW387" s="232" t="s">
        <v>361</v>
      </c>
      <c r="AX387" s="237">
        <v>45355</v>
      </c>
      <c r="AY387" s="72">
        <v>36</v>
      </c>
      <c r="AZ387" s="72" t="s">
        <v>139</v>
      </c>
      <c r="BA387" s="7" t="s">
        <v>135</v>
      </c>
      <c r="BB387" s="7"/>
      <c r="BC387" s="7"/>
      <c r="BD387" s="72"/>
      <c r="BE387" s="72"/>
      <c r="BF387" s="72"/>
      <c r="BG387" s="150"/>
      <c r="BH387" s="72"/>
      <c r="BI387" s="72"/>
      <c r="BJ387" s="72"/>
      <c r="BK387" s="72"/>
      <c r="BL387" s="72">
        <v>1</v>
      </c>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238">
        <f t="shared" si="78"/>
        <v>1</v>
      </c>
      <c r="ES387" s="72">
        <f t="shared" si="79"/>
        <v>1</v>
      </c>
      <c r="ET387" s="72" t="s">
        <v>136</v>
      </c>
      <c r="EU387" s="7" t="s">
        <v>2016</v>
      </c>
      <c r="EV387" s="7" t="s">
        <v>115</v>
      </c>
      <c r="EW387" s="7" t="s">
        <v>2354</v>
      </c>
      <c r="EX387" s="150" t="s">
        <v>2438</v>
      </c>
      <c r="EY387" s="239">
        <v>46207</v>
      </c>
      <c r="EZ387" s="239"/>
      <c r="FA387" s="150"/>
      <c r="FB387" s="239"/>
      <c r="FC387" s="7"/>
      <c r="FD387" s="7"/>
      <c r="FE387" s="7">
        <f t="shared" si="82"/>
        <v>562</v>
      </c>
      <c r="FF387" s="72">
        <f t="shared" si="83"/>
        <v>9688</v>
      </c>
    </row>
    <row r="388" spans="1:163" ht="17.25" hidden="1" customHeight="1" x14ac:dyDescent="0.25">
      <c r="A388" s="72">
        <v>463630491</v>
      </c>
      <c r="B388" s="232" t="s">
        <v>906</v>
      </c>
      <c r="C388" s="72"/>
      <c r="D388" s="72"/>
      <c r="E388" s="72"/>
      <c r="F388" s="72"/>
      <c r="G388" s="233"/>
      <c r="H388" s="233"/>
      <c r="I388" s="72">
        <v>4368</v>
      </c>
      <c r="J388" s="72">
        <v>24938</v>
      </c>
      <c r="K388" s="189">
        <f t="shared" si="72"/>
        <v>4753</v>
      </c>
      <c r="L388" s="189">
        <f t="shared" si="73"/>
        <v>29306</v>
      </c>
      <c r="M388" s="260">
        <v>6</v>
      </c>
      <c r="N388" s="72" t="s">
        <v>124</v>
      </c>
      <c r="O388" s="72" t="s">
        <v>125</v>
      </c>
      <c r="P388" s="72" t="s">
        <v>126</v>
      </c>
      <c r="Q388" s="186">
        <v>31456</v>
      </c>
      <c r="R388" s="66">
        <v>1655</v>
      </c>
      <c r="S388" s="66">
        <f t="shared" si="74"/>
        <v>0</v>
      </c>
      <c r="T388" s="66">
        <v>5980.21</v>
      </c>
      <c r="U388" s="4" t="s">
        <v>124</v>
      </c>
      <c r="V388" s="5">
        <f t="shared" si="80"/>
        <v>5.4170127712930005E-2</v>
      </c>
      <c r="W388" s="5">
        <f t="shared" si="81"/>
        <v>1.3749491666352939E-2</v>
      </c>
      <c r="X388" s="5" t="str">
        <f t="shared" si="75"/>
        <v>FLOW</v>
      </c>
      <c r="Y388" s="72" t="str">
        <f t="shared" si="76"/>
        <v>RTP</v>
      </c>
      <c r="Z388" s="72" t="s">
        <v>2553</v>
      </c>
      <c r="AA388" s="72" t="s">
        <v>127</v>
      </c>
      <c r="AB388" s="232" t="s">
        <v>2346</v>
      </c>
      <c r="AC388" s="72"/>
      <c r="AD388" s="72" t="s">
        <v>2888</v>
      </c>
      <c r="AE388" s="234"/>
      <c r="AF388" s="235" t="s">
        <v>2882</v>
      </c>
      <c r="AG388" s="7"/>
      <c r="AH388" s="72" t="s">
        <v>130</v>
      </c>
      <c r="AI388" s="7"/>
      <c r="AJ388" s="7"/>
      <c r="AK388" s="7"/>
      <c r="AL388" s="7">
        <v>24938</v>
      </c>
      <c r="AM388" s="186">
        <v>31456</v>
      </c>
      <c r="AN388" s="189">
        <v>177</v>
      </c>
      <c r="AO388" s="233">
        <v>206</v>
      </c>
      <c r="AP388" s="233" t="str">
        <f t="shared" si="77"/>
        <v>FLOW</v>
      </c>
      <c r="AQ388" s="233"/>
      <c r="AR388" s="233"/>
      <c r="AS388" s="233"/>
      <c r="AT388" s="233"/>
      <c r="AU388" s="72" t="s">
        <v>426</v>
      </c>
      <c r="AV388" s="236" t="s">
        <v>1683</v>
      </c>
      <c r="AW388" s="232" t="s">
        <v>215</v>
      </c>
      <c r="AX388" s="237">
        <v>45505</v>
      </c>
      <c r="AY388" s="72">
        <v>24</v>
      </c>
      <c r="AZ388" s="72" t="s">
        <v>139</v>
      </c>
      <c r="BA388" s="7" t="s">
        <v>135</v>
      </c>
      <c r="BB388" s="7"/>
      <c r="BC388" s="7"/>
      <c r="BD388" s="72"/>
      <c r="BE388" s="72"/>
      <c r="BF388" s="72"/>
      <c r="BG388" s="150"/>
      <c r="BH388" s="72"/>
      <c r="BI388" s="72"/>
      <c r="BJ388" s="72"/>
      <c r="BK388" s="72"/>
      <c r="BL388" s="72"/>
      <c r="BM388" s="72"/>
      <c r="BN388" s="72"/>
      <c r="BO388" s="72"/>
      <c r="BP388" s="72"/>
      <c r="BQ388" s="72"/>
      <c r="BR388" s="72"/>
      <c r="BS388" s="72"/>
      <c r="BT388" s="72"/>
      <c r="BU388" s="72">
        <v>1</v>
      </c>
      <c r="BV388" s="72"/>
      <c r="BW388" s="72"/>
      <c r="BX388" s="72">
        <v>1</v>
      </c>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238">
        <f t="shared" si="78"/>
        <v>2</v>
      </c>
      <c r="ES388" s="72">
        <f t="shared" si="79"/>
        <v>1</v>
      </c>
      <c r="ET388" s="72" t="s">
        <v>136</v>
      </c>
      <c r="EU388" s="7" t="s">
        <v>2017</v>
      </c>
      <c r="EV388" s="7" t="s">
        <v>115</v>
      </c>
      <c r="EW388" s="7" t="s">
        <v>2354</v>
      </c>
      <c r="EX388" s="150" t="s">
        <v>2384</v>
      </c>
      <c r="EY388" s="239">
        <v>46210</v>
      </c>
      <c r="EZ388" s="239"/>
      <c r="FA388" s="150"/>
      <c r="FB388" s="239"/>
      <c r="FC388" s="7"/>
      <c r="FD388" s="7"/>
      <c r="FE388" s="7">
        <f t="shared" si="82"/>
        <v>4753</v>
      </c>
      <c r="FF388" s="72">
        <f t="shared" si="83"/>
        <v>29306</v>
      </c>
    </row>
    <row r="389" spans="1:163" ht="17.25" hidden="1" customHeight="1" x14ac:dyDescent="0.25">
      <c r="A389" s="72">
        <v>464406645</v>
      </c>
      <c r="B389" s="232" t="s">
        <v>2629</v>
      </c>
      <c r="C389" s="72"/>
      <c r="D389" s="72"/>
      <c r="E389" s="72"/>
      <c r="F389" s="72"/>
      <c r="G389" s="233"/>
      <c r="H389" s="233"/>
      <c r="I389" s="72">
        <v>5501</v>
      </c>
      <c r="J389" s="72">
        <v>5501</v>
      </c>
      <c r="K389" s="189">
        <f t="shared" si="72"/>
        <v>5501</v>
      </c>
      <c r="L389" s="189">
        <f t="shared" si="73"/>
        <v>11002</v>
      </c>
      <c r="M389" s="260">
        <v>1</v>
      </c>
      <c r="N389" s="72" t="s">
        <v>124</v>
      </c>
      <c r="O389" s="72" t="s">
        <v>125</v>
      </c>
      <c r="P389" s="72" t="s">
        <v>276</v>
      </c>
      <c r="Q389" s="186">
        <v>31431</v>
      </c>
      <c r="R389" s="66">
        <v>0</v>
      </c>
      <c r="S389" s="66">
        <f t="shared" si="74"/>
        <v>0</v>
      </c>
      <c r="T389" s="66">
        <v>450</v>
      </c>
      <c r="U389" s="4" t="s">
        <v>129</v>
      </c>
      <c r="V389" s="5">
        <f t="shared" si="80"/>
        <v>2.5166023010525233E-2</v>
      </c>
      <c r="W389" s="5">
        <f t="shared" si="81"/>
        <v>1.6554616267255176E-3</v>
      </c>
      <c r="X389" s="5" t="str">
        <f t="shared" si="75"/>
        <v>FLOW</v>
      </c>
      <c r="Y389" s="72" t="str">
        <f t="shared" si="76"/>
        <v>RTP</v>
      </c>
      <c r="Z389" s="72" t="s">
        <v>129</v>
      </c>
      <c r="AA389" s="72" t="s">
        <v>127</v>
      </c>
      <c r="AB389" s="232"/>
      <c r="AC389" s="72"/>
      <c r="AD389" s="72" t="s">
        <v>2892</v>
      </c>
      <c r="AE389" s="234"/>
      <c r="AF389" s="235" t="s">
        <v>129</v>
      </c>
      <c r="AG389" s="7"/>
      <c r="AH389" s="72" t="s">
        <v>1090</v>
      </c>
      <c r="AI389" s="7"/>
      <c r="AJ389" s="7"/>
      <c r="AK389" s="7"/>
      <c r="AL389" s="7">
        <v>5951</v>
      </c>
      <c r="AM389" s="186">
        <v>31431</v>
      </c>
      <c r="AN389" s="189">
        <v>26</v>
      </c>
      <c r="AO389" s="233">
        <v>55</v>
      </c>
      <c r="AP389" s="233" t="str">
        <f t="shared" si="77"/>
        <v>FLOW</v>
      </c>
      <c r="AQ389" s="233"/>
      <c r="AR389" s="233"/>
      <c r="AS389" s="233"/>
      <c r="AT389" s="233"/>
      <c r="AU389" s="72" t="s">
        <v>131</v>
      </c>
      <c r="AV389" s="236" t="s">
        <v>2799</v>
      </c>
      <c r="AW389" s="232" t="s">
        <v>1215</v>
      </c>
      <c r="AX389" s="237">
        <v>45587</v>
      </c>
      <c r="AY389" s="72">
        <v>24</v>
      </c>
      <c r="AZ389" s="72" t="s">
        <v>2880</v>
      </c>
      <c r="BA389" s="7" t="s">
        <v>135</v>
      </c>
      <c r="BB389" s="7"/>
      <c r="BC389" s="7"/>
      <c r="BD389" s="72"/>
      <c r="BE389" s="72"/>
      <c r="BF389" s="72"/>
      <c r="BG389" s="150"/>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c r="EP389" s="72"/>
      <c r="EQ389" s="72"/>
      <c r="ER389" s="238">
        <f t="shared" si="78"/>
        <v>0</v>
      </c>
      <c r="ES389" s="72" t="str">
        <f t="shared" si="79"/>
        <v/>
      </c>
      <c r="ET389" s="72" t="s">
        <v>196</v>
      </c>
      <c r="EU389" s="7"/>
      <c r="EV389" s="262"/>
      <c r="EW389" s="7"/>
      <c r="EX389" s="150"/>
      <c r="EY389" s="239"/>
      <c r="EZ389" s="239"/>
      <c r="FA389" s="150"/>
      <c r="FB389" s="239"/>
      <c r="FC389" s="7"/>
      <c r="FD389" s="7"/>
      <c r="FE389" s="7">
        <f t="shared" si="82"/>
        <v>5501</v>
      </c>
      <c r="FF389" s="72">
        <f t="shared" si="83"/>
        <v>11002</v>
      </c>
    </row>
    <row r="390" spans="1:163" ht="17.25" hidden="1" customHeight="1" x14ac:dyDescent="0.25">
      <c r="A390" s="72">
        <v>461375051</v>
      </c>
      <c r="B390" s="232" t="s">
        <v>275</v>
      </c>
      <c r="C390" s="72" t="s">
        <v>2243</v>
      </c>
      <c r="D390" s="72" t="s">
        <v>139</v>
      </c>
      <c r="E390" s="72">
        <v>140</v>
      </c>
      <c r="F390" s="72"/>
      <c r="G390" s="233"/>
      <c r="H390" s="233"/>
      <c r="I390" s="72">
        <v>3776</v>
      </c>
      <c r="J390" s="72">
        <v>7552</v>
      </c>
      <c r="K390" s="189">
        <f t="shared" si="72"/>
        <v>394.03</v>
      </c>
      <c r="L390" s="189">
        <f t="shared" si="73"/>
        <v>11188</v>
      </c>
      <c r="M390" s="260">
        <v>3</v>
      </c>
      <c r="N390" s="72" t="s">
        <v>2242</v>
      </c>
      <c r="O390" s="72" t="s">
        <v>128</v>
      </c>
      <c r="P390" s="72" t="s">
        <v>276</v>
      </c>
      <c r="Q390" s="186">
        <v>31355</v>
      </c>
      <c r="R390" s="66">
        <v>394.03</v>
      </c>
      <c r="S390" s="66">
        <f t="shared" si="74"/>
        <v>0</v>
      </c>
      <c r="T390" s="66">
        <v>4050</v>
      </c>
      <c r="U390" s="4" t="s">
        <v>134</v>
      </c>
      <c r="V390" s="5">
        <f t="shared" si="80"/>
        <v>0.54884559505680131</v>
      </c>
      <c r="W390" s="5">
        <f t="shared" si="81"/>
        <v>1.0042159165234623E-2</v>
      </c>
      <c r="X390" s="5" t="str">
        <f t="shared" si="75"/>
        <v xml:space="preserve">STABLE </v>
      </c>
      <c r="Y390" s="72" t="str">
        <f t="shared" si="76"/>
        <v>PAID</v>
      </c>
      <c r="Z390" s="72" t="s">
        <v>128</v>
      </c>
      <c r="AA390" s="72" t="s">
        <v>128</v>
      </c>
      <c r="AB390" s="232"/>
      <c r="AC390" s="72"/>
      <c r="AD390" s="72"/>
      <c r="AE390" s="234"/>
      <c r="AF390" s="235" t="s">
        <v>2882</v>
      </c>
      <c r="AG390" s="7"/>
      <c r="AH390" s="72" t="s">
        <v>277</v>
      </c>
      <c r="AI390" s="7"/>
      <c r="AJ390" s="7"/>
      <c r="AK390" s="7"/>
      <c r="AL390" s="7">
        <v>7552</v>
      </c>
      <c r="AM390" s="186">
        <v>31355</v>
      </c>
      <c r="AN390" s="189">
        <v>87</v>
      </c>
      <c r="AO390" s="233">
        <v>86</v>
      </c>
      <c r="AP390" s="233" t="str">
        <f t="shared" si="77"/>
        <v>STABLE</v>
      </c>
      <c r="AQ390" s="233"/>
      <c r="AR390" s="233"/>
      <c r="AS390" s="233"/>
      <c r="AT390" s="233"/>
      <c r="AU390" s="72" t="s">
        <v>131</v>
      </c>
      <c r="AV390" s="236" t="s">
        <v>278</v>
      </c>
      <c r="AW390" s="232" t="s">
        <v>279</v>
      </c>
      <c r="AX390" s="237">
        <v>45295</v>
      </c>
      <c r="AY390" s="72">
        <v>36</v>
      </c>
      <c r="AZ390" s="72" t="s">
        <v>139</v>
      </c>
      <c r="BA390" s="7" t="s">
        <v>135</v>
      </c>
      <c r="BB390" s="7"/>
      <c r="BC390" s="7"/>
      <c r="BD390" s="72"/>
      <c r="BE390" s="72"/>
      <c r="BF390" s="72"/>
      <c r="BG390" s="150"/>
      <c r="BH390" s="72"/>
      <c r="BI390" s="72"/>
      <c r="BJ390" s="72"/>
      <c r="BK390" s="72"/>
      <c r="BL390" s="72"/>
      <c r="BM390" s="72"/>
      <c r="BN390" s="72"/>
      <c r="BO390" s="72"/>
      <c r="BP390" s="72"/>
      <c r="BQ390" s="72"/>
      <c r="BR390" s="72"/>
      <c r="BS390" s="72"/>
      <c r="BT390" s="72"/>
      <c r="BU390" s="72"/>
      <c r="BV390" s="72"/>
      <c r="BW390" s="72"/>
      <c r="BX390" s="72"/>
      <c r="BY390" s="72"/>
      <c r="BZ390" s="72"/>
      <c r="CA390" s="72">
        <v>1</v>
      </c>
      <c r="CB390" s="72"/>
      <c r="CC390" s="72"/>
      <c r="CD390" s="72"/>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238">
        <f t="shared" si="78"/>
        <v>1</v>
      </c>
      <c r="ES390" s="72">
        <f t="shared" si="79"/>
        <v>1</v>
      </c>
      <c r="ET390" s="72" t="s">
        <v>280</v>
      </c>
      <c r="EU390" s="7" t="s">
        <v>281</v>
      </c>
      <c r="EV390" s="7" t="s">
        <v>115</v>
      </c>
      <c r="EW390" s="7" t="e">
        <v>#N/A</v>
      </c>
      <c r="EX390" s="150" t="e">
        <v>#N/A</v>
      </c>
      <c r="EY390" s="239" t="e">
        <v>#N/A</v>
      </c>
      <c r="EZ390" s="239"/>
      <c r="FA390" s="150"/>
      <c r="FB390" s="239"/>
      <c r="FC390" s="7"/>
      <c r="FD390" s="7"/>
      <c r="FE390" s="7">
        <f t="shared" si="82"/>
        <v>394.03</v>
      </c>
      <c r="FF390" s="72">
        <f t="shared" si="83"/>
        <v>11328</v>
      </c>
      <c r="FG390" s="6">
        <v>461375051</v>
      </c>
    </row>
    <row r="391" spans="1:163" ht="17.25" hidden="1" customHeight="1" x14ac:dyDescent="0.25">
      <c r="A391" s="72">
        <v>460745169</v>
      </c>
      <c r="B391" s="232" t="s">
        <v>2579</v>
      </c>
      <c r="C391" s="72" t="s">
        <v>2243</v>
      </c>
      <c r="D391" s="72" t="s">
        <v>2907</v>
      </c>
      <c r="E391" s="72">
        <v>5473</v>
      </c>
      <c r="F391" s="72"/>
      <c r="G391" s="233"/>
      <c r="H391" s="233"/>
      <c r="I391" s="72">
        <v>5387</v>
      </c>
      <c r="J391" s="72">
        <v>5387</v>
      </c>
      <c r="K391" s="189">
        <f t="shared" si="72"/>
        <v>5387</v>
      </c>
      <c r="L391" s="189">
        <f t="shared" si="73"/>
        <v>5301</v>
      </c>
      <c r="M391" s="260">
        <v>1</v>
      </c>
      <c r="N391" s="72" t="s">
        <v>2242</v>
      </c>
      <c r="O391" s="72" t="s">
        <v>128</v>
      </c>
      <c r="P391" s="72" t="s">
        <v>254</v>
      </c>
      <c r="Q391" s="186">
        <v>30866.25</v>
      </c>
      <c r="R391" s="66">
        <v>0</v>
      </c>
      <c r="S391" s="66">
        <f t="shared" si="74"/>
        <v>0</v>
      </c>
      <c r="T391" s="66">
        <v>4042</v>
      </c>
      <c r="U391" s="4" t="s">
        <v>129</v>
      </c>
      <c r="V391" s="5">
        <f t="shared" si="80"/>
        <v>2.5910416028795936E-2</v>
      </c>
      <c r="W391" s="5">
        <f t="shared" si="81"/>
        <v>1.6257164085112313E-3</v>
      </c>
      <c r="X391" s="5" t="str">
        <f t="shared" si="75"/>
        <v xml:space="preserve">STABLE </v>
      </c>
      <c r="Y391" s="72" t="str">
        <f t="shared" si="76"/>
        <v>PAID</v>
      </c>
      <c r="Z391" s="72" t="s">
        <v>129</v>
      </c>
      <c r="AA391" s="72" t="s">
        <v>128</v>
      </c>
      <c r="AB391" s="232"/>
      <c r="AC391" s="72"/>
      <c r="AD391" s="72"/>
      <c r="AE391" s="234"/>
      <c r="AF391" s="235" t="s">
        <v>129</v>
      </c>
      <c r="AG391" s="7"/>
      <c r="AH391" s="72" t="s">
        <v>255</v>
      </c>
      <c r="AI391" s="7"/>
      <c r="AJ391" s="7"/>
      <c r="AK391" s="7"/>
      <c r="AL391" s="7">
        <v>9429</v>
      </c>
      <c r="AM391" s="186">
        <v>30866.25</v>
      </c>
      <c r="AN391" s="189">
        <v>26</v>
      </c>
      <c r="AO391" s="233">
        <v>25</v>
      </c>
      <c r="AP391" s="233" t="str">
        <f t="shared" si="77"/>
        <v>STABLE</v>
      </c>
      <c r="AQ391" s="233"/>
      <c r="AR391" s="233"/>
      <c r="AS391" s="233"/>
      <c r="AT391" s="233"/>
      <c r="AU391" s="72" t="s">
        <v>131</v>
      </c>
      <c r="AV391" s="236" t="s">
        <v>2741</v>
      </c>
      <c r="AW391" s="232" t="s">
        <v>1337</v>
      </c>
      <c r="AX391" s="237">
        <v>45247</v>
      </c>
      <c r="AY391" s="72">
        <v>36</v>
      </c>
      <c r="AZ391" s="72" t="s">
        <v>2880</v>
      </c>
      <c r="BA391" s="7" t="s">
        <v>2305</v>
      </c>
      <c r="BB391" s="7"/>
      <c r="BC391" s="7"/>
      <c r="BD391" s="72"/>
      <c r="BE391" s="72"/>
      <c r="BF391" s="72"/>
      <c r="BG391" s="150"/>
      <c r="BH391" s="72"/>
      <c r="BI391" s="72"/>
      <c r="BJ391" s="72"/>
      <c r="BK391" s="72"/>
      <c r="BL391" s="72"/>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v>1</v>
      </c>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238">
        <f t="shared" si="78"/>
        <v>1</v>
      </c>
      <c r="ES391" s="72">
        <f t="shared" si="79"/>
        <v>1</v>
      </c>
      <c r="ET391" s="72" t="s">
        <v>256</v>
      </c>
      <c r="EU391" s="7"/>
      <c r="EV391" s="262"/>
      <c r="EW391" s="7"/>
      <c r="EX391" s="150"/>
      <c r="EY391" s="239"/>
      <c r="EZ391" s="239"/>
      <c r="FA391" s="150"/>
      <c r="FB391" s="239"/>
      <c r="FC391" s="7"/>
      <c r="FD391" s="7"/>
      <c r="FE391" s="7">
        <f t="shared" si="82"/>
        <v>5387</v>
      </c>
      <c r="FF391" s="72">
        <f t="shared" si="83"/>
        <v>10774</v>
      </c>
    </row>
    <row r="392" spans="1:163" ht="17.25" hidden="1" customHeight="1" x14ac:dyDescent="0.25">
      <c r="A392" s="72">
        <v>462178358</v>
      </c>
      <c r="B392" s="232" t="s">
        <v>842</v>
      </c>
      <c r="C392" s="72" t="s">
        <v>2243</v>
      </c>
      <c r="D392" s="72" t="s">
        <v>2880</v>
      </c>
      <c r="E392" s="72">
        <v>3410</v>
      </c>
      <c r="F392" s="72"/>
      <c r="G392" s="233"/>
      <c r="H392" s="233"/>
      <c r="I392" s="72">
        <v>3410</v>
      </c>
      <c r="J392" s="72">
        <v>3344</v>
      </c>
      <c r="K392" s="189">
        <f t="shared" si="72"/>
        <v>3407</v>
      </c>
      <c r="L392" s="189">
        <f t="shared" si="73"/>
        <v>3344</v>
      </c>
      <c r="M392" s="260">
        <v>1</v>
      </c>
      <c r="N392" s="72" t="s">
        <v>2242</v>
      </c>
      <c r="O392" s="72" t="s">
        <v>128</v>
      </c>
      <c r="P392" s="72" t="s">
        <v>348</v>
      </c>
      <c r="Q392" s="186">
        <v>30863</v>
      </c>
      <c r="R392" s="66">
        <v>63</v>
      </c>
      <c r="S392" s="66">
        <f t="shared" si="74"/>
        <v>0</v>
      </c>
      <c r="T392" s="66">
        <v>4737</v>
      </c>
      <c r="U392" s="4" t="s">
        <v>1005</v>
      </c>
      <c r="V392" s="5">
        <f t="shared" si="80"/>
        <v>3.6914976769567669E-2</v>
      </c>
      <c r="W392" s="5">
        <f t="shared" si="81"/>
        <v>1.6255452319566559E-3</v>
      </c>
      <c r="X392" s="5" t="str">
        <f t="shared" si="75"/>
        <v xml:space="preserve">STABLE </v>
      </c>
      <c r="Y392" s="72" t="str">
        <f t="shared" si="76"/>
        <v>PAID</v>
      </c>
      <c r="Z392" s="72" t="s">
        <v>181</v>
      </c>
      <c r="AA392" s="72" t="s">
        <v>128</v>
      </c>
      <c r="AB392" s="232" t="s">
        <v>2347</v>
      </c>
      <c r="AC392" s="72"/>
      <c r="AD392" s="72" t="s">
        <v>2889</v>
      </c>
      <c r="AE392" s="234"/>
      <c r="AF392" s="235" t="s">
        <v>129</v>
      </c>
      <c r="AG392" s="7"/>
      <c r="AH392" s="72" t="s">
        <v>1123</v>
      </c>
      <c r="AI392" s="7"/>
      <c r="AJ392" s="7"/>
      <c r="AK392" s="7"/>
      <c r="AL392" s="7">
        <v>3344</v>
      </c>
      <c r="AM392" s="186">
        <v>30863</v>
      </c>
      <c r="AN392" s="189">
        <v>26</v>
      </c>
      <c r="AO392" s="233">
        <v>25</v>
      </c>
      <c r="AP392" s="233" t="str">
        <f t="shared" si="77"/>
        <v>STABLE</v>
      </c>
      <c r="AQ392" s="233"/>
      <c r="AR392" s="233"/>
      <c r="AS392" s="233"/>
      <c r="AT392" s="233"/>
      <c r="AU392" s="72" t="s">
        <v>131</v>
      </c>
      <c r="AV392" s="236" t="s">
        <v>1606</v>
      </c>
      <c r="AW392" s="232" t="s">
        <v>1607</v>
      </c>
      <c r="AX392" s="237">
        <v>45362</v>
      </c>
      <c r="AY392" s="72">
        <v>36</v>
      </c>
      <c r="AZ392" s="72" t="s">
        <v>139</v>
      </c>
      <c r="BA392" s="7" t="s">
        <v>135</v>
      </c>
      <c r="BB392" s="7"/>
      <c r="BC392" s="7"/>
      <c r="BD392" s="72"/>
      <c r="BE392" s="72"/>
      <c r="BF392" s="72"/>
      <c r="BG392" s="150"/>
      <c r="BH392" s="72"/>
      <c r="BI392" s="72"/>
      <c r="BJ392" s="72"/>
      <c r="BK392" s="72"/>
      <c r="BL392" s="72"/>
      <c r="BM392" s="72"/>
      <c r="BN392" s="72"/>
      <c r="BO392" s="72"/>
      <c r="BP392" s="72"/>
      <c r="BQ392" s="72"/>
      <c r="BR392" s="72"/>
      <c r="BS392" s="72"/>
      <c r="BT392" s="72"/>
      <c r="BU392" s="72"/>
      <c r="BV392" s="72"/>
      <c r="BW392" s="72"/>
      <c r="BX392" s="72">
        <v>1</v>
      </c>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238">
        <f t="shared" si="78"/>
        <v>1</v>
      </c>
      <c r="ES392" s="72">
        <f t="shared" si="79"/>
        <v>1</v>
      </c>
      <c r="ET392" s="72" t="s">
        <v>352</v>
      </c>
      <c r="EU392" s="7" t="s">
        <v>2018</v>
      </c>
      <c r="EV392" s="7" t="s">
        <v>115</v>
      </c>
      <c r="EW392" s="7" t="s">
        <v>2362</v>
      </c>
      <c r="EX392" s="150" t="s">
        <v>2969</v>
      </c>
      <c r="EY392" s="239">
        <v>46211</v>
      </c>
      <c r="EZ392" s="239"/>
      <c r="FA392" s="150"/>
      <c r="FB392" s="239"/>
      <c r="FC392" s="7"/>
      <c r="FD392" s="7"/>
      <c r="FE392" s="7">
        <f t="shared" si="82"/>
        <v>3407</v>
      </c>
      <c r="FF392" s="72">
        <f t="shared" si="83"/>
        <v>6754</v>
      </c>
    </row>
    <row r="393" spans="1:163" ht="17.25" hidden="1" customHeight="1" x14ac:dyDescent="0.25">
      <c r="A393" s="72">
        <v>456675556</v>
      </c>
      <c r="B393" s="232" t="s">
        <v>766</v>
      </c>
      <c r="C393" s="72" t="s">
        <v>2243</v>
      </c>
      <c r="D393" s="72" t="s">
        <v>2944</v>
      </c>
      <c r="E393" s="72">
        <v>3700</v>
      </c>
      <c r="F393" s="72"/>
      <c r="G393" s="233"/>
      <c r="H393" s="233"/>
      <c r="I393" s="72">
        <v>3667</v>
      </c>
      <c r="J393" s="72">
        <v>3528</v>
      </c>
      <c r="K393" s="189">
        <f t="shared" si="72"/>
        <v>3609</v>
      </c>
      <c r="L393" s="189">
        <f t="shared" si="73"/>
        <v>3495</v>
      </c>
      <c r="M393" s="260">
        <v>1</v>
      </c>
      <c r="N393" s="72" t="s">
        <v>2242</v>
      </c>
      <c r="O393" s="72" t="s">
        <v>128</v>
      </c>
      <c r="P393" s="72" t="s">
        <v>173</v>
      </c>
      <c r="Q393" s="186">
        <v>30815</v>
      </c>
      <c r="R393" s="66">
        <v>81</v>
      </c>
      <c r="S393" s="66">
        <f t="shared" si="74"/>
        <v>0</v>
      </c>
      <c r="T393" s="66">
        <v>6750</v>
      </c>
      <c r="U393" s="4" t="s">
        <v>501</v>
      </c>
      <c r="V393" s="5">
        <f t="shared" si="80"/>
        <v>3.178766208961125E-2</v>
      </c>
      <c r="W393" s="5">
        <f t="shared" si="81"/>
        <v>1.6230170859198507E-3</v>
      </c>
      <c r="X393" s="5" t="s">
        <v>2242</v>
      </c>
      <c r="Y393" s="72" t="str">
        <f t="shared" si="76"/>
        <v>PTP</v>
      </c>
      <c r="Z393" s="72" t="s">
        <v>166</v>
      </c>
      <c r="AA393" s="72" t="s">
        <v>166</v>
      </c>
      <c r="AB393" s="232"/>
      <c r="AC393" s="72">
        <v>25</v>
      </c>
      <c r="AD393" s="72" t="s">
        <v>2888</v>
      </c>
      <c r="AE393" s="234"/>
      <c r="AF393" s="235" t="s">
        <v>129</v>
      </c>
      <c r="AG393" s="7"/>
      <c r="AH393" s="72" t="s">
        <v>1099</v>
      </c>
      <c r="AI393" s="7"/>
      <c r="AJ393" s="7"/>
      <c r="AK393" s="7"/>
      <c r="AL393" s="7">
        <v>3528</v>
      </c>
      <c r="AM393" s="186">
        <v>30815</v>
      </c>
      <c r="AN393" s="189">
        <v>26</v>
      </c>
      <c r="AO393" s="233">
        <v>25</v>
      </c>
      <c r="AP393" s="233" t="str">
        <f t="shared" si="77"/>
        <v>STABLE</v>
      </c>
      <c r="AQ393" s="233"/>
      <c r="AR393" s="233"/>
      <c r="AS393" s="233"/>
      <c r="AT393" s="233"/>
      <c r="AU393" s="72" t="s">
        <v>426</v>
      </c>
      <c r="AV393" s="236" t="s">
        <v>1515</v>
      </c>
      <c r="AW393" s="232" t="s">
        <v>370</v>
      </c>
      <c r="AX393" s="237">
        <v>44961</v>
      </c>
      <c r="AY393" s="72">
        <v>48</v>
      </c>
      <c r="AZ393" s="72" t="s">
        <v>139</v>
      </c>
      <c r="BA393" s="7" t="s">
        <v>2305</v>
      </c>
      <c r="BB393" s="7"/>
      <c r="BC393" s="7"/>
      <c r="BD393" s="72"/>
      <c r="BE393" s="72"/>
      <c r="BF393" s="72"/>
      <c r="BG393" s="150"/>
      <c r="BH393" s="72"/>
      <c r="BI393" s="72"/>
      <c r="BJ393" s="72"/>
      <c r="BK393" s="72"/>
      <c r="BL393" s="72"/>
      <c r="BM393" s="72"/>
      <c r="BN393" s="72"/>
      <c r="BO393" s="72"/>
      <c r="BP393" s="72"/>
      <c r="BQ393" s="72"/>
      <c r="BR393" s="72"/>
      <c r="BS393" s="72"/>
      <c r="BT393" s="72"/>
      <c r="BU393" s="72">
        <v>1</v>
      </c>
      <c r="BV393" s="72"/>
      <c r="BW393" s="72"/>
      <c r="BX393" s="72">
        <v>1</v>
      </c>
      <c r="BY393" s="72"/>
      <c r="BZ393" s="72"/>
      <c r="CA393" s="72"/>
      <c r="CB393" s="72"/>
      <c r="CC393" s="72"/>
      <c r="CD393" s="72"/>
      <c r="CE393" s="72"/>
      <c r="CF393" s="72"/>
      <c r="CG393" s="72"/>
      <c r="CH393" s="72"/>
      <c r="CI393" s="72"/>
      <c r="CJ393" s="72"/>
      <c r="CK393" s="72"/>
      <c r="CL393" s="72"/>
      <c r="CM393" s="72"/>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238">
        <f t="shared" si="78"/>
        <v>2</v>
      </c>
      <c r="ES393" s="72">
        <f t="shared" si="79"/>
        <v>1</v>
      </c>
      <c r="ET393" s="72" t="s">
        <v>178</v>
      </c>
      <c r="EU393" s="7" t="s">
        <v>2019</v>
      </c>
      <c r="EV393" s="7" t="s">
        <v>115</v>
      </c>
      <c r="EW393" s="7" t="s">
        <v>2358</v>
      </c>
      <c r="EX393" s="150" t="s">
        <v>2371</v>
      </c>
      <c r="EY393" s="239">
        <v>46223</v>
      </c>
      <c r="EZ393" s="239"/>
      <c r="FA393" s="150"/>
      <c r="FB393" s="239"/>
      <c r="FC393" s="7"/>
      <c r="FD393" s="7"/>
      <c r="FE393" s="7">
        <f t="shared" si="82"/>
        <v>3609</v>
      </c>
      <c r="FF393" s="72">
        <f t="shared" si="83"/>
        <v>7195</v>
      </c>
    </row>
    <row r="394" spans="1:163" ht="17.25" hidden="1" customHeight="1" x14ac:dyDescent="0.25">
      <c r="A394" s="72">
        <v>462680710</v>
      </c>
      <c r="B394" s="232" t="s">
        <v>2638</v>
      </c>
      <c r="C394" s="72"/>
      <c r="D394" s="72"/>
      <c r="E394" s="72"/>
      <c r="F394" s="72"/>
      <c r="G394" s="233"/>
      <c r="H394" s="233" t="s">
        <v>2900</v>
      </c>
      <c r="I394" s="72">
        <v>2823</v>
      </c>
      <c r="J394" s="72">
        <v>2823</v>
      </c>
      <c r="K394" s="189">
        <f t="shared" si="72"/>
        <v>2826</v>
      </c>
      <c r="L394" s="189">
        <f t="shared" si="73"/>
        <v>5646</v>
      </c>
      <c r="M394" s="260">
        <v>1</v>
      </c>
      <c r="N394" s="72" t="s">
        <v>480</v>
      </c>
      <c r="O394" s="72" t="s">
        <v>128</v>
      </c>
      <c r="P394" s="72" t="s">
        <v>173</v>
      </c>
      <c r="Q394" s="186">
        <v>30477</v>
      </c>
      <c r="R394" s="66">
        <v>3</v>
      </c>
      <c r="S394" s="66">
        <f t="shared" si="74"/>
        <v>0</v>
      </c>
      <c r="T394" s="66">
        <v>450</v>
      </c>
      <c r="U394" s="4" t="s">
        <v>129</v>
      </c>
      <c r="V394" s="5">
        <f t="shared" si="80"/>
        <v>3.1438993266431348E-2</v>
      </c>
      <c r="W394" s="5">
        <f t="shared" si="81"/>
        <v>1.6052147242440139E-3</v>
      </c>
      <c r="X394" s="5" t="str">
        <f t="shared" si="75"/>
        <v>RB</v>
      </c>
      <c r="Y394" s="72" t="str">
        <f t="shared" si="76"/>
        <v>PAID</v>
      </c>
      <c r="Z394" s="72" t="s">
        <v>129</v>
      </c>
      <c r="AA394" s="72" t="s">
        <v>128</v>
      </c>
      <c r="AB394" s="232"/>
      <c r="AC394" s="72"/>
      <c r="AD394" s="72" t="s">
        <v>2888</v>
      </c>
      <c r="AE394" s="234"/>
      <c r="AF394" s="235" t="s">
        <v>129</v>
      </c>
      <c r="AG394" s="7"/>
      <c r="AH394" s="72" t="s">
        <v>1103</v>
      </c>
      <c r="AI394" s="7"/>
      <c r="AJ394" s="7"/>
      <c r="AK394" s="7"/>
      <c r="AL394" s="7">
        <v>3276</v>
      </c>
      <c r="AM394" s="186">
        <v>30477</v>
      </c>
      <c r="AN394" s="189">
        <v>26</v>
      </c>
      <c r="AO394" s="233">
        <v>0</v>
      </c>
      <c r="AP394" s="233" t="str">
        <f t="shared" si="77"/>
        <v>RB</v>
      </c>
      <c r="AQ394" s="233"/>
      <c r="AR394" s="233"/>
      <c r="AS394" s="233"/>
      <c r="AT394" s="233"/>
      <c r="AU394" s="72" t="s">
        <v>131</v>
      </c>
      <c r="AV394" s="236" t="s">
        <v>2809</v>
      </c>
      <c r="AW394" s="232" t="s">
        <v>267</v>
      </c>
      <c r="AX394" s="237">
        <v>45406</v>
      </c>
      <c r="AY394" s="72">
        <v>36</v>
      </c>
      <c r="AZ394" s="72" t="s">
        <v>2880</v>
      </c>
      <c r="BA394" s="7" t="s">
        <v>2305</v>
      </c>
      <c r="BB394" s="7"/>
      <c r="BC394" s="7"/>
      <c r="BD394" s="72"/>
      <c r="BE394" s="72"/>
      <c r="BF394" s="72"/>
      <c r="BG394" s="150"/>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v>1</v>
      </c>
      <c r="CN394" s="72"/>
      <c r="CO394" s="72"/>
      <c r="CP394" s="72"/>
      <c r="CQ394" s="72"/>
      <c r="CR394" s="72"/>
      <c r="CS394" s="72"/>
      <c r="CT394" s="72"/>
      <c r="CU394" s="72"/>
      <c r="CV394" s="72"/>
      <c r="CW394" s="72"/>
      <c r="CX394" s="72"/>
      <c r="CY394" s="72"/>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238">
        <f t="shared" si="78"/>
        <v>1</v>
      </c>
      <c r="ES394" s="72">
        <f t="shared" si="79"/>
        <v>1</v>
      </c>
      <c r="ET394" s="72" t="s">
        <v>178</v>
      </c>
      <c r="EU394" s="7"/>
      <c r="EV394" s="262"/>
      <c r="EW394" s="7"/>
      <c r="EX394" s="150"/>
      <c r="EY394" s="239"/>
      <c r="EZ394" s="239"/>
      <c r="FA394" s="150"/>
      <c r="FB394" s="239"/>
      <c r="FC394" s="7"/>
      <c r="FD394" s="7"/>
      <c r="FE394" s="7">
        <f t="shared" si="82"/>
        <v>2826</v>
      </c>
      <c r="FF394" s="72">
        <f t="shared" si="83"/>
        <v>5646</v>
      </c>
    </row>
    <row r="395" spans="1:163" ht="17.25" hidden="1" customHeight="1" x14ac:dyDescent="0.25">
      <c r="A395" s="72">
        <v>460568310</v>
      </c>
      <c r="B395" s="232" t="s">
        <v>931</v>
      </c>
      <c r="C395" s="72"/>
      <c r="D395" s="72"/>
      <c r="E395" s="72"/>
      <c r="F395" s="72"/>
      <c r="G395" s="233"/>
      <c r="H395" s="233" t="s">
        <v>2931</v>
      </c>
      <c r="I395" s="72">
        <v>3461</v>
      </c>
      <c r="J395" s="72">
        <v>15168</v>
      </c>
      <c r="K395" s="189">
        <f t="shared" si="72"/>
        <v>2412</v>
      </c>
      <c r="L395" s="189">
        <f t="shared" si="73"/>
        <v>18629</v>
      </c>
      <c r="M395" s="260">
        <v>5</v>
      </c>
      <c r="N395" s="72" t="s">
        <v>2242</v>
      </c>
      <c r="O395" s="72" t="s">
        <v>125</v>
      </c>
      <c r="P395" s="72" t="s">
        <v>173</v>
      </c>
      <c r="Q395" s="186">
        <v>30378.1</v>
      </c>
      <c r="R395" s="66">
        <v>1088</v>
      </c>
      <c r="S395" s="66">
        <f t="shared" si="74"/>
        <v>0</v>
      </c>
      <c r="T395" s="66">
        <v>6750</v>
      </c>
      <c r="U395" s="4" t="s">
        <v>174</v>
      </c>
      <c r="V395" s="5">
        <f t="shared" si="80"/>
        <v>0.24277968962535421</v>
      </c>
      <c r="W395" s="5">
        <f t="shared" si="81"/>
        <v>1.3579218323260729E-2</v>
      </c>
      <c r="X395" s="5" t="s">
        <v>2242</v>
      </c>
      <c r="Y395" s="72" t="str">
        <f t="shared" si="76"/>
        <v>PTP</v>
      </c>
      <c r="Z395" s="72" t="s">
        <v>128</v>
      </c>
      <c r="AA395" s="72" t="s">
        <v>166</v>
      </c>
      <c r="AB395" s="232"/>
      <c r="AC395" s="72">
        <v>20</v>
      </c>
      <c r="AD395" s="72" t="s">
        <v>2888</v>
      </c>
      <c r="AE395" s="234"/>
      <c r="AF395" s="235" t="s">
        <v>2882</v>
      </c>
      <c r="AG395" s="7"/>
      <c r="AH395" s="72" t="s">
        <v>1150</v>
      </c>
      <c r="AI395" s="7"/>
      <c r="AJ395" s="7"/>
      <c r="AK395" s="7"/>
      <c r="AL395" s="7">
        <v>15168</v>
      </c>
      <c r="AM395" s="186">
        <v>30378.1</v>
      </c>
      <c r="AN395" s="189">
        <v>146</v>
      </c>
      <c r="AO395" s="233">
        <v>147</v>
      </c>
      <c r="AP395" s="233" t="str">
        <f t="shared" si="77"/>
        <v>FLOW</v>
      </c>
      <c r="AQ395" s="233"/>
      <c r="AR395" s="233"/>
      <c r="AS395" s="233"/>
      <c r="AT395" s="233"/>
      <c r="AU395" s="72" t="s">
        <v>426</v>
      </c>
      <c r="AV395" s="236" t="s">
        <v>1710</v>
      </c>
      <c r="AW395" s="232" t="s">
        <v>325</v>
      </c>
      <c r="AX395" s="237">
        <v>45239</v>
      </c>
      <c r="AY395" s="72">
        <v>36</v>
      </c>
      <c r="AZ395" s="72" t="s">
        <v>139</v>
      </c>
      <c r="BA395" s="7" t="s">
        <v>2305</v>
      </c>
      <c r="BB395" s="7"/>
      <c r="BC395" s="7"/>
      <c r="BD395" s="72"/>
      <c r="BE395" s="72"/>
      <c r="BF395" s="72"/>
      <c r="BG395" s="150"/>
      <c r="BH395" s="72"/>
      <c r="BI395" s="72"/>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238">
        <f t="shared" si="78"/>
        <v>0</v>
      </c>
      <c r="ES395" s="72" t="str">
        <f t="shared" si="79"/>
        <v/>
      </c>
      <c r="ET395" s="72" t="s">
        <v>178</v>
      </c>
      <c r="EU395" s="7" t="s">
        <v>2020</v>
      </c>
      <c r="EV395" s="7" t="s">
        <v>115</v>
      </c>
      <c r="EW395" s="7" t="e">
        <v>#N/A</v>
      </c>
      <c r="EX395" s="150" t="e">
        <v>#N/A</v>
      </c>
      <c r="EY395" s="239" t="e">
        <v>#N/A</v>
      </c>
      <c r="EZ395" s="239"/>
      <c r="FA395" s="150"/>
      <c r="FB395" s="239"/>
      <c r="FC395" s="7"/>
      <c r="FD395" s="7"/>
      <c r="FE395" s="7">
        <f t="shared" si="82"/>
        <v>2412</v>
      </c>
      <c r="FF395" s="72">
        <f t="shared" si="83"/>
        <v>18629</v>
      </c>
    </row>
    <row r="396" spans="1:163" ht="17.25" hidden="1" customHeight="1" x14ac:dyDescent="0.25">
      <c r="A396" s="72">
        <v>464986183</v>
      </c>
      <c r="B396" s="232" t="s">
        <v>2689</v>
      </c>
      <c r="C396" s="72" t="s">
        <v>2243</v>
      </c>
      <c r="D396" s="72" t="s">
        <v>2899</v>
      </c>
      <c r="E396" s="72">
        <v>5400</v>
      </c>
      <c r="F396" s="72"/>
      <c r="G396" s="233"/>
      <c r="H396" s="233"/>
      <c r="I396" s="72">
        <v>4634</v>
      </c>
      <c r="J396" s="72">
        <v>4634</v>
      </c>
      <c r="K396" s="189">
        <f t="shared" si="72"/>
        <v>4637</v>
      </c>
      <c r="L396" s="189">
        <f t="shared" si="73"/>
        <v>3868</v>
      </c>
      <c r="M396" s="260">
        <v>1</v>
      </c>
      <c r="N396" s="72" t="s">
        <v>2242</v>
      </c>
      <c r="O396" s="72" t="s">
        <v>128</v>
      </c>
      <c r="P396" s="72" t="s">
        <v>284</v>
      </c>
      <c r="Q396" s="186">
        <v>30182</v>
      </c>
      <c r="R396" s="66">
        <v>3</v>
      </c>
      <c r="S396" s="66">
        <f t="shared" si="74"/>
        <v>0</v>
      </c>
      <c r="T396" s="66">
        <v>900</v>
      </c>
      <c r="U396" s="4" t="s">
        <v>129</v>
      </c>
      <c r="V396" s="5">
        <f t="shared" si="80"/>
        <v>2.0585892422854232E-2</v>
      </c>
      <c r="W396" s="5">
        <f t="shared" si="81"/>
        <v>1.5896771600594818E-3</v>
      </c>
      <c r="X396" s="5" t="s">
        <v>480</v>
      </c>
      <c r="Y396" s="72" t="str">
        <f t="shared" si="76"/>
        <v>PAID</v>
      </c>
      <c r="Z396" s="72" t="s">
        <v>129</v>
      </c>
      <c r="AA396" s="72" t="s">
        <v>128</v>
      </c>
      <c r="AB396" s="232"/>
      <c r="AC396" s="72"/>
      <c r="AD396" s="72"/>
      <c r="AE396" s="234"/>
      <c r="AF396" s="235" t="s">
        <v>129</v>
      </c>
      <c r="AG396" s="7"/>
      <c r="AH396" s="72" t="s">
        <v>1166</v>
      </c>
      <c r="AI396" s="7"/>
      <c r="AJ396" s="7"/>
      <c r="AK396" s="7"/>
      <c r="AL396" s="7">
        <v>5537</v>
      </c>
      <c r="AM396" s="186">
        <v>30182</v>
      </c>
      <c r="AN396" s="189">
        <v>26</v>
      </c>
      <c r="AO396" s="233">
        <v>25</v>
      </c>
      <c r="AP396" s="233" t="str">
        <f t="shared" si="77"/>
        <v>STABLE</v>
      </c>
      <c r="AQ396" s="233"/>
      <c r="AR396" s="233"/>
      <c r="AS396" s="233"/>
      <c r="AT396" s="233"/>
      <c r="AU396" s="72" t="s">
        <v>131</v>
      </c>
      <c r="AV396" s="236" t="s">
        <v>2871</v>
      </c>
      <c r="AW396" s="232" t="s">
        <v>221</v>
      </c>
      <c r="AX396" s="237">
        <v>45645</v>
      </c>
      <c r="AY396" s="72">
        <v>24</v>
      </c>
      <c r="AZ396" s="72" t="s">
        <v>2880</v>
      </c>
      <c r="BA396" s="7" t="s">
        <v>2305</v>
      </c>
      <c r="BB396" s="7"/>
      <c r="BC396" s="7"/>
      <c r="BD396" s="72"/>
      <c r="BE396" s="72"/>
      <c r="BF396" s="72"/>
      <c r="BG396" s="150"/>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v>1</v>
      </c>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c r="EP396" s="72"/>
      <c r="EQ396" s="72"/>
      <c r="ER396" s="238">
        <f t="shared" si="78"/>
        <v>1</v>
      </c>
      <c r="ES396" s="72">
        <f t="shared" si="79"/>
        <v>1</v>
      </c>
      <c r="ET396" s="72" t="s">
        <v>288</v>
      </c>
      <c r="EU396" s="7"/>
      <c r="EV396" s="262"/>
      <c r="EW396" s="7"/>
      <c r="EX396" s="150"/>
      <c r="EY396" s="239"/>
      <c r="EZ396" s="239"/>
      <c r="FA396" s="150"/>
      <c r="FB396" s="239"/>
      <c r="FC396" s="7"/>
      <c r="FD396" s="7"/>
      <c r="FE396" s="7">
        <f t="shared" si="82"/>
        <v>4637</v>
      </c>
      <c r="FF396" s="72">
        <f t="shared" si="83"/>
        <v>9268</v>
      </c>
    </row>
    <row r="397" spans="1:163" ht="17.25" hidden="1" customHeight="1" x14ac:dyDescent="0.25">
      <c r="A397" s="72">
        <v>464867406</v>
      </c>
      <c r="B397" s="232" t="s">
        <v>2668</v>
      </c>
      <c r="C397" s="72" t="s">
        <v>2243</v>
      </c>
      <c r="D397" s="72" t="s">
        <v>2885</v>
      </c>
      <c r="E397" s="72">
        <f>4526+78</f>
        <v>4604</v>
      </c>
      <c r="F397" s="72"/>
      <c r="G397" s="233"/>
      <c r="H397" s="233"/>
      <c r="I397" s="72">
        <v>4523</v>
      </c>
      <c r="J397" s="72">
        <v>4521</v>
      </c>
      <c r="K397" s="189">
        <f t="shared" si="72"/>
        <v>4596</v>
      </c>
      <c r="L397" s="189">
        <f t="shared" si="73"/>
        <v>4440</v>
      </c>
      <c r="M397" s="260">
        <v>1</v>
      </c>
      <c r="N397" s="72" t="s">
        <v>2242</v>
      </c>
      <c r="O397" s="72" t="s">
        <v>128</v>
      </c>
      <c r="P397" s="72" t="s">
        <v>140</v>
      </c>
      <c r="Q397" s="186">
        <v>29666</v>
      </c>
      <c r="R397" s="66">
        <v>75</v>
      </c>
      <c r="S397" s="66">
        <f t="shared" si="74"/>
        <v>0</v>
      </c>
      <c r="T397" s="66">
        <v>6300</v>
      </c>
      <c r="U397" s="4" t="s">
        <v>1028</v>
      </c>
      <c r="V397" s="5">
        <f t="shared" si="80"/>
        <v>1.0219431406558741E-2</v>
      </c>
      <c r="W397" s="5">
        <f t="shared" si="81"/>
        <v>1.5624995901638258E-3</v>
      </c>
      <c r="X397" s="5" t="str">
        <f t="shared" si="75"/>
        <v xml:space="preserve">STABLE </v>
      </c>
      <c r="Y397" s="72" t="str">
        <f t="shared" si="76"/>
        <v>PAID</v>
      </c>
      <c r="Z397" s="72" t="s">
        <v>128</v>
      </c>
      <c r="AA397" s="72" t="s">
        <v>128</v>
      </c>
      <c r="AB397" s="232" t="s">
        <v>2347</v>
      </c>
      <c r="AC397" s="72"/>
      <c r="AD397" s="72" t="s">
        <v>2889</v>
      </c>
      <c r="AE397" s="234"/>
      <c r="AF397" s="235" t="s">
        <v>129</v>
      </c>
      <c r="AG397" s="7"/>
      <c r="AH397" s="72" t="s">
        <v>2715</v>
      </c>
      <c r="AI397" s="7"/>
      <c r="AJ397" s="7"/>
      <c r="AK397" s="7"/>
      <c r="AL397" s="7">
        <v>4521</v>
      </c>
      <c r="AM397" s="186">
        <v>29666</v>
      </c>
      <c r="AN397" s="189">
        <v>26</v>
      </c>
      <c r="AO397" s="233">
        <v>25</v>
      </c>
      <c r="AP397" s="233" t="str">
        <f t="shared" si="77"/>
        <v>STABLE</v>
      </c>
      <c r="AQ397" s="233"/>
      <c r="AR397" s="233"/>
      <c r="AS397" s="233"/>
      <c r="AT397" s="233"/>
      <c r="AU397" s="72"/>
      <c r="AV397" s="236" t="s">
        <v>2848</v>
      </c>
      <c r="AW397" s="232" t="s">
        <v>331</v>
      </c>
      <c r="AX397" s="237">
        <v>45631</v>
      </c>
      <c r="AY397" s="72">
        <v>24</v>
      </c>
      <c r="AZ397" s="72" t="s">
        <v>2880</v>
      </c>
      <c r="BA397" s="7" t="s">
        <v>135</v>
      </c>
      <c r="BB397" s="7"/>
      <c r="BC397" s="7"/>
      <c r="BD397" s="72"/>
      <c r="BE397" s="72"/>
      <c r="BF397" s="72"/>
      <c r="BG397" s="150"/>
      <c r="BH397" s="72"/>
      <c r="BI397" s="72"/>
      <c r="BJ397" s="72"/>
      <c r="BK397" s="72"/>
      <c r="BL397" s="72"/>
      <c r="BM397" s="72"/>
      <c r="BN397" s="72"/>
      <c r="BO397" s="72"/>
      <c r="BP397" s="72"/>
      <c r="BQ397" s="72"/>
      <c r="BR397" s="72"/>
      <c r="BS397" s="72"/>
      <c r="BT397" s="72"/>
      <c r="BU397" s="72"/>
      <c r="BV397" s="72"/>
      <c r="BW397" s="72"/>
      <c r="BX397" s="72"/>
      <c r="BY397" s="72"/>
      <c r="BZ397" s="72"/>
      <c r="CA397" s="72"/>
      <c r="CB397" s="72"/>
      <c r="CC397" s="72"/>
      <c r="CD397" s="72"/>
      <c r="CE397" s="72"/>
      <c r="CF397" s="72"/>
      <c r="CG397" s="72"/>
      <c r="CH397" s="72"/>
      <c r="CI397" s="72"/>
      <c r="CJ397" s="72"/>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v>1</v>
      </c>
      <c r="EP397" s="72"/>
      <c r="EQ397" s="72"/>
      <c r="ER397" s="238">
        <f t="shared" si="78"/>
        <v>1</v>
      </c>
      <c r="ES397" s="72">
        <f t="shared" si="79"/>
        <v>1</v>
      </c>
      <c r="ET397" s="72" t="s">
        <v>145</v>
      </c>
      <c r="EU397" s="7"/>
      <c r="EV397" s="262"/>
      <c r="EW397" s="7"/>
      <c r="EX397" s="150"/>
      <c r="EY397" s="239"/>
      <c r="EZ397" s="239"/>
      <c r="FA397" s="150"/>
      <c r="FB397" s="239"/>
      <c r="FC397" s="7"/>
      <c r="FD397" s="7"/>
      <c r="FE397" s="7">
        <f t="shared" si="82"/>
        <v>4596</v>
      </c>
      <c r="FF397" s="72">
        <f t="shared" si="83"/>
        <v>9044</v>
      </c>
    </row>
    <row r="398" spans="1:163" ht="17.25" hidden="1" customHeight="1" x14ac:dyDescent="0.25">
      <c r="A398" s="72">
        <v>461892940</v>
      </c>
      <c r="B398" s="232" t="s">
        <v>907</v>
      </c>
      <c r="C398" s="72"/>
      <c r="D398" s="72"/>
      <c r="E398" s="72"/>
      <c r="F398" s="72"/>
      <c r="G398" s="233"/>
      <c r="H398" s="233"/>
      <c r="I398" s="72">
        <v>3631</v>
      </c>
      <c r="J398" s="72">
        <v>3624</v>
      </c>
      <c r="K398" s="189">
        <f t="shared" si="72"/>
        <v>3755</v>
      </c>
      <c r="L398" s="189">
        <f t="shared" si="73"/>
        <v>7255</v>
      </c>
      <c r="M398" s="260">
        <v>1</v>
      </c>
      <c r="N398" s="72" t="s">
        <v>124</v>
      </c>
      <c r="O398" s="72" t="s">
        <v>125</v>
      </c>
      <c r="P398" s="72" t="s">
        <v>126</v>
      </c>
      <c r="Q398" s="186">
        <v>29646.23</v>
      </c>
      <c r="R398" s="66">
        <v>131</v>
      </c>
      <c r="S398" s="66">
        <f t="shared" si="74"/>
        <v>0</v>
      </c>
      <c r="T398" s="66">
        <v>0</v>
      </c>
      <c r="U398" s="4" t="s">
        <v>501</v>
      </c>
      <c r="V398" s="5">
        <f t="shared" si="80"/>
        <v>1.8631202925288581E-2</v>
      </c>
      <c r="W398" s="5">
        <f t="shared" si="81"/>
        <v>1.5614583100149165E-3</v>
      </c>
      <c r="X398" s="5" t="s">
        <v>124</v>
      </c>
      <c r="Y398" s="72" t="str">
        <f t="shared" si="76"/>
        <v>PTP</v>
      </c>
      <c r="Z398" s="72" t="s">
        <v>166</v>
      </c>
      <c r="AA398" s="72" t="s">
        <v>166</v>
      </c>
      <c r="AB398" s="232"/>
      <c r="AC398" s="72">
        <v>31</v>
      </c>
      <c r="AD398" s="72" t="s">
        <v>2888</v>
      </c>
      <c r="AE398" s="234"/>
      <c r="AF398" s="235" t="s">
        <v>129</v>
      </c>
      <c r="AG398" s="7"/>
      <c r="AH398" s="72" t="s">
        <v>130</v>
      </c>
      <c r="AI398" s="7"/>
      <c r="AJ398" s="7"/>
      <c r="AK398" s="7"/>
      <c r="AL398" s="7">
        <v>3624</v>
      </c>
      <c r="AM398" s="186">
        <v>29646.23</v>
      </c>
      <c r="AN398" s="189">
        <v>26</v>
      </c>
      <c r="AO398" s="233">
        <v>55</v>
      </c>
      <c r="AP398" s="233" t="str">
        <f t="shared" si="77"/>
        <v>FLOW</v>
      </c>
      <c r="AQ398" s="233"/>
      <c r="AR398" s="233"/>
      <c r="AS398" s="233"/>
      <c r="AT398" s="233"/>
      <c r="AU398" s="72" t="s">
        <v>131</v>
      </c>
      <c r="AV398" s="236"/>
      <c r="AW398" s="232" t="s">
        <v>1684</v>
      </c>
      <c r="AX398" s="237">
        <v>45334</v>
      </c>
      <c r="AY398" s="72">
        <v>36</v>
      </c>
      <c r="AZ398" s="72" t="s">
        <v>139</v>
      </c>
      <c r="BA398" s="7" t="s">
        <v>135</v>
      </c>
      <c r="BB398" s="7"/>
      <c r="BC398" s="7"/>
      <c r="BD398" s="72"/>
      <c r="BE398" s="72"/>
      <c r="BF398" s="72"/>
      <c r="BG398" s="150"/>
      <c r="BH398" s="72"/>
      <c r="BI398" s="72"/>
      <c r="BJ398" s="72"/>
      <c r="BK398" s="72"/>
      <c r="BL398" s="72">
        <v>1</v>
      </c>
      <c r="BM398" s="72"/>
      <c r="BN398" s="72"/>
      <c r="BO398" s="72"/>
      <c r="BP398" s="72"/>
      <c r="BQ398" s="72"/>
      <c r="BR398" s="72"/>
      <c r="BS398" s="72"/>
      <c r="BT398" s="72"/>
      <c r="BU398" s="72"/>
      <c r="BV398" s="72"/>
      <c r="BW398" s="72"/>
      <c r="BX398" s="72"/>
      <c r="BY398" s="72"/>
      <c r="BZ398" s="72"/>
      <c r="CA398" s="72"/>
      <c r="CB398" s="72"/>
      <c r="CC398" s="72"/>
      <c r="CD398" s="72"/>
      <c r="CE398" s="72"/>
      <c r="CF398" s="72"/>
      <c r="CG398" s="72"/>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238">
        <f t="shared" si="78"/>
        <v>1</v>
      </c>
      <c r="ES398" s="72">
        <f t="shared" si="79"/>
        <v>1</v>
      </c>
      <c r="ET398" s="72" t="s">
        <v>136</v>
      </c>
      <c r="EU398" s="7" t="s">
        <v>2021</v>
      </c>
      <c r="EV398" s="7" t="s">
        <v>115</v>
      </c>
      <c r="EW398" s="7" t="s">
        <v>2354</v>
      </c>
      <c r="EX398" s="150" t="s">
        <v>2373</v>
      </c>
      <c r="EY398" s="239">
        <v>46207</v>
      </c>
      <c r="EZ398" s="239"/>
      <c r="FA398" s="150"/>
      <c r="FB398" s="239"/>
      <c r="FC398" s="7"/>
      <c r="FD398" s="7"/>
      <c r="FE398" s="7">
        <f t="shared" si="82"/>
        <v>3755</v>
      </c>
      <c r="FF398" s="72">
        <f t="shared" si="83"/>
        <v>7255</v>
      </c>
    </row>
    <row r="399" spans="1:163" ht="17.25" hidden="1" customHeight="1" x14ac:dyDescent="0.25">
      <c r="A399" s="72">
        <v>464069443</v>
      </c>
      <c r="B399" s="232" t="s">
        <v>746</v>
      </c>
      <c r="C399" s="72"/>
      <c r="D399" s="72"/>
      <c r="E399" s="72"/>
      <c r="F399" s="72"/>
      <c r="G399" s="233"/>
      <c r="H399" s="233"/>
      <c r="I399" s="72">
        <v>4557</v>
      </c>
      <c r="J399" s="72">
        <v>18228</v>
      </c>
      <c r="K399" s="189">
        <f t="shared" si="72"/>
        <v>5145</v>
      </c>
      <c r="L399" s="189">
        <f t="shared" si="73"/>
        <v>22785</v>
      </c>
      <c r="M399" s="260">
        <v>4</v>
      </c>
      <c r="N399" s="72" t="s">
        <v>124</v>
      </c>
      <c r="O399" s="72" t="s">
        <v>125</v>
      </c>
      <c r="P399" s="72" t="s">
        <v>284</v>
      </c>
      <c r="Q399" s="186">
        <v>29586</v>
      </c>
      <c r="R399" s="66">
        <v>588</v>
      </c>
      <c r="S399" s="66">
        <f t="shared" si="74"/>
        <v>0</v>
      </c>
      <c r="T399" s="66">
        <v>2250</v>
      </c>
      <c r="U399" s="4" t="s">
        <v>124</v>
      </c>
      <c r="V399" s="5">
        <f t="shared" si="80"/>
        <v>7.9706356459348052E-2</v>
      </c>
      <c r="W399" s="5">
        <f t="shared" si="81"/>
        <v>1.1398138176193409E-2</v>
      </c>
      <c r="X399" s="5" t="str">
        <f t="shared" si="75"/>
        <v>FLOW</v>
      </c>
      <c r="Y399" s="72" t="str">
        <f t="shared" si="76"/>
        <v>NC</v>
      </c>
      <c r="Z399" s="72" t="s">
        <v>141</v>
      </c>
      <c r="AA399" s="72" t="s">
        <v>141</v>
      </c>
      <c r="AB399" s="232" t="s">
        <v>2349</v>
      </c>
      <c r="AC399" s="72"/>
      <c r="AD399" s="72" t="s">
        <v>2892</v>
      </c>
      <c r="AE399" s="234"/>
      <c r="AF399" s="235" t="s">
        <v>2882</v>
      </c>
      <c r="AG399" s="7"/>
      <c r="AH399" s="72" t="s">
        <v>1093</v>
      </c>
      <c r="AI399" s="7"/>
      <c r="AJ399" s="7"/>
      <c r="AK399" s="7"/>
      <c r="AL399" s="7">
        <v>18228</v>
      </c>
      <c r="AM399" s="186">
        <v>29586</v>
      </c>
      <c r="AN399" s="189">
        <v>118</v>
      </c>
      <c r="AO399" s="233">
        <v>147</v>
      </c>
      <c r="AP399" s="233" t="str">
        <f t="shared" si="77"/>
        <v>FLOW</v>
      </c>
      <c r="AQ399" s="233"/>
      <c r="AR399" s="233"/>
      <c r="AS399" s="233"/>
      <c r="AT399" s="233"/>
      <c r="AU399" s="72" t="s">
        <v>426</v>
      </c>
      <c r="AV399" s="236" t="s">
        <v>1490</v>
      </c>
      <c r="AW399" s="232" t="s">
        <v>221</v>
      </c>
      <c r="AX399" s="237">
        <v>45555</v>
      </c>
      <c r="AY399" s="72">
        <v>24</v>
      </c>
      <c r="AZ399" s="72" t="s">
        <v>139</v>
      </c>
      <c r="BA399" s="7" t="s">
        <v>2305</v>
      </c>
      <c r="BB399" s="7"/>
      <c r="BC399" s="7"/>
      <c r="BD399" s="72"/>
      <c r="BE399" s="72"/>
      <c r="BF399" s="72"/>
      <c r="BG399" s="150"/>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v>1</v>
      </c>
      <c r="CH399" s="72"/>
      <c r="CI399" s="72"/>
      <c r="CJ399" s="72"/>
      <c r="CK399" s="72"/>
      <c r="CL399" s="72"/>
      <c r="CM399" s="72"/>
      <c r="CN399" s="72"/>
      <c r="CO399" s="72"/>
      <c r="CP399" s="72"/>
      <c r="CQ399" s="72"/>
      <c r="CR399" s="72"/>
      <c r="CS399" s="72"/>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238">
        <f t="shared" si="78"/>
        <v>1</v>
      </c>
      <c r="ES399" s="72">
        <f t="shared" si="79"/>
        <v>1</v>
      </c>
      <c r="ET399" s="72" t="s">
        <v>288</v>
      </c>
      <c r="EU399" s="7" t="e">
        <v>#N/A</v>
      </c>
      <c r="EV399" s="262" t="s">
        <v>115</v>
      </c>
      <c r="EW399" s="7" t="e">
        <v>#N/A</v>
      </c>
      <c r="EX399" s="150" t="e">
        <v>#N/A</v>
      </c>
      <c r="EY399" s="239" t="e">
        <v>#N/A</v>
      </c>
      <c r="EZ399" s="239"/>
      <c r="FA399" s="150"/>
      <c r="FB399" s="239"/>
      <c r="FC399" s="7"/>
      <c r="FD399" s="7"/>
      <c r="FE399" s="7">
        <f t="shared" si="82"/>
        <v>5145</v>
      </c>
      <c r="FF399" s="72">
        <f t="shared" si="83"/>
        <v>22785</v>
      </c>
    </row>
    <row r="400" spans="1:163" ht="17.25" hidden="1" customHeight="1" x14ac:dyDescent="0.25">
      <c r="A400" s="72">
        <v>459730458</v>
      </c>
      <c r="B400" s="232" t="s">
        <v>565</v>
      </c>
      <c r="C400" s="72" t="s">
        <v>2243</v>
      </c>
      <c r="D400" s="72" t="s">
        <v>2952</v>
      </c>
      <c r="E400" s="72">
        <v>7900</v>
      </c>
      <c r="F400" s="72"/>
      <c r="G400" s="233"/>
      <c r="H400" s="233"/>
      <c r="I400" s="72">
        <v>7727</v>
      </c>
      <c r="J400" s="72">
        <v>6554</v>
      </c>
      <c r="K400" s="189">
        <f t="shared" si="72"/>
        <v>6674</v>
      </c>
      <c r="L400" s="189">
        <f t="shared" si="73"/>
        <v>6381</v>
      </c>
      <c r="M400" s="260">
        <v>1</v>
      </c>
      <c r="N400" s="72" t="s">
        <v>2242</v>
      </c>
      <c r="O400" s="72" t="s">
        <v>128</v>
      </c>
      <c r="P400" s="72" t="s">
        <v>322</v>
      </c>
      <c r="Q400" s="186">
        <v>29280.31</v>
      </c>
      <c r="R400" s="66">
        <v>120</v>
      </c>
      <c r="S400" s="66">
        <f t="shared" si="74"/>
        <v>0</v>
      </c>
      <c r="T400" s="66">
        <v>0</v>
      </c>
      <c r="U400" s="4" t="s">
        <v>1012</v>
      </c>
      <c r="V400" s="5">
        <f t="shared" si="80"/>
        <v>2.4988620611595989E-2</v>
      </c>
      <c r="W400" s="5">
        <f t="shared" si="81"/>
        <v>1.5421854100610049E-3</v>
      </c>
      <c r="X400" s="5" t="s">
        <v>2242</v>
      </c>
      <c r="Y400" s="72" t="str">
        <f t="shared" si="76"/>
        <v>PTP</v>
      </c>
      <c r="Z400" s="72" t="s">
        <v>166</v>
      </c>
      <c r="AA400" s="72" t="s">
        <v>166</v>
      </c>
      <c r="AB400" s="232"/>
      <c r="AC400" s="72">
        <v>28</v>
      </c>
      <c r="AD400" s="72" t="s">
        <v>2888</v>
      </c>
      <c r="AE400" s="234"/>
      <c r="AF400" s="235" t="s">
        <v>129</v>
      </c>
      <c r="AG400" s="7"/>
      <c r="AH400" s="72" t="s">
        <v>384</v>
      </c>
      <c r="AI400" s="7"/>
      <c r="AJ400" s="7"/>
      <c r="AK400" s="7"/>
      <c r="AL400" s="7">
        <v>6554</v>
      </c>
      <c r="AM400" s="186">
        <v>29280.31</v>
      </c>
      <c r="AN400" s="189">
        <v>26</v>
      </c>
      <c r="AO400" s="233">
        <v>25</v>
      </c>
      <c r="AP400" s="233" t="str">
        <f t="shared" si="77"/>
        <v>STABLE</v>
      </c>
      <c r="AQ400" s="233"/>
      <c r="AR400" s="233"/>
      <c r="AS400" s="233"/>
      <c r="AT400" s="233"/>
      <c r="AU400" s="72" t="s">
        <v>131</v>
      </c>
      <c r="AV400" s="236" t="s">
        <v>1248</v>
      </c>
      <c r="AW400" s="232" t="s">
        <v>1249</v>
      </c>
      <c r="AX400" s="237">
        <v>45181</v>
      </c>
      <c r="AY400" s="72">
        <v>36</v>
      </c>
      <c r="AZ400" s="72" t="s">
        <v>139</v>
      </c>
      <c r="BA400" s="7" t="s">
        <v>2305</v>
      </c>
      <c r="BB400" s="7"/>
      <c r="BC400" s="7"/>
      <c r="BD400" s="72"/>
      <c r="BE400" s="72"/>
      <c r="BF400" s="72"/>
      <c r="BG400" s="150"/>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v>1</v>
      </c>
      <c r="EP400" s="72"/>
      <c r="EQ400" s="72"/>
      <c r="ER400" s="238">
        <f t="shared" si="78"/>
        <v>1</v>
      </c>
      <c r="ES400" s="72">
        <f t="shared" si="79"/>
        <v>1</v>
      </c>
      <c r="ET400" s="72" t="s">
        <v>326</v>
      </c>
      <c r="EU400" s="7" t="e">
        <v>#N/A</v>
      </c>
      <c r="EV400" s="262" t="s">
        <v>115</v>
      </c>
      <c r="EW400" s="7" t="s">
        <v>2358</v>
      </c>
      <c r="EX400" s="150" t="s">
        <v>2492</v>
      </c>
      <c r="EY400" s="239">
        <v>46223</v>
      </c>
      <c r="EZ400" s="239"/>
      <c r="FA400" s="150"/>
      <c r="FB400" s="239"/>
      <c r="FC400" s="7"/>
      <c r="FD400" s="7"/>
      <c r="FE400" s="7">
        <f t="shared" si="82"/>
        <v>6674</v>
      </c>
      <c r="FF400" s="72">
        <f t="shared" si="83"/>
        <v>14281</v>
      </c>
    </row>
    <row r="401" spans="1:163" ht="17.25" hidden="1" customHeight="1" x14ac:dyDescent="0.25">
      <c r="A401" s="72">
        <v>460644820</v>
      </c>
      <c r="B401" s="232" t="s">
        <v>863</v>
      </c>
      <c r="C401" s="72"/>
      <c r="D401" s="72"/>
      <c r="E401" s="72"/>
      <c r="F401" s="72"/>
      <c r="G401" s="233"/>
      <c r="H401" s="233"/>
      <c r="I401" s="72">
        <v>3554</v>
      </c>
      <c r="J401" s="72">
        <v>14216</v>
      </c>
      <c r="K401" s="189">
        <f t="shared" si="72"/>
        <v>3993</v>
      </c>
      <c r="L401" s="189">
        <f t="shared" si="73"/>
        <v>17770</v>
      </c>
      <c r="M401" s="260">
        <v>4</v>
      </c>
      <c r="N401" s="72" t="s">
        <v>124</v>
      </c>
      <c r="O401" s="72" t="s">
        <v>125</v>
      </c>
      <c r="P401" s="72" t="s">
        <v>236</v>
      </c>
      <c r="Q401" s="186">
        <v>29237.7</v>
      </c>
      <c r="R401" s="66">
        <v>439</v>
      </c>
      <c r="S401" s="66">
        <f t="shared" si="74"/>
        <v>0</v>
      </c>
      <c r="T401" s="66">
        <v>3143</v>
      </c>
      <c r="U401" s="4" t="s">
        <v>124</v>
      </c>
      <c r="V401" s="5">
        <f t="shared" si="80"/>
        <v>0.21411764361254546</v>
      </c>
      <c r="W401" s="5">
        <f t="shared" si="81"/>
        <v>1.1263954051040696E-2</v>
      </c>
      <c r="X401" s="5" t="str">
        <f t="shared" si="75"/>
        <v>FLOW</v>
      </c>
      <c r="Y401" s="72" t="str">
        <f t="shared" si="76"/>
        <v>NC</v>
      </c>
      <c r="Z401" s="72" t="s">
        <v>141</v>
      </c>
      <c r="AA401" s="72" t="s">
        <v>141</v>
      </c>
      <c r="AB401" s="232" t="s">
        <v>2347</v>
      </c>
      <c r="AC401" s="72"/>
      <c r="AD401" s="72"/>
      <c r="AE401" s="234"/>
      <c r="AF401" s="235" t="s">
        <v>2882</v>
      </c>
      <c r="AG401" s="7"/>
      <c r="AH401" s="72" t="s">
        <v>243</v>
      </c>
      <c r="AI401" s="7"/>
      <c r="AJ401" s="7"/>
      <c r="AK401" s="7"/>
      <c r="AL401" s="7">
        <v>14216</v>
      </c>
      <c r="AM401" s="186">
        <v>29237.7</v>
      </c>
      <c r="AN401" s="189">
        <v>118</v>
      </c>
      <c r="AO401" s="233">
        <v>147</v>
      </c>
      <c r="AP401" s="233" t="str">
        <f t="shared" si="77"/>
        <v>FLOW</v>
      </c>
      <c r="AQ401" s="233"/>
      <c r="AR401" s="233"/>
      <c r="AS401" s="233"/>
      <c r="AT401" s="233"/>
      <c r="AU401" s="72" t="s">
        <v>426</v>
      </c>
      <c r="AV401" s="236" t="s">
        <v>1634</v>
      </c>
      <c r="AW401" s="232" t="s">
        <v>1177</v>
      </c>
      <c r="AX401" s="237">
        <v>45243</v>
      </c>
      <c r="AY401" s="72">
        <v>36</v>
      </c>
      <c r="AZ401" s="72" t="s">
        <v>139</v>
      </c>
      <c r="BA401" s="7" t="s">
        <v>135</v>
      </c>
      <c r="BB401" s="7"/>
      <c r="BC401" s="7"/>
      <c r="BD401" s="72"/>
      <c r="BE401" s="72"/>
      <c r="BF401" s="72"/>
      <c r="BG401" s="150"/>
      <c r="BH401" s="72"/>
      <c r="BI401" s="72"/>
      <c r="BJ401" s="72"/>
      <c r="BK401" s="72"/>
      <c r="BL401" s="72"/>
      <c r="BM401" s="72"/>
      <c r="BN401" s="72"/>
      <c r="BO401" s="72"/>
      <c r="BP401" s="72"/>
      <c r="BQ401" s="72"/>
      <c r="BR401" s="72"/>
      <c r="BS401" s="72"/>
      <c r="BT401" s="72"/>
      <c r="BU401" s="72"/>
      <c r="BV401" s="72"/>
      <c r="BW401" s="72"/>
      <c r="BX401" s="72">
        <v>1</v>
      </c>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238">
        <f t="shared" si="78"/>
        <v>1</v>
      </c>
      <c r="ES401" s="72">
        <f t="shared" si="79"/>
        <v>1</v>
      </c>
      <c r="ET401" s="72" t="s">
        <v>240</v>
      </c>
      <c r="EU401" s="7" t="s">
        <v>2022</v>
      </c>
      <c r="EV401" s="7" t="s">
        <v>115</v>
      </c>
      <c r="EW401" s="7" t="s">
        <v>2362</v>
      </c>
      <c r="EX401" s="150" t="s">
        <v>2368</v>
      </c>
      <c r="EY401" s="239">
        <v>46211</v>
      </c>
      <c r="EZ401" s="239"/>
      <c r="FA401" s="150"/>
      <c r="FB401" s="239"/>
      <c r="FC401" s="7"/>
      <c r="FD401" s="7"/>
      <c r="FE401" s="7">
        <f t="shared" si="82"/>
        <v>3993</v>
      </c>
      <c r="FF401" s="72">
        <f t="shared" si="83"/>
        <v>17770</v>
      </c>
    </row>
    <row r="402" spans="1:163" ht="17.25" hidden="1" customHeight="1" x14ac:dyDescent="0.25">
      <c r="A402" s="72">
        <v>462788561</v>
      </c>
      <c r="B402" s="232" t="s">
        <v>2616</v>
      </c>
      <c r="C402" s="72"/>
      <c r="D402" s="72"/>
      <c r="E402" s="72"/>
      <c r="F402" s="72"/>
      <c r="G402" s="233"/>
      <c r="H402" s="233" t="s">
        <v>2939</v>
      </c>
      <c r="I402" s="72">
        <v>5813</v>
      </c>
      <c r="J402" s="72">
        <v>1363.11</v>
      </c>
      <c r="K402" s="189">
        <f t="shared" si="72"/>
        <v>1366.11</v>
      </c>
      <c r="L402" s="189">
        <f t="shared" si="73"/>
        <v>7176.11</v>
      </c>
      <c r="M402" s="260">
        <v>1</v>
      </c>
      <c r="N402" s="72" t="s">
        <v>480</v>
      </c>
      <c r="O402" s="72" t="s">
        <v>125</v>
      </c>
      <c r="P402" s="72" t="s">
        <v>206</v>
      </c>
      <c r="Q402" s="186">
        <v>29181.11</v>
      </c>
      <c r="R402" s="66">
        <v>3</v>
      </c>
      <c r="S402" s="66">
        <f t="shared" si="74"/>
        <v>0</v>
      </c>
      <c r="T402" s="66">
        <v>450</v>
      </c>
      <c r="U402" s="4" t="s">
        <v>129</v>
      </c>
      <c r="V402" s="5">
        <f t="shared" si="80"/>
        <v>2.0729649955311472E-2</v>
      </c>
      <c r="W402" s="5">
        <f t="shared" si="81"/>
        <v>1.536960574918274E-3</v>
      </c>
      <c r="X402" s="5" t="s">
        <v>2242</v>
      </c>
      <c r="Y402" s="72" t="str">
        <f t="shared" si="76"/>
        <v>PAID</v>
      </c>
      <c r="Z402" s="72" t="s">
        <v>129</v>
      </c>
      <c r="AA402" s="72" t="s">
        <v>166</v>
      </c>
      <c r="AB402" s="232"/>
      <c r="AC402" s="72">
        <v>25</v>
      </c>
      <c r="AD402" s="72" t="s">
        <v>2889</v>
      </c>
      <c r="AE402" s="234"/>
      <c r="AF402" s="235" t="s">
        <v>129</v>
      </c>
      <c r="AG402" s="7"/>
      <c r="AH402" s="72" t="s">
        <v>207</v>
      </c>
      <c r="AI402" s="7"/>
      <c r="AJ402" s="7"/>
      <c r="AK402" s="7"/>
      <c r="AL402" s="7">
        <v>1816.11</v>
      </c>
      <c r="AM402" s="186">
        <v>29181.11</v>
      </c>
      <c r="AN402" s="189">
        <v>26</v>
      </c>
      <c r="AO402" s="233">
        <v>0</v>
      </c>
      <c r="AP402" s="233" t="str">
        <f t="shared" si="77"/>
        <v>RB</v>
      </c>
      <c r="AQ402" s="233"/>
      <c r="AR402" s="233"/>
      <c r="AS402" s="233"/>
      <c r="AT402" s="233"/>
      <c r="AU402" s="72" t="s">
        <v>131</v>
      </c>
      <c r="AV402" s="236" t="s">
        <v>2785</v>
      </c>
      <c r="AW402" s="232" t="s">
        <v>228</v>
      </c>
      <c r="AX402" s="237">
        <v>45416</v>
      </c>
      <c r="AY402" s="72">
        <v>30</v>
      </c>
      <c r="AZ402" s="72" t="s">
        <v>2880</v>
      </c>
      <c r="BA402" s="7" t="s">
        <v>135</v>
      </c>
      <c r="BB402" s="7"/>
      <c r="BC402" s="7"/>
      <c r="BD402" s="72"/>
      <c r="BE402" s="72"/>
      <c r="BF402" s="72"/>
      <c r="BG402" s="150"/>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v>1</v>
      </c>
      <c r="CH402" s="72"/>
      <c r="CI402" s="72"/>
      <c r="CJ402" s="72"/>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238">
        <f t="shared" si="78"/>
        <v>1</v>
      </c>
      <c r="ES402" s="72">
        <f t="shared" si="79"/>
        <v>1</v>
      </c>
      <c r="ET402" s="72" t="s">
        <v>210</v>
      </c>
      <c r="EU402" s="7"/>
      <c r="EV402" s="262"/>
      <c r="EW402" s="7"/>
      <c r="EX402" s="150"/>
      <c r="EY402" s="239"/>
      <c r="EZ402" s="239"/>
      <c r="FA402" s="150"/>
      <c r="FB402" s="239"/>
      <c r="FC402" s="7" t="s">
        <v>2932</v>
      </c>
      <c r="FD402" s="7"/>
      <c r="FE402" s="7">
        <f t="shared" si="82"/>
        <v>1366.11</v>
      </c>
      <c r="FF402" s="72">
        <f t="shared" si="83"/>
        <v>7176.11</v>
      </c>
    </row>
    <row r="403" spans="1:163" ht="17.25" hidden="1" customHeight="1" x14ac:dyDescent="0.25">
      <c r="A403" s="72">
        <v>461826957</v>
      </c>
      <c r="B403" s="232" t="s">
        <v>2652</v>
      </c>
      <c r="C403" s="72"/>
      <c r="D403" s="72"/>
      <c r="E403" s="72"/>
      <c r="F403" s="72"/>
      <c r="G403" s="233"/>
      <c r="H403" s="233" t="s">
        <v>2931</v>
      </c>
      <c r="I403" s="72">
        <v>3504</v>
      </c>
      <c r="J403" s="72">
        <v>3485</v>
      </c>
      <c r="K403" s="189">
        <f t="shared" si="72"/>
        <v>3546</v>
      </c>
      <c r="L403" s="189">
        <f t="shared" si="73"/>
        <v>6989</v>
      </c>
      <c r="M403" s="260">
        <v>1</v>
      </c>
      <c r="N403" s="72" t="s">
        <v>2242</v>
      </c>
      <c r="O403" s="72" t="s">
        <v>125</v>
      </c>
      <c r="P403" s="72" t="s">
        <v>126</v>
      </c>
      <c r="Q403" s="186">
        <v>29088.55</v>
      </c>
      <c r="R403" s="66">
        <v>61</v>
      </c>
      <c r="S403" s="66">
        <f t="shared" si="74"/>
        <v>0</v>
      </c>
      <c r="T403" s="66">
        <v>6397</v>
      </c>
      <c r="U403" s="4" t="s">
        <v>1022</v>
      </c>
      <c r="V403" s="5">
        <f t="shared" si="80"/>
        <v>1.8280728370939681E-2</v>
      </c>
      <c r="W403" s="5">
        <f t="shared" si="81"/>
        <v>1.5320854666439679E-3</v>
      </c>
      <c r="X403" s="5" t="s">
        <v>2242</v>
      </c>
      <c r="Y403" s="72" t="str">
        <f t="shared" si="76"/>
        <v>PTP</v>
      </c>
      <c r="Z403" s="72" t="s">
        <v>128</v>
      </c>
      <c r="AA403" s="72" t="s">
        <v>166</v>
      </c>
      <c r="AB403" s="232"/>
      <c r="AC403" s="72"/>
      <c r="AD403" s="72" t="s">
        <v>2888</v>
      </c>
      <c r="AE403" s="234"/>
      <c r="AF403" s="235" t="s">
        <v>129</v>
      </c>
      <c r="AG403" s="7"/>
      <c r="AH403" s="72" t="s">
        <v>2712</v>
      </c>
      <c r="AI403" s="7"/>
      <c r="AJ403" s="7"/>
      <c r="AK403" s="7"/>
      <c r="AL403" s="7">
        <v>9943</v>
      </c>
      <c r="AM403" s="186">
        <v>29088.55</v>
      </c>
      <c r="AN403" s="189">
        <v>26</v>
      </c>
      <c r="AO403" s="233">
        <v>25</v>
      </c>
      <c r="AP403" s="233" t="str">
        <f t="shared" si="77"/>
        <v>STABLE</v>
      </c>
      <c r="AQ403" s="233"/>
      <c r="AR403" s="233"/>
      <c r="AS403" s="233"/>
      <c r="AT403" s="233"/>
      <c r="AU403" s="72" t="s">
        <v>426</v>
      </c>
      <c r="AV403" s="236" t="s">
        <v>2826</v>
      </c>
      <c r="AW403" s="232" t="s">
        <v>1180</v>
      </c>
      <c r="AX403" s="237">
        <v>45329</v>
      </c>
      <c r="AY403" s="72">
        <v>36</v>
      </c>
      <c r="AZ403" s="72" t="s">
        <v>2880</v>
      </c>
      <c r="BA403" s="7" t="s">
        <v>135</v>
      </c>
      <c r="BB403" s="7"/>
      <c r="BC403" s="7"/>
      <c r="BD403" s="72"/>
      <c r="BE403" s="72"/>
      <c r="BF403" s="72"/>
      <c r="BG403" s="150"/>
      <c r="BH403" s="72"/>
      <c r="BI403" s="72"/>
      <c r="BJ403" s="72"/>
      <c r="BK403" s="72"/>
      <c r="BL403" s="72"/>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v>1</v>
      </c>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238">
        <f t="shared" si="78"/>
        <v>1</v>
      </c>
      <c r="ES403" s="72">
        <f t="shared" si="79"/>
        <v>1</v>
      </c>
      <c r="ET403" s="72" t="s">
        <v>136</v>
      </c>
      <c r="EU403" s="7"/>
      <c r="EV403" s="262"/>
      <c r="EW403" s="7"/>
      <c r="EX403" s="150"/>
      <c r="EY403" s="239"/>
      <c r="EZ403" s="239"/>
      <c r="FA403" s="150"/>
      <c r="FB403" s="239"/>
      <c r="FC403" s="7"/>
      <c r="FD403" s="7"/>
      <c r="FE403" s="7">
        <f t="shared" si="82"/>
        <v>3546</v>
      </c>
      <c r="FF403" s="72">
        <f t="shared" si="83"/>
        <v>6989</v>
      </c>
    </row>
    <row r="404" spans="1:163" ht="17.25" hidden="1" customHeight="1" x14ac:dyDescent="0.25">
      <c r="A404" s="72">
        <v>461951394</v>
      </c>
      <c r="B404" s="232" t="s">
        <v>868</v>
      </c>
      <c r="C404" s="72"/>
      <c r="D404" s="72"/>
      <c r="E404" s="72"/>
      <c r="F404" s="72"/>
      <c r="G404" s="233"/>
      <c r="H404" s="233" t="s">
        <v>2905</v>
      </c>
      <c r="I404" s="72">
        <v>3900</v>
      </c>
      <c r="J404" s="72">
        <v>23199</v>
      </c>
      <c r="K404" s="189">
        <f t="shared" si="72"/>
        <v>4668</v>
      </c>
      <c r="L404" s="189">
        <f t="shared" si="73"/>
        <v>27099</v>
      </c>
      <c r="M404" s="260">
        <v>6</v>
      </c>
      <c r="N404" s="72" t="s">
        <v>2242</v>
      </c>
      <c r="O404" s="72" t="s">
        <v>125</v>
      </c>
      <c r="P404" s="72" t="s">
        <v>126</v>
      </c>
      <c r="Q404" s="186">
        <v>29008</v>
      </c>
      <c r="R404" s="66">
        <v>969</v>
      </c>
      <c r="S404" s="66">
        <f t="shared" si="74"/>
        <v>0</v>
      </c>
      <c r="T404" s="66">
        <v>3702</v>
      </c>
      <c r="U404" s="4" t="s">
        <v>129</v>
      </c>
      <c r="V404" s="5">
        <f t="shared" si="80"/>
        <v>4.9954446359889167E-2</v>
      </c>
      <c r="W404" s="5">
        <f t="shared" si="81"/>
        <v>1.2679465102287834E-2</v>
      </c>
      <c r="X404" s="5" t="str">
        <f t="shared" si="75"/>
        <v xml:space="preserve">STABLE </v>
      </c>
      <c r="Y404" s="72" t="str">
        <f t="shared" si="76"/>
        <v>PAID</v>
      </c>
      <c r="Z404" s="72" t="s">
        <v>129</v>
      </c>
      <c r="AA404" s="72" t="s">
        <v>128</v>
      </c>
      <c r="AB404" s="232"/>
      <c r="AC404" s="72"/>
      <c r="AD404" s="72"/>
      <c r="AE404" s="234"/>
      <c r="AF404" s="235" t="s">
        <v>2882</v>
      </c>
      <c r="AG404" s="7"/>
      <c r="AH404" s="72" t="s">
        <v>291</v>
      </c>
      <c r="AI404" s="7"/>
      <c r="AJ404" s="7"/>
      <c r="AK404" s="7"/>
      <c r="AL404" s="7">
        <v>23199</v>
      </c>
      <c r="AM404" s="186">
        <v>29008</v>
      </c>
      <c r="AN404" s="189">
        <v>177</v>
      </c>
      <c r="AO404" s="233">
        <v>175</v>
      </c>
      <c r="AP404" s="233" t="str">
        <f t="shared" si="77"/>
        <v>STABLE</v>
      </c>
      <c r="AQ404" s="233"/>
      <c r="AR404" s="233"/>
      <c r="AS404" s="233"/>
      <c r="AT404" s="233"/>
      <c r="AU404" s="72" t="s">
        <v>426</v>
      </c>
      <c r="AV404" s="236" t="s">
        <v>1640</v>
      </c>
      <c r="AW404" s="232" t="s">
        <v>252</v>
      </c>
      <c r="AX404" s="237">
        <v>45340</v>
      </c>
      <c r="AY404" s="72">
        <v>30</v>
      </c>
      <c r="AZ404" s="72" t="s">
        <v>139</v>
      </c>
      <c r="BA404" s="7" t="s">
        <v>135</v>
      </c>
      <c r="BB404" s="7"/>
      <c r="BC404" s="7"/>
      <c r="BD404" s="72"/>
      <c r="BE404" s="72"/>
      <c r="BF404" s="72"/>
      <c r="BG404" s="150"/>
      <c r="BH404" s="72"/>
      <c r="BI404" s="72"/>
      <c r="BJ404" s="72"/>
      <c r="BK404" s="72"/>
      <c r="BL404" s="72"/>
      <c r="BM404" s="72"/>
      <c r="BN404" s="72"/>
      <c r="BO404" s="72"/>
      <c r="BP404" s="72"/>
      <c r="BQ404" s="72"/>
      <c r="BR404" s="72"/>
      <c r="BS404" s="72"/>
      <c r="BT404" s="72"/>
      <c r="BU404" s="72">
        <v>1</v>
      </c>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238">
        <f t="shared" si="78"/>
        <v>2</v>
      </c>
      <c r="ES404" s="72">
        <f t="shared" si="79"/>
        <v>1</v>
      </c>
      <c r="ET404" s="72" t="s">
        <v>136</v>
      </c>
      <c r="EU404" s="7" t="s">
        <v>2023</v>
      </c>
      <c r="EV404" s="7" t="s">
        <v>115</v>
      </c>
      <c r="EW404" s="7" t="s">
        <v>2386</v>
      </c>
      <c r="EX404" s="150" t="s">
        <v>2420</v>
      </c>
      <c r="EY404" s="239">
        <v>46210</v>
      </c>
      <c r="EZ404" s="239"/>
      <c r="FA404" s="150"/>
      <c r="FB404" s="239"/>
      <c r="FC404" s="7"/>
      <c r="FD404" s="7"/>
      <c r="FE404" s="7">
        <f t="shared" si="82"/>
        <v>4668</v>
      </c>
      <c r="FF404" s="72">
        <f t="shared" si="83"/>
        <v>27099</v>
      </c>
    </row>
    <row r="405" spans="1:163" ht="17.25" hidden="1" customHeight="1" x14ac:dyDescent="0.25">
      <c r="A405" s="72">
        <v>465044729</v>
      </c>
      <c r="B405" s="232" t="s">
        <v>882</v>
      </c>
      <c r="C405" s="72"/>
      <c r="D405" s="72"/>
      <c r="E405" s="72"/>
      <c r="F405" s="72"/>
      <c r="G405" s="233"/>
      <c r="H405" s="233" t="s">
        <v>2556</v>
      </c>
      <c r="I405" s="72">
        <v>3441</v>
      </c>
      <c r="J405" s="72">
        <v>6882</v>
      </c>
      <c r="K405" s="189">
        <f t="shared" si="72"/>
        <v>3496</v>
      </c>
      <c r="L405" s="189">
        <f t="shared" si="73"/>
        <v>10323</v>
      </c>
      <c r="M405" s="260">
        <v>2</v>
      </c>
      <c r="N405" s="72" t="s">
        <v>2242</v>
      </c>
      <c r="O405" s="72" t="s">
        <v>125</v>
      </c>
      <c r="P405" s="72" t="s">
        <v>284</v>
      </c>
      <c r="Q405" s="186">
        <v>28625</v>
      </c>
      <c r="R405" s="66">
        <v>55</v>
      </c>
      <c r="S405" s="66">
        <f t="shared" si="74"/>
        <v>0</v>
      </c>
      <c r="T405" s="66">
        <v>900</v>
      </c>
      <c r="U405" s="4" t="s">
        <v>124</v>
      </c>
      <c r="V405" s="5">
        <f t="shared" si="80"/>
        <v>4.3402998241211951E-2</v>
      </c>
      <c r="W405" s="5">
        <f t="shared" si="81"/>
        <v>5.3222538331355535E-3</v>
      </c>
      <c r="X405" s="5" t="str">
        <f t="shared" si="75"/>
        <v xml:space="preserve">STABLE </v>
      </c>
      <c r="Y405" s="72" t="str">
        <f t="shared" si="76"/>
        <v>PAID</v>
      </c>
      <c r="Z405" s="72" t="s">
        <v>166</v>
      </c>
      <c r="AA405" s="72" t="s">
        <v>128</v>
      </c>
      <c r="AB405" s="232"/>
      <c r="AC405" s="72"/>
      <c r="AD405" s="72"/>
      <c r="AE405" s="234"/>
      <c r="AF405" s="235" t="s">
        <v>129</v>
      </c>
      <c r="AG405" s="7"/>
      <c r="AH405" s="72" t="s">
        <v>1140</v>
      </c>
      <c r="AI405" s="7"/>
      <c r="AJ405" s="7"/>
      <c r="AK405" s="7"/>
      <c r="AL405" s="7">
        <v>6882</v>
      </c>
      <c r="AM405" s="186">
        <v>28625</v>
      </c>
      <c r="AN405" s="189">
        <v>56</v>
      </c>
      <c r="AO405" s="233">
        <v>54</v>
      </c>
      <c r="AP405" s="233" t="str">
        <f t="shared" si="77"/>
        <v>STABLE</v>
      </c>
      <c r="AQ405" s="233"/>
      <c r="AR405" s="233"/>
      <c r="AS405" s="233"/>
      <c r="AT405" s="233"/>
      <c r="AU405" s="72" t="s">
        <v>131</v>
      </c>
      <c r="AV405" s="236" t="s">
        <v>1656</v>
      </c>
      <c r="AW405" s="232" t="s">
        <v>1657</v>
      </c>
      <c r="AX405" s="237">
        <v>45652</v>
      </c>
      <c r="AY405" s="72">
        <v>24</v>
      </c>
      <c r="AZ405" s="72" t="s">
        <v>139</v>
      </c>
      <c r="BA405" s="7" t="s">
        <v>2305</v>
      </c>
      <c r="BB405" s="7"/>
      <c r="BC405" s="7"/>
      <c r="BD405" s="72"/>
      <c r="BE405" s="72"/>
      <c r="BF405" s="72"/>
      <c r="BG405" s="150"/>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v>1</v>
      </c>
      <c r="EP405" s="72"/>
      <c r="EQ405" s="72"/>
      <c r="ER405" s="238">
        <f t="shared" si="78"/>
        <v>1</v>
      </c>
      <c r="ES405" s="72">
        <f t="shared" si="79"/>
        <v>1</v>
      </c>
      <c r="ET405" s="72" t="s">
        <v>288</v>
      </c>
      <c r="EU405" s="7" t="e">
        <v>#N/A</v>
      </c>
      <c r="EV405" s="262" t="s">
        <v>115</v>
      </c>
      <c r="EW405" s="7" t="s">
        <v>2354</v>
      </c>
      <c r="EX405" s="150" t="s">
        <v>2408</v>
      </c>
      <c r="EY405" s="239">
        <v>46207</v>
      </c>
      <c r="EZ405" s="239"/>
      <c r="FA405" s="150"/>
      <c r="FB405" s="239"/>
      <c r="FC405" s="7"/>
      <c r="FD405" s="7"/>
      <c r="FE405" s="7">
        <f t="shared" si="82"/>
        <v>3496</v>
      </c>
      <c r="FF405" s="72">
        <f t="shared" si="83"/>
        <v>10323</v>
      </c>
    </row>
    <row r="406" spans="1:163" ht="17.25" hidden="1" customHeight="1" x14ac:dyDescent="0.25">
      <c r="A406" s="72">
        <v>460472259</v>
      </c>
      <c r="B406" s="232" t="s">
        <v>2695</v>
      </c>
      <c r="C406" s="72"/>
      <c r="D406" s="72"/>
      <c r="E406" s="72"/>
      <c r="F406" s="72"/>
      <c r="G406" s="233"/>
      <c r="H406" s="233">
        <v>140</v>
      </c>
      <c r="I406" s="72">
        <v>4266</v>
      </c>
      <c r="J406" s="72">
        <v>8528</v>
      </c>
      <c r="K406" s="189">
        <f t="shared" si="72"/>
        <v>4540</v>
      </c>
      <c r="L406" s="189">
        <f t="shared" si="73"/>
        <v>12794</v>
      </c>
      <c r="M406" s="260">
        <v>2</v>
      </c>
      <c r="N406" s="335" t="s">
        <v>124</v>
      </c>
      <c r="O406" s="72" t="s">
        <v>125</v>
      </c>
      <c r="P406" s="72" t="s">
        <v>284</v>
      </c>
      <c r="Q406" s="186">
        <v>28011</v>
      </c>
      <c r="R406" s="66">
        <v>278</v>
      </c>
      <c r="S406" s="66">
        <f t="shared" si="74"/>
        <v>0</v>
      </c>
      <c r="T406" s="66">
        <v>0</v>
      </c>
      <c r="U406" s="4" t="s">
        <v>435</v>
      </c>
      <c r="V406" s="5">
        <f t="shared" si="80"/>
        <v>4.2472013405575125E-2</v>
      </c>
      <c r="W406" s="5">
        <f t="shared" si="81"/>
        <v>5.2080926504789512E-3</v>
      </c>
      <c r="X406" s="5" t="str">
        <f t="shared" si="75"/>
        <v>FLOW</v>
      </c>
      <c r="Y406" s="72" t="str">
        <f t="shared" si="76"/>
        <v>NC</v>
      </c>
      <c r="Z406" s="72" t="s">
        <v>129</v>
      </c>
      <c r="AA406" s="72" t="s">
        <v>141</v>
      </c>
      <c r="AB406" s="232" t="s">
        <v>2347</v>
      </c>
      <c r="AC406" s="72"/>
      <c r="AD406" s="72" t="s">
        <v>2892</v>
      </c>
      <c r="AE406" s="234"/>
      <c r="AF406" s="235" t="s">
        <v>129</v>
      </c>
      <c r="AG406" s="7"/>
      <c r="AH406" s="72" t="s">
        <v>285</v>
      </c>
      <c r="AI406" s="7"/>
      <c r="AJ406" s="7"/>
      <c r="AK406" s="7"/>
      <c r="AL406" s="7">
        <v>8528</v>
      </c>
      <c r="AM406" s="186">
        <v>28011</v>
      </c>
      <c r="AN406" s="189">
        <v>57</v>
      </c>
      <c r="AO406" s="233">
        <v>86</v>
      </c>
      <c r="AP406" s="233" t="str">
        <f t="shared" si="77"/>
        <v>FLOW</v>
      </c>
      <c r="AQ406" s="233"/>
      <c r="AR406" s="233"/>
      <c r="AS406" s="233"/>
      <c r="AT406" s="233"/>
      <c r="AU406" s="72"/>
      <c r="AV406" s="236" t="s">
        <v>2879</v>
      </c>
      <c r="AW406" s="232" t="s">
        <v>1227</v>
      </c>
      <c r="AX406" s="237">
        <v>45234</v>
      </c>
      <c r="AY406" s="72">
        <v>36</v>
      </c>
      <c r="AZ406" s="72" t="s">
        <v>2880</v>
      </c>
      <c r="BA406" s="7" t="s">
        <v>2305</v>
      </c>
      <c r="BB406" s="7"/>
      <c r="BC406" s="7"/>
      <c r="BD406" s="72"/>
      <c r="BE406" s="72"/>
      <c r="BF406" s="72"/>
      <c r="BG406" s="150"/>
      <c r="BH406" s="72"/>
      <c r="BI406" s="72"/>
      <c r="BJ406" s="72"/>
      <c r="BK406" s="72"/>
      <c r="BL406" s="72"/>
      <c r="BM406" s="72"/>
      <c r="BN406" s="72"/>
      <c r="BO406" s="72"/>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v>1</v>
      </c>
      <c r="EP406" s="72"/>
      <c r="EQ406" s="72"/>
      <c r="ER406" s="238">
        <f t="shared" si="78"/>
        <v>1</v>
      </c>
      <c r="ES406" s="72">
        <f t="shared" si="79"/>
        <v>1</v>
      </c>
      <c r="ET406" s="72" t="s">
        <v>288</v>
      </c>
      <c r="EU406" s="7"/>
      <c r="EV406" s="262"/>
      <c r="EW406" s="7"/>
      <c r="EX406" s="150"/>
      <c r="EY406" s="239"/>
      <c r="EZ406" s="239"/>
      <c r="FA406" s="150"/>
      <c r="FB406" s="239"/>
      <c r="FC406" s="7"/>
      <c r="FD406" s="7"/>
      <c r="FE406" s="7">
        <f t="shared" si="82"/>
        <v>4540</v>
      </c>
      <c r="FF406" s="72">
        <f t="shared" si="83"/>
        <v>12794</v>
      </c>
    </row>
    <row r="407" spans="1:163" ht="17.25" hidden="1" customHeight="1" x14ac:dyDescent="0.25">
      <c r="A407" s="72">
        <v>461226479</v>
      </c>
      <c r="B407" s="232" t="s">
        <v>543</v>
      </c>
      <c r="C407" s="72"/>
      <c r="D407" s="72"/>
      <c r="E407" s="72"/>
      <c r="F407" s="72"/>
      <c r="G407" s="233"/>
      <c r="H407" s="233"/>
      <c r="I407" s="72">
        <v>3414</v>
      </c>
      <c r="J407" s="72">
        <v>5927</v>
      </c>
      <c r="K407" s="189">
        <f t="shared" si="72"/>
        <v>2757</v>
      </c>
      <c r="L407" s="189">
        <f t="shared" si="73"/>
        <v>9341</v>
      </c>
      <c r="M407" s="260">
        <v>2</v>
      </c>
      <c r="N407" s="72" t="s">
        <v>124</v>
      </c>
      <c r="O407" s="72" t="s">
        <v>125</v>
      </c>
      <c r="P407" s="72" t="s">
        <v>236</v>
      </c>
      <c r="Q407" s="186">
        <v>27911</v>
      </c>
      <c r="R407" s="66">
        <v>244</v>
      </c>
      <c r="S407" s="66">
        <f t="shared" si="74"/>
        <v>0</v>
      </c>
      <c r="T407" s="66">
        <v>4617.95</v>
      </c>
      <c r="U407" s="4" t="s">
        <v>496</v>
      </c>
      <c r="V407" s="5">
        <f t="shared" si="80"/>
        <v>6.0492787235894012E-2</v>
      </c>
      <c r="W407" s="5">
        <f t="shared" si="81"/>
        <v>5.1894996239876482E-3</v>
      </c>
      <c r="X407" s="5" t="s">
        <v>2242</v>
      </c>
      <c r="Y407" s="72" t="str">
        <f t="shared" si="76"/>
        <v>NC</v>
      </c>
      <c r="Z407" s="72" t="s">
        <v>141</v>
      </c>
      <c r="AA407" s="72" t="s">
        <v>141</v>
      </c>
      <c r="AB407" s="232" t="s">
        <v>2347</v>
      </c>
      <c r="AC407" s="72"/>
      <c r="AD407" s="72"/>
      <c r="AE407" s="234"/>
      <c r="AF407" s="235" t="s">
        <v>129</v>
      </c>
      <c r="AG407" s="7"/>
      <c r="AH407" s="72" t="s">
        <v>1044</v>
      </c>
      <c r="AI407" s="7"/>
      <c r="AJ407" s="7"/>
      <c r="AK407" s="7"/>
      <c r="AL407" s="7">
        <v>5927</v>
      </c>
      <c r="AM407" s="186">
        <v>27911</v>
      </c>
      <c r="AN407" s="189">
        <v>57</v>
      </c>
      <c r="AO407" s="233">
        <v>86</v>
      </c>
      <c r="AP407" s="233" t="str">
        <f t="shared" si="77"/>
        <v>FLOW</v>
      </c>
      <c r="AQ407" s="233"/>
      <c r="AR407" s="233"/>
      <c r="AS407" s="233"/>
      <c r="AT407" s="233"/>
      <c r="AU407" s="72" t="s">
        <v>131</v>
      </c>
      <c r="AV407" s="236" t="s">
        <v>1213</v>
      </c>
      <c r="AW407" s="232" t="s">
        <v>325</v>
      </c>
      <c r="AX407" s="237">
        <v>45284</v>
      </c>
      <c r="AY407" s="72">
        <v>36</v>
      </c>
      <c r="AZ407" s="72" t="s">
        <v>139</v>
      </c>
      <c r="BA407" s="7" t="s">
        <v>135</v>
      </c>
      <c r="BB407" s="7"/>
      <c r="BC407" s="7"/>
      <c r="BD407" s="72"/>
      <c r="BE407" s="72"/>
      <c r="BF407" s="72"/>
      <c r="BG407" s="150"/>
      <c r="BH407" s="72"/>
      <c r="BI407" s="72"/>
      <c r="BJ407" s="72"/>
      <c r="BK407" s="72"/>
      <c r="BL407" s="72">
        <v>1</v>
      </c>
      <c r="BM407" s="72"/>
      <c r="BN407" s="72"/>
      <c r="BO407" s="72"/>
      <c r="BP407" s="72"/>
      <c r="BQ407" s="72"/>
      <c r="BR407" s="72"/>
      <c r="BS407" s="72"/>
      <c r="BT407" s="72"/>
      <c r="BU407" s="72"/>
      <c r="BV407" s="72"/>
      <c r="BW407" s="72"/>
      <c r="BX407" s="72"/>
      <c r="BY407" s="72"/>
      <c r="BZ407" s="72"/>
      <c r="CA407" s="72">
        <v>1</v>
      </c>
      <c r="CB407" s="72"/>
      <c r="CC407" s="72"/>
      <c r="CD407" s="72"/>
      <c r="CE407" s="72"/>
      <c r="CF407" s="72"/>
      <c r="CG407" s="72"/>
      <c r="CH407" s="72"/>
      <c r="CI407" s="72"/>
      <c r="CJ407" s="72"/>
      <c r="CK407" s="72"/>
      <c r="CL407" s="72"/>
      <c r="CM407" s="72">
        <v>1</v>
      </c>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238">
        <f t="shared" si="78"/>
        <v>4</v>
      </c>
      <c r="ES407" s="72">
        <f t="shared" si="79"/>
        <v>1</v>
      </c>
      <c r="ET407" s="72" t="s">
        <v>240</v>
      </c>
      <c r="EU407" s="7" t="s">
        <v>2024</v>
      </c>
      <c r="EV407" s="7" t="s">
        <v>115</v>
      </c>
      <c r="EW407" s="7" t="s">
        <v>2362</v>
      </c>
      <c r="EX407" s="150" t="s">
        <v>2368</v>
      </c>
      <c r="EY407" s="239">
        <v>46207</v>
      </c>
      <c r="EZ407" s="239"/>
      <c r="FA407" s="150"/>
      <c r="FB407" s="239"/>
      <c r="FC407" s="7"/>
      <c r="FD407" s="7"/>
      <c r="FE407" s="7">
        <f t="shared" si="82"/>
        <v>2757</v>
      </c>
      <c r="FF407" s="72">
        <f t="shared" si="83"/>
        <v>9341</v>
      </c>
    </row>
    <row r="408" spans="1:163" ht="17.25" hidden="1" customHeight="1" x14ac:dyDescent="0.25">
      <c r="A408" s="72">
        <v>460423919</v>
      </c>
      <c r="B408" s="232" t="s">
        <v>702</v>
      </c>
      <c r="C408" s="72"/>
      <c r="D408" s="72"/>
      <c r="E408" s="72"/>
      <c r="F408" s="72"/>
      <c r="G408" s="233"/>
      <c r="H408" s="233"/>
      <c r="I408" s="72">
        <v>3664</v>
      </c>
      <c r="J408" s="72">
        <v>10526</v>
      </c>
      <c r="K408" s="189">
        <f t="shared" si="72"/>
        <v>3468</v>
      </c>
      <c r="L408" s="189">
        <f t="shared" si="73"/>
        <v>14190</v>
      </c>
      <c r="M408" s="260">
        <v>3</v>
      </c>
      <c r="N408" s="72" t="s">
        <v>124</v>
      </c>
      <c r="O408" s="72" t="s">
        <v>125</v>
      </c>
      <c r="P408" s="72" t="s">
        <v>206</v>
      </c>
      <c r="Q408" s="186">
        <v>27612</v>
      </c>
      <c r="R408" s="66">
        <v>270</v>
      </c>
      <c r="S408" s="66">
        <f t="shared" si="74"/>
        <v>0</v>
      </c>
      <c r="T408" s="66">
        <v>4500</v>
      </c>
      <c r="U408" s="4" t="s">
        <v>1014</v>
      </c>
      <c r="V408" s="5">
        <f t="shared" si="80"/>
        <v>0.21679084849293773</v>
      </c>
      <c r="W408" s="5">
        <f t="shared" si="81"/>
        <v>8.8433774157377909E-3</v>
      </c>
      <c r="X408" s="5" t="s">
        <v>2242</v>
      </c>
      <c r="Y408" s="72" t="str">
        <f t="shared" si="76"/>
        <v>PTP</v>
      </c>
      <c r="Z408" s="72" t="s">
        <v>127</v>
      </c>
      <c r="AA408" s="72" t="s">
        <v>166</v>
      </c>
      <c r="AB408" s="232"/>
      <c r="AC408" s="72">
        <v>26</v>
      </c>
      <c r="AD408" s="72" t="s">
        <v>2888</v>
      </c>
      <c r="AE408" s="234"/>
      <c r="AF408" s="235" t="s">
        <v>2882</v>
      </c>
      <c r="AG408" s="7"/>
      <c r="AH408" s="72" t="s">
        <v>207</v>
      </c>
      <c r="AI408" s="7"/>
      <c r="AJ408" s="7"/>
      <c r="AK408" s="7"/>
      <c r="AL408" s="7">
        <v>10526</v>
      </c>
      <c r="AM408" s="186">
        <v>27612</v>
      </c>
      <c r="AN408" s="189">
        <v>87</v>
      </c>
      <c r="AO408" s="233">
        <v>116</v>
      </c>
      <c r="AP408" s="233" t="str">
        <f t="shared" si="77"/>
        <v>FLOW</v>
      </c>
      <c r="AQ408" s="233"/>
      <c r="AR408" s="233"/>
      <c r="AS408" s="233"/>
      <c r="AT408" s="233"/>
      <c r="AU408" s="72" t="s">
        <v>426</v>
      </c>
      <c r="AV408" s="236" t="s">
        <v>1437</v>
      </c>
      <c r="AW408" s="232" t="s">
        <v>1438</v>
      </c>
      <c r="AX408" s="237">
        <v>45231</v>
      </c>
      <c r="AY408" s="72">
        <v>36</v>
      </c>
      <c r="AZ408" s="72" t="s">
        <v>139</v>
      </c>
      <c r="BA408" s="7" t="s">
        <v>135</v>
      </c>
      <c r="BB408" s="7"/>
      <c r="BC408" s="7"/>
      <c r="BD408" s="72"/>
      <c r="BE408" s="72"/>
      <c r="BF408" s="72"/>
      <c r="BG408" s="150"/>
      <c r="BH408" s="72"/>
      <c r="BI408" s="72"/>
      <c r="BJ408" s="72"/>
      <c r="BK408" s="72"/>
      <c r="BL408" s="72"/>
      <c r="BM408" s="72"/>
      <c r="BN408" s="72"/>
      <c r="BO408" s="72"/>
      <c r="BP408" s="72"/>
      <c r="BQ408" s="72"/>
      <c r="BR408" s="72">
        <v>1</v>
      </c>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238">
        <f t="shared" si="78"/>
        <v>1</v>
      </c>
      <c r="ES408" s="72">
        <f t="shared" si="79"/>
        <v>1</v>
      </c>
      <c r="ET408" s="72" t="s">
        <v>210</v>
      </c>
      <c r="EU408" s="7" t="s">
        <v>2025</v>
      </c>
      <c r="EV408" s="7" t="s">
        <v>115</v>
      </c>
      <c r="EW408" s="7" t="s">
        <v>2354</v>
      </c>
      <c r="EX408" s="150" t="s">
        <v>2493</v>
      </c>
      <c r="EY408" s="239">
        <v>46209</v>
      </c>
      <c r="EZ408" s="239"/>
      <c r="FA408" s="150"/>
      <c r="FB408" s="239"/>
      <c r="FC408" s="7"/>
      <c r="FD408" s="7"/>
      <c r="FE408" s="7">
        <f t="shared" si="82"/>
        <v>3468</v>
      </c>
      <c r="FF408" s="72">
        <f t="shared" si="83"/>
        <v>14190</v>
      </c>
    </row>
    <row r="409" spans="1:163" ht="17.25" hidden="1" customHeight="1" x14ac:dyDescent="0.25">
      <c r="A409" s="72">
        <v>467306509</v>
      </c>
      <c r="B409" s="232" t="s">
        <v>283</v>
      </c>
      <c r="C409" s="72"/>
      <c r="D409" s="72"/>
      <c r="E409" s="72"/>
      <c r="F409" s="72"/>
      <c r="G409" s="233"/>
      <c r="H409" s="233"/>
      <c r="I409" s="72">
        <v>1633</v>
      </c>
      <c r="J409" s="72">
        <v>4899</v>
      </c>
      <c r="K409" s="189">
        <f t="shared" si="72"/>
        <v>1715</v>
      </c>
      <c r="L409" s="189">
        <f t="shared" si="73"/>
        <v>6532</v>
      </c>
      <c r="M409" s="260">
        <v>3</v>
      </c>
      <c r="N409" s="72" t="s">
        <v>124</v>
      </c>
      <c r="O409" s="72" t="s">
        <v>125</v>
      </c>
      <c r="P409" s="72" t="s">
        <v>284</v>
      </c>
      <c r="Q409" s="186">
        <v>27575</v>
      </c>
      <c r="R409" s="66">
        <v>82</v>
      </c>
      <c r="S409" s="66">
        <f t="shared" si="74"/>
        <v>0</v>
      </c>
      <c r="T409" s="66">
        <v>1350</v>
      </c>
      <c r="U409" s="4" t="s">
        <v>124</v>
      </c>
      <c r="V409" s="5">
        <f t="shared" si="80"/>
        <v>0.16989399538861796</v>
      </c>
      <c r="W409" s="5">
        <f t="shared" si="81"/>
        <v>8.831527315622539E-3</v>
      </c>
      <c r="X409" s="5" t="str">
        <f t="shared" si="75"/>
        <v>FLOW</v>
      </c>
      <c r="Y409" s="72" t="str">
        <f t="shared" si="76"/>
        <v>LMCB</v>
      </c>
      <c r="Z409" s="72" t="s">
        <v>141</v>
      </c>
      <c r="AA409" s="72" t="s">
        <v>339</v>
      </c>
      <c r="AB409" s="232" t="s">
        <v>2349</v>
      </c>
      <c r="AC409" s="72"/>
      <c r="AD409" s="72" t="s">
        <v>2892</v>
      </c>
      <c r="AE409" s="234"/>
      <c r="AF409" s="235" t="s">
        <v>2882</v>
      </c>
      <c r="AG409" s="7"/>
      <c r="AH409" s="72" t="s">
        <v>285</v>
      </c>
      <c r="AI409" s="7"/>
      <c r="AJ409" s="7"/>
      <c r="AK409" s="7"/>
      <c r="AL409" s="7">
        <v>4899</v>
      </c>
      <c r="AM409" s="186">
        <v>27575</v>
      </c>
      <c r="AN409" s="189">
        <v>86</v>
      </c>
      <c r="AO409" s="233">
        <v>115</v>
      </c>
      <c r="AP409" s="233" t="str">
        <f t="shared" si="77"/>
        <v>FLOW</v>
      </c>
      <c r="AQ409" s="233"/>
      <c r="AR409" s="233"/>
      <c r="AS409" s="233"/>
      <c r="AT409" s="233"/>
      <c r="AU409" s="72" t="s">
        <v>131</v>
      </c>
      <c r="AV409" s="236" t="s">
        <v>286</v>
      </c>
      <c r="AW409" s="232" t="s">
        <v>287</v>
      </c>
      <c r="AX409" s="237">
        <v>45980</v>
      </c>
      <c r="AY409" s="72">
        <v>24</v>
      </c>
      <c r="AZ409" s="72" t="s">
        <v>139</v>
      </c>
      <c r="BA409" s="7" t="s">
        <v>2305</v>
      </c>
      <c r="BB409" s="7"/>
      <c r="BC409" s="7"/>
      <c r="BD409" s="72"/>
      <c r="BE409" s="72"/>
      <c r="BF409" s="72"/>
      <c r="BG409" s="150"/>
      <c r="BH409" s="72"/>
      <c r="BI409" s="72"/>
      <c r="BJ409" s="72"/>
      <c r="BK409" s="72"/>
      <c r="BL409" s="72">
        <v>1</v>
      </c>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238">
        <f t="shared" si="78"/>
        <v>1</v>
      </c>
      <c r="ES409" s="72">
        <f t="shared" si="79"/>
        <v>1</v>
      </c>
      <c r="ET409" s="72" t="s">
        <v>288</v>
      </c>
      <c r="EU409" s="7" t="s">
        <v>289</v>
      </c>
      <c r="EV409" s="7" t="s">
        <v>115</v>
      </c>
      <c r="EW409" s="7" t="s">
        <v>2354</v>
      </c>
      <c r="EX409" s="150" t="s">
        <v>2408</v>
      </c>
      <c r="EY409" s="239">
        <v>46207</v>
      </c>
      <c r="EZ409" s="239"/>
      <c r="FA409" s="150"/>
      <c r="FB409" s="239"/>
      <c r="FC409" s="7"/>
      <c r="FD409" s="7"/>
      <c r="FE409" s="7">
        <f t="shared" si="82"/>
        <v>1715</v>
      </c>
      <c r="FF409" s="72">
        <f t="shared" si="83"/>
        <v>6532</v>
      </c>
      <c r="FG409" s="6">
        <v>467306509</v>
      </c>
    </row>
    <row r="410" spans="1:163" ht="17.25" hidden="1" customHeight="1" x14ac:dyDescent="0.25">
      <c r="A410" s="72">
        <v>461099946</v>
      </c>
      <c r="B410" s="232" t="s">
        <v>290</v>
      </c>
      <c r="C410" s="72" t="s">
        <v>2243</v>
      </c>
      <c r="D410" s="72" t="s">
        <v>2245</v>
      </c>
      <c r="E410" s="72">
        <f>3500+3500</f>
        <v>7000</v>
      </c>
      <c r="F410" s="72"/>
      <c r="G410" s="233"/>
      <c r="H410" s="233"/>
      <c r="I410" s="72">
        <v>3352</v>
      </c>
      <c r="J410" s="72">
        <v>9538</v>
      </c>
      <c r="K410" s="189">
        <f t="shared" si="72"/>
        <v>3267</v>
      </c>
      <c r="L410" s="189">
        <f t="shared" si="73"/>
        <v>5890</v>
      </c>
      <c r="M410" s="260">
        <v>3</v>
      </c>
      <c r="N410" s="72" t="s">
        <v>480</v>
      </c>
      <c r="O410" s="72" t="s">
        <v>128</v>
      </c>
      <c r="P410" s="72" t="s">
        <v>126</v>
      </c>
      <c r="Q410" s="186">
        <v>27566.59</v>
      </c>
      <c r="R410" s="66">
        <v>433</v>
      </c>
      <c r="S410" s="66">
        <f t="shared" si="74"/>
        <v>0</v>
      </c>
      <c r="T410" s="66">
        <v>0</v>
      </c>
      <c r="U410" s="4" t="s">
        <v>124</v>
      </c>
      <c r="V410" s="5">
        <f t="shared" si="80"/>
        <v>3.5995432806696925E-2</v>
      </c>
      <c r="W410" s="5">
        <f t="shared" si="81"/>
        <v>8.8288338198936403E-3</v>
      </c>
      <c r="X410" s="5" t="str">
        <f t="shared" si="75"/>
        <v>RB</v>
      </c>
      <c r="Y410" s="72" t="str">
        <f t="shared" si="76"/>
        <v>PAID</v>
      </c>
      <c r="Z410" s="72" t="s">
        <v>166</v>
      </c>
      <c r="AA410" s="72" t="s">
        <v>128</v>
      </c>
      <c r="AB410" s="232"/>
      <c r="AC410" s="72"/>
      <c r="AD410" s="72"/>
      <c r="AE410" s="234"/>
      <c r="AF410" s="235" t="s">
        <v>2882</v>
      </c>
      <c r="AG410" s="7"/>
      <c r="AH410" s="72" t="s">
        <v>291</v>
      </c>
      <c r="AI410" s="7"/>
      <c r="AJ410" s="7"/>
      <c r="AK410" s="7"/>
      <c r="AL410" s="7">
        <v>9538</v>
      </c>
      <c r="AM410" s="186">
        <v>27566.59</v>
      </c>
      <c r="AN410" s="189">
        <v>87</v>
      </c>
      <c r="AO410" s="233">
        <v>86</v>
      </c>
      <c r="AP410" s="233" t="str">
        <f t="shared" si="77"/>
        <v>STABLE</v>
      </c>
      <c r="AQ410" s="233"/>
      <c r="AR410" s="233"/>
      <c r="AS410" s="233"/>
      <c r="AT410" s="233"/>
      <c r="AU410" s="72" t="s">
        <v>131</v>
      </c>
      <c r="AV410" s="236" t="s">
        <v>292</v>
      </c>
      <c r="AW410" s="232" t="s">
        <v>293</v>
      </c>
      <c r="AX410" s="237">
        <v>45272</v>
      </c>
      <c r="AY410" s="72">
        <v>36</v>
      </c>
      <c r="AZ410" s="72" t="s">
        <v>139</v>
      </c>
      <c r="BA410" s="7" t="s">
        <v>135</v>
      </c>
      <c r="BB410" s="7"/>
      <c r="BC410" s="7">
        <v>1</v>
      </c>
      <c r="BD410" s="72"/>
      <c r="BE410" s="72"/>
      <c r="BF410" s="72"/>
      <c r="BG410" s="150"/>
      <c r="BH410" s="72"/>
      <c r="BI410" s="72"/>
      <c r="BJ410" s="72"/>
      <c r="BK410" s="72"/>
      <c r="BL410" s="72"/>
      <c r="BM410" s="72"/>
      <c r="BN410" s="72"/>
      <c r="BO410" s="72"/>
      <c r="BP410" s="72"/>
      <c r="BQ410" s="72"/>
      <c r="BR410" s="72"/>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238">
        <f t="shared" si="78"/>
        <v>1</v>
      </c>
      <c r="ES410" s="72">
        <f t="shared" si="79"/>
        <v>1</v>
      </c>
      <c r="ET410" s="72" t="s">
        <v>136</v>
      </c>
      <c r="EU410" s="7" t="s">
        <v>294</v>
      </c>
      <c r="EV410" s="7" t="s">
        <v>115</v>
      </c>
      <c r="EW410" s="7" t="s">
        <v>2354</v>
      </c>
      <c r="EX410" s="150" t="s">
        <v>2377</v>
      </c>
      <c r="EY410" s="239">
        <v>46204</v>
      </c>
      <c r="EZ410" s="239"/>
      <c r="FA410" s="150"/>
      <c r="FB410" s="239"/>
      <c r="FC410" s="7"/>
      <c r="FD410" s="7"/>
      <c r="FE410" s="7">
        <f t="shared" si="82"/>
        <v>3267</v>
      </c>
      <c r="FF410" s="72">
        <f t="shared" si="83"/>
        <v>12890</v>
      </c>
      <c r="FG410" s="6">
        <v>461099946</v>
      </c>
    </row>
    <row r="411" spans="1:163" ht="17.25" hidden="1" customHeight="1" x14ac:dyDescent="0.25">
      <c r="A411" s="72">
        <v>464476115</v>
      </c>
      <c r="B411" s="232" t="s">
        <v>643</v>
      </c>
      <c r="C411" s="72"/>
      <c r="D411" s="72"/>
      <c r="E411" s="72"/>
      <c r="F411" s="72"/>
      <c r="G411" s="233"/>
      <c r="H411" s="233"/>
      <c r="I411" s="72">
        <v>4189</v>
      </c>
      <c r="J411" s="72">
        <v>8368</v>
      </c>
      <c r="K411" s="189">
        <f t="shared" si="72"/>
        <v>4264</v>
      </c>
      <c r="L411" s="189">
        <f t="shared" si="73"/>
        <v>12557</v>
      </c>
      <c r="M411" s="260">
        <v>2</v>
      </c>
      <c r="N411" s="72" t="s">
        <v>124</v>
      </c>
      <c r="O411" s="72" t="s">
        <v>125</v>
      </c>
      <c r="P411" s="72" t="s">
        <v>192</v>
      </c>
      <c r="Q411" s="186">
        <v>27526</v>
      </c>
      <c r="R411" s="66">
        <v>85</v>
      </c>
      <c r="S411" s="66">
        <f t="shared" si="74"/>
        <v>0</v>
      </c>
      <c r="T411" s="66">
        <v>1800</v>
      </c>
      <c r="U411" s="4" t="s">
        <v>124</v>
      </c>
      <c r="V411" s="5">
        <f t="shared" si="80"/>
        <v>0.45116454409860518</v>
      </c>
      <c r="W411" s="5">
        <f t="shared" si="81"/>
        <v>5.1179164719961307E-3</v>
      </c>
      <c r="X411" s="5" t="s">
        <v>2242</v>
      </c>
      <c r="Y411" s="72" t="str">
        <f t="shared" si="76"/>
        <v>PTP</v>
      </c>
      <c r="Z411" s="72" t="s">
        <v>166</v>
      </c>
      <c r="AA411" s="72" t="s">
        <v>166</v>
      </c>
      <c r="AB411" s="232"/>
      <c r="AC411" s="72">
        <v>28</v>
      </c>
      <c r="AD411" s="72" t="s">
        <v>2888</v>
      </c>
      <c r="AE411" s="234"/>
      <c r="AF411" s="235" t="s">
        <v>129</v>
      </c>
      <c r="AG411" s="7"/>
      <c r="AH411" s="72" t="s">
        <v>1063</v>
      </c>
      <c r="AI411" s="7"/>
      <c r="AJ411" s="7"/>
      <c r="AK411" s="7"/>
      <c r="AL411" s="7">
        <v>8368</v>
      </c>
      <c r="AM411" s="186">
        <v>27526</v>
      </c>
      <c r="AN411" s="189">
        <v>57</v>
      </c>
      <c r="AO411" s="233">
        <v>86</v>
      </c>
      <c r="AP411" s="233" t="str">
        <f t="shared" si="77"/>
        <v>FLOW</v>
      </c>
      <c r="AQ411" s="233"/>
      <c r="AR411" s="233"/>
      <c r="AS411" s="233"/>
      <c r="AT411" s="233"/>
      <c r="AU411" s="72" t="s">
        <v>131</v>
      </c>
      <c r="AV411" s="236" t="s">
        <v>1361</v>
      </c>
      <c r="AW411" s="232" t="s">
        <v>298</v>
      </c>
      <c r="AX411" s="237">
        <v>45593</v>
      </c>
      <c r="AY411" s="72">
        <v>24</v>
      </c>
      <c r="AZ411" s="72" t="s">
        <v>139</v>
      </c>
      <c r="BA411" s="7" t="s">
        <v>135</v>
      </c>
      <c r="BB411" s="7"/>
      <c r="BC411" s="7"/>
      <c r="BD411" s="72"/>
      <c r="BE411" s="72"/>
      <c r="BF411" s="72"/>
      <c r="BG411" s="150"/>
      <c r="BH411" s="72"/>
      <c r="BI411" s="72"/>
      <c r="BJ411" s="72"/>
      <c r="BK411" s="72"/>
      <c r="BL411" s="72">
        <v>1</v>
      </c>
      <c r="BM411" s="72"/>
      <c r="BN411" s="72"/>
      <c r="BO411" s="72"/>
      <c r="BP411" s="72"/>
      <c r="BQ411" s="72"/>
      <c r="BR411" s="72"/>
      <c r="BS411" s="72"/>
      <c r="BT411" s="72"/>
      <c r="BU411" s="72"/>
      <c r="BV411" s="72"/>
      <c r="BW411" s="72"/>
      <c r="BX411" s="72"/>
      <c r="BY411" s="72"/>
      <c r="BZ411" s="72"/>
      <c r="CA411" s="72"/>
      <c r="CB411" s="72"/>
      <c r="CC411" s="72"/>
      <c r="CD411" s="72"/>
      <c r="CE411" s="72"/>
      <c r="CF411" s="72"/>
      <c r="CG411" s="72"/>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238">
        <f t="shared" si="78"/>
        <v>1</v>
      </c>
      <c r="ES411" s="72">
        <f t="shared" si="79"/>
        <v>1</v>
      </c>
      <c r="ET411" s="72" t="s">
        <v>196</v>
      </c>
      <c r="EU411" s="7" t="s">
        <v>2026</v>
      </c>
      <c r="EV411" s="7" t="s">
        <v>115</v>
      </c>
      <c r="EW411" s="7" t="s">
        <v>2354</v>
      </c>
      <c r="EX411" s="150" t="s">
        <v>2494</v>
      </c>
      <c r="EY411" s="239">
        <v>46207</v>
      </c>
      <c r="EZ411" s="239"/>
      <c r="FA411" s="150"/>
      <c r="FB411" s="239"/>
      <c r="FC411" s="7" t="s">
        <v>2932</v>
      </c>
      <c r="FD411" s="7"/>
      <c r="FE411" s="7">
        <f t="shared" si="82"/>
        <v>4264</v>
      </c>
      <c r="FF411" s="72">
        <f t="shared" si="83"/>
        <v>12557</v>
      </c>
    </row>
    <row r="412" spans="1:163" ht="17.25" hidden="1" customHeight="1" x14ac:dyDescent="0.25">
      <c r="A412" s="72">
        <v>464911621</v>
      </c>
      <c r="B412" s="232" t="s">
        <v>644</v>
      </c>
      <c r="C412" s="72" t="s">
        <v>2246</v>
      </c>
      <c r="D412" s="72" t="s">
        <v>2935</v>
      </c>
      <c r="E412" s="72">
        <v>4000</v>
      </c>
      <c r="F412" s="72"/>
      <c r="G412" s="233"/>
      <c r="H412" s="233"/>
      <c r="I412" s="72">
        <v>3864</v>
      </c>
      <c r="J412" s="72">
        <v>5733</v>
      </c>
      <c r="K412" s="189">
        <f t="shared" si="72"/>
        <v>2128</v>
      </c>
      <c r="L412" s="189">
        <f t="shared" si="73"/>
        <v>5597</v>
      </c>
      <c r="M412" s="260">
        <v>2</v>
      </c>
      <c r="N412" s="72" t="s">
        <v>2242</v>
      </c>
      <c r="O412" s="72" t="s">
        <v>128</v>
      </c>
      <c r="P412" s="72" t="s">
        <v>148</v>
      </c>
      <c r="Q412" s="186">
        <v>27408</v>
      </c>
      <c r="R412" s="66">
        <v>259</v>
      </c>
      <c r="S412" s="66">
        <f t="shared" si="74"/>
        <v>0</v>
      </c>
      <c r="T412" s="66">
        <v>4950</v>
      </c>
      <c r="U412" s="4" t="s">
        <v>501</v>
      </c>
      <c r="V412" s="5">
        <f t="shared" si="80"/>
        <v>7.8714219536508576E-2</v>
      </c>
      <c r="W412" s="5">
        <f t="shared" si="81"/>
        <v>5.0959767007363928E-3</v>
      </c>
      <c r="X412" s="5" t="s">
        <v>2242</v>
      </c>
      <c r="Y412" s="72" t="str">
        <f t="shared" si="76"/>
        <v>PTP</v>
      </c>
      <c r="Z412" s="72" t="s">
        <v>166</v>
      </c>
      <c r="AA412" s="72" t="s">
        <v>166</v>
      </c>
      <c r="AB412" s="232"/>
      <c r="AC412" s="72"/>
      <c r="AD412" s="72" t="s">
        <v>2888</v>
      </c>
      <c r="AE412" s="234"/>
      <c r="AF412" s="235" t="s">
        <v>129</v>
      </c>
      <c r="AG412" s="7"/>
      <c r="AH412" s="72" t="s">
        <v>1063</v>
      </c>
      <c r="AI412" s="7"/>
      <c r="AJ412" s="7"/>
      <c r="AK412" s="7"/>
      <c r="AL412" s="7">
        <v>5733</v>
      </c>
      <c r="AM412" s="186">
        <v>27408</v>
      </c>
      <c r="AN412" s="189">
        <v>57</v>
      </c>
      <c r="AO412" s="233">
        <v>55</v>
      </c>
      <c r="AP412" s="233" t="str">
        <f t="shared" si="77"/>
        <v>STABLE</v>
      </c>
      <c r="AQ412" s="233"/>
      <c r="AR412" s="233"/>
      <c r="AS412" s="233"/>
      <c r="AT412" s="233"/>
      <c r="AU412" s="72" t="s">
        <v>426</v>
      </c>
      <c r="AV412" s="236" t="s">
        <v>1362</v>
      </c>
      <c r="AW412" s="232" t="s">
        <v>151</v>
      </c>
      <c r="AX412" s="237">
        <v>45636</v>
      </c>
      <c r="AY412" s="72">
        <v>24</v>
      </c>
      <c r="AZ412" s="72" t="s">
        <v>139</v>
      </c>
      <c r="BA412" s="7" t="s">
        <v>2305</v>
      </c>
      <c r="BB412" s="7"/>
      <c r="BC412" s="7"/>
      <c r="BD412" s="72"/>
      <c r="BE412" s="72"/>
      <c r="BF412" s="72"/>
      <c r="BG412" s="150"/>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238">
        <f t="shared" si="78"/>
        <v>1</v>
      </c>
      <c r="ES412" s="72">
        <f t="shared" si="79"/>
        <v>1</v>
      </c>
      <c r="ET412" s="72" t="s">
        <v>152</v>
      </c>
      <c r="EU412" s="7" t="e">
        <v>#N/A</v>
      </c>
      <c r="EV412" s="262" t="s">
        <v>115</v>
      </c>
      <c r="EW412" s="7" t="s">
        <v>2352</v>
      </c>
      <c r="EX412" s="150" t="s">
        <v>2443</v>
      </c>
      <c r="EY412" s="239">
        <v>46207</v>
      </c>
      <c r="EZ412" s="239"/>
      <c r="FA412" s="150"/>
      <c r="FB412" s="239"/>
      <c r="FC412" s="7"/>
      <c r="FD412" s="7"/>
      <c r="FE412" s="7">
        <f t="shared" si="82"/>
        <v>2128</v>
      </c>
      <c r="FF412" s="72">
        <f t="shared" si="83"/>
        <v>9597</v>
      </c>
    </row>
    <row r="413" spans="1:163" ht="17.25" hidden="1" customHeight="1" x14ac:dyDescent="0.25">
      <c r="A413" s="72">
        <v>459609098</v>
      </c>
      <c r="B413" s="232" t="s">
        <v>835</v>
      </c>
      <c r="C413" s="72"/>
      <c r="D413" s="72"/>
      <c r="E413" s="72"/>
      <c r="F413" s="72"/>
      <c r="G413" s="233"/>
      <c r="H413" s="233"/>
      <c r="I413" s="72">
        <v>3704</v>
      </c>
      <c r="J413" s="72">
        <v>17888.46</v>
      </c>
      <c r="K413" s="189">
        <f t="shared" si="72"/>
        <v>3660.4599999999991</v>
      </c>
      <c r="L413" s="189">
        <f t="shared" si="73"/>
        <v>21592.46</v>
      </c>
      <c r="M413" s="260">
        <v>5</v>
      </c>
      <c r="N413" s="72" t="s">
        <v>124</v>
      </c>
      <c r="O413" s="72" t="s">
        <v>125</v>
      </c>
      <c r="P413" s="72" t="s">
        <v>348</v>
      </c>
      <c r="Q413" s="186">
        <v>27373.46</v>
      </c>
      <c r="R413" s="66">
        <v>588</v>
      </c>
      <c r="S413" s="66">
        <f t="shared" si="74"/>
        <v>0</v>
      </c>
      <c r="T413" s="66">
        <v>2700</v>
      </c>
      <c r="U413" s="4" t="s">
        <v>129</v>
      </c>
      <c r="V413" s="5">
        <f t="shared" si="80"/>
        <v>0.25484877656395183</v>
      </c>
      <c r="W413" s="5">
        <f t="shared" si="81"/>
        <v>1.2236123707639539E-2</v>
      </c>
      <c r="X413" s="5" t="str">
        <f t="shared" si="75"/>
        <v>FLOW</v>
      </c>
      <c r="Y413" s="72" t="str">
        <f t="shared" si="76"/>
        <v>NC</v>
      </c>
      <c r="Z413" s="72" t="s">
        <v>129</v>
      </c>
      <c r="AA413" s="72" t="s">
        <v>141</v>
      </c>
      <c r="AB413" s="232" t="s">
        <v>2347</v>
      </c>
      <c r="AC413" s="72"/>
      <c r="AD413" s="72" t="s">
        <v>2892</v>
      </c>
      <c r="AE413" s="234"/>
      <c r="AF413" s="235" t="s">
        <v>2882</v>
      </c>
      <c r="AG413" s="7"/>
      <c r="AH413" s="72" t="s">
        <v>373</v>
      </c>
      <c r="AI413" s="7"/>
      <c r="AJ413" s="7"/>
      <c r="AK413" s="7"/>
      <c r="AL413" s="7">
        <v>17888.46</v>
      </c>
      <c r="AM413" s="186">
        <v>27373.46</v>
      </c>
      <c r="AN413" s="189">
        <v>146</v>
      </c>
      <c r="AO413" s="233">
        <v>175</v>
      </c>
      <c r="AP413" s="233" t="str">
        <f t="shared" si="77"/>
        <v>FLOW</v>
      </c>
      <c r="AQ413" s="233"/>
      <c r="AR413" s="233"/>
      <c r="AS413" s="233"/>
      <c r="AT413" s="233"/>
      <c r="AU413" s="72" t="s">
        <v>426</v>
      </c>
      <c r="AV413" s="236" t="s">
        <v>1598</v>
      </c>
      <c r="AW413" s="232" t="s">
        <v>1265</v>
      </c>
      <c r="AX413" s="237">
        <v>45170</v>
      </c>
      <c r="AY413" s="72">
        <v>36</v>
      </c>
      <c r="AZ413" s="72" t="s">
        <v>139</v>
      </c>
      <c r="BA413" s="7" t="s">
        <v>135</v>
      </c>
      <c r="BB413" s="7"/>
      <c r="BC413" s="7"/>
      <c r="BD413" s="72"/>
      <c r="BE413" s="72"/>
      <c r="BF413" s="72"/>
      <c r="BG413" s="150"/>
      <c r="BH413" s="72"/>
      <c r="BI413" s="72"/>
      <c r="BJ413" s="72"/>
      <c r="BK413" s="72"/>
      <c r="BL413" s="72">
        <v>1</v>
      </c>
      <c r="BM413" s="72"/>
      <c r="BN413" s="72"/>
      <c r="BO413" s="72"/>
      <c r="BP413" s="72"/>
      <c r="BQ413" s="72"/>
      <c r="BR413" s="72"/>
      <c r="BS413" s="72"/>
      <c r="BT413" s="72"/>
      <c r="BU413" s="72"/>
      <c r="BV413" s="72"/>
      <c r="BW413" s="72"/>
      <c r="BX413" s="72"/>
      <c r="BY413" s="72"/>
      <c r="BZ413" s="72"/>
      <c r="CA413" s="72">
        <v>1</v>
      </c>
      <c r="CB413" s="72"/>
      <c r="CC413" s="72"/>
      <c r="CD413" s="72"/>
      <c r="CE413" s="72"/>
      <c r="CF413" s="72"/>
      <c r="CG413" s="72">
        <v>1</v>
      </c>
      <c r="CH413" s="72"/>
      <c r="CI413" s="72"/>
      <c r="CJ413" s="72"/>
      <c r="CK413" s="72"/>
      <c r="CL413" s="72"/>
      <c r="CM413" s="72"/>
      <c r="CN413" s="72"/>
      <c r="CO413" s="72"/>
      <c r="CP413" s="72"/>
      <c r="CQ413" s="72"/>
      <c r="CR413" s="72"/>
      <c r="CS413" s="72">
        <v>1</v>
      </c>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238">
        <f t="shared" si="78"/>
        <v>4</v>
      </c>
      <c r="ES413" s="72">
        <f t="shared" si="79"/>
        <v>1</v>
      </c>
      <c r="ET413" s="72" t="s">
        <v>352</v>
      </c>
      <c r="EU413" s="7" t="s">
        <v>2027</v>
      </c>
      <c r="EV413" s="7" t="s">
        <v>115</v>
      </c>
      <c r="EW413" s="7" t="s">
        <v>2362</v>
      </c>
      <c r="EX413" s="150" t="s">
        <v>2495</v>
      </c>
      <c r="EY413" s="239">
        <v>46207</v>
      </c>
      <c r="EZ413" s="239"/>
      <c r="FA413" s="150"/>
      <c r="FB413" s="239"/>
      <c r="FC413" s="7" t="s">
        <v>2933</v>
      </c>
      <c r="FD413" s="7"/>
      <c r="FE413" s="7">
        <f t="shared" si="82"/>
        <v>3660.4599999999991</v>
      </c>
      <c r="FF413" s="72">
        <f t="shared" si="83"/>
        <v>21592.46</v>
      </c>
    </row>
    <row r="414" spans="1:163" ht="17.25" hidden="1" customHeight="1" x14ac:dyDescent="0.25">
      <c r="A414" s="72">
        <v>460406801</v>
      </c>
      <c r="B414" s="232" t="s">
        <v>680</v>
      </c>
      <c r="C414" s="72" t="s">
        <v>2345</v>
      </c>
      <c r="D414" s="72" t="s">
        <v>2959</v>
      </c>
      <c r="E414" s="72">
        <v>9600</v>
      </c>
      <c r="F414" s="72"/>
      <c r="G414" s="233"/>
      <c r="H414" s="233"/>
      <c r="I414" s="72">
        <v>4791</v>
      </c>
      <c r="J414" s="72">
        <v>4323</v>
      </c>
      <c r="K414" s="189">
        <f t="shared" si="72"/>
        <v>4433</v>
      </c>
      <c r="L414" s="189">
        <f t="shared" si="73"/>
        <v>-486</v>
      </c>
      <c r="M414" s="260">
        <v>1</v>
      </c>
      <c r="N414" s="72" t="s">
        <v>480</v>
      </c>
      <c r="O414" s="72" t="s">
        <v>128</v>
      </c>
      <c r="P414" s="72" t="s">
        <v>284</v>
      </c>
      <c r="Q414" s="186">
        <v>27292</v>
      </c>
      <c r="R414" s="66">
        <v>110</v>
      </c>
      <c r="S414" s="66">
        <f t="shared" si="74"/>
        <v>0</v>
      </c>
      <c r="T414" s="66">
        <v>6750</v>
      </c>
      <c r="U414" s="4" t="s">
        <v>1026</v>
      </c>
      <c r="V414" s="5">
        <f t="shared" si="80"/>
        <v>1.8614743092059429E-2</v>
      </c>
      <c r="W414" s="5">
        <f t="shared" si="81"/>
        <v>1.4374617007601677E-3</v>
      </c>
      <c r="X414" s="5" t="s">
        <v>124</v>
      </c>
      <c r="Y414" s="72" t="str">
        <f t="shared" si="76"/>
        <v>PAID</v>
      </c>
      <c r="Z414" s="72" t="s">
        <v>166</v>
      </c>
      <c r="AA414" s="72" t="s">
        <v>127</v>
      </c>
      <c r="AB414" s="232"/>
      <c r="AC414" s="72">
        <v>25</v>
      </c>
      <c r="AD414" s="72" t="s">
        <v>2888</v>
      </c>
      <c r="AE414" s="234"/>
      <c r="AF414" s="235" t="s">
        <v>129</v>
      </c>
      <c r="AG414" s="7"/>
      <c r="AH414" s="72" t="s">
        <v>1074</v>
      </c>
      <c r="AI414" s="7"/>
      <c r="AJ414" s="7"/>
      <c r="AK414" s="7"/>
      <c r="AL414" s="7">
        <v>4323</v>
      </c>
      <c r="AM414" s="186">
        <v>27292</v>
      </c>
      <c r="AN414" s="189">
        <v>26</v>
      </c>
      <c r="AO414" s="233">
        <v>55</v>
      </c>
      <c r="AP414" s="233" t="str">
        <f t="shared" si="77"/>
        <v>FLOW</v>
      </c>
      <c r="AQ414" s="233"/>
      <c r="AR414" s="233"/>
      <c r="AS414" s="233"/>
      <c r="AT414" s="233"/>
      <c r="AU414" s="72" t="s">
        <v>131</v>
      </c>
      <c r="AV414" s="236" t="s">
        <v>1406</v>
      </c>
      <c r="AW414" s="232" t="s">
        <v>1376</v>
      </c>
      <c r="AX414" s="237">
        <v>45230</v>
      </c>
      <c r="AY414" s="72">
        <v>36</v>
      </c>
      <c r="AZ414" s="72" t="s">
        <v>139</v>
      </c>
      <c r="BA414" s="7" t="s">
        <v>2305</v>
      </c>
      <c r="BB414" s="7"/>
      <c r="BC414" s="7"/>
      <c r="BD414" s="72"/>
      <c r="BE414" s="72"/>
      <c r="BF414" s="72"/>
      <c r="BG414" s="150"/>
      <c r="BH414" s="72"/>
      <c r="BI414" s="72"/>
      <c r="BJ414" s="72"/>
      <c r="BK414" s="72"/>
      <c r="BL414" s="72">
        <v>1</v>
      </c>
      <c r="BM414" s="72"/>
      <c r="BN414" s="72"/>
      <c r="BO414" s="72"/>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v>2</v>
      </c>
      <c r="DR414" s="72"/>
      <c r="DS414" s="72"/>
      <c r="DT414" s="72"/>
      <c r="DU414" s="72"/>
      <c r="DV414" s="72"/>
      <c r="DW414" s="72"/>
      <c r="DX414" s="72"/>
      <c r="DY414" s="72"/>
      <c r="DZ414" s="72"/>
      <c r="EA414" s="72"/>
      <c r="EB414" s="72"/>
      <c r="EC414" s="72"/>
      <c r="ED414" s="72"/>
      <c r="EE414" s="72"/>
      <c r="EF414" s="72"/>
      <c r="EG414" s="72"/>
      <c r="EH414" s="72"/>
      <c r="EI414" s="72">
        <v>1</v>
      </c>
      <c r="EJ414" s="72"/>
      <c r="EK414" s="72"/>
      <c r="EL414" s="72"/>
      <c r="EM414" s="72"/>
      <c r="EN414" s="72"/>
      <c r="EO414" s="72"/>
      <c r="EP414" s="72"/>
      <c r="EQ414" s="72"/>
      <c r="ER414" s="238">
        <f t="shared" si="78"/>
        <v>4</v>
      </c>
      <c r="ES414" s="72">
        <f t="shared" si="79"/>
        <v>1</v>
      </c>
      <c r="ET414" s="72" t="s">
        <v>288</v>
      </c>
      <c r="EU414" s="7" t="s">
        <v>2028</v>
      </c>
      <c r="EV414" s="7" t="s">
        <v>115</v>
      </c>
      <c r="EW414" s="7" t="s">
        <v>2354</v>
      </c>
      <c r="EX414" s="150" t="s">
        <v>2408</v>
      </c>
      <c r="EY414" s="239">
        <v>46207</v>
      </c>
      <c r="EZ414" s="239"/>
      <c r="FA414" s="150"/>
      <c r="FB414" s="239"/>
      <c r="FC414" s="7" t="s">
        <v>2932</v>
      </c>
      <c r="FD414" s="7"/>
      <c r="FE414" s="7">
        <f t="shared" si="82"/>
        <v>4433</v>
      </c>
      <c r="FF414" s="72">
        <f t="shared" si="83"/>
        <v>9114</v>
      </c>
    </row>
    <row r="415" spans="1:163" ht="17.25" hidden="1" customHeight="1" x14ac:dyDescent="0.25">
      <c r="A415" s="72">
        <v>132748906</v>
      </c>
      <c r="B415" s="232" t="s">
        <v>2645</v>
      </c>
      <c r="C415" s="72" t="s">
        <v>2243</v>
      </c>
      <c r="D415" s="72" t="s">
        <v>2885</v>
      </c>
      <c r="E415" s="72">
        <v>19653</v>
      </c>
      <c r="F415" s="72"/>
      <c r="G415" s="233"/>
      <c r="H415" s="233" t="s">
        <v>18</v>
      </c>
      <c r="I415" s="72">
        <v>9299</v>
      </c>
      <c r="J415" s="72">
        <v>9299</v>
      </c>
      <c r="K415" s="189">
        <f t="shared" si="72"/>
        <v>9338</v>
      </c>
      <c r="L415" s="189">
        <f t="shared" si="73"/>
        <v>-1055</v>
      </c>
      <c r="M415" s="260">
        <v>1</v>
      </c>
      <c r="N415" s="72" t="s">
        <v>480</v>
      </c>
      <c r="O415" s="72" t="s">
        <v>128</v>
      </c>
      <c r="P415" s="72" t="s">
        <v>1004</v>
      </c>
      <c r="Q415" s="186">
        <v>27213.65</v>
      </c>
      <c r="R415" s="66">
        <v>39</v>
      </c>
      <c r="S415" s="66">
        <f t="shared" si="74"/>
        <v>450</v>
      </c>
      <c r="T415" s="66">
        <v>450</v>
      </c>
      <c r="U415" s="4" t="s">
        <v>129</v>
      </c>
      <c r="V415" s="5">
        <f t="shared" si="80"/>
        <v>0.10602556233055864</v>
      </c>
      <c r="W415" s="5">
        <f t="shared" si="81"/>
        <v>1.4333350290521741E-3</v>
      </c>
      <c r="X415" s="5" t="str">
        <f t="shared" si="75"/>
        <v>RB</v>
      </c>
      <c r="Y415" s="72" t="str">
        <f t="shared" si="76"/>
        <v>PAID</v>
      </c>
      <c r="Z415" s="72" t="s">
        <v>129</v>
      </c>
      <c r="AA415" s="72" t="s">
        <v>128</v>
      </c>
      <c r="AB415" s="232"/>
      <c r="AC415" s="72"/>
      <c r="AD415" s="72" t="s">
        <v>2888</v>
      </c>
      <c r="AE415" s="234"/>
      <c r="AF415" s="235" t="s">
        <v>129</v>
      </c>
      <c r="AG415" s="7"/>
      <c r="AH415" s="72" t="s">
        <v>1107</v>
      </c>
      <c r="AI415" s="7"/>
      <c r="AJ415" s="7"/>
      <c r="AK415" s="7"/>
      <c r="AL415" s="7">
        <v>9788</v>
      </c>
      <c r="AM415" s="186">
        <v>27213.65</v>
      </c>
      <c r="AN415" s="189">
        <v>26</v>
      </c>
      <c r="AO415" s="233">
        <v>0</v>
      </c>
      <c r="AP415" s="233" t="str">
        <f t="shared" si="77"/>
        <v>RB</v>
      </c>
      <c r="AQ415" s="233"/>
      <c r="AR415" s="233"/>
      <c r="AS415" s="233"/>
      <c r="AT415" s="233"/>
      <c r="AU415" s="72" t="s">
        <v>131</v>
      </c>
      <c r="AV415" s="236" t="s">
        <v>2817</v>
      </c>
      <c r="AW415" s="232" t="s">
        <v>2818</v>
      </c>
      <c r="AX415" s="237">
        <v>44777</v>
      </c>
      <c r="AY415" s="72">
        <v>48</v>
      </c>
      <c r="AZ415" s="72" t="s">
        <v>2880</v>
      </c>
      <c r="BA415" s="7" t="s">
        <v>135</v>
      </c>
      <c r="BB415" s="7"/>
      <c r="BC415" s="7"/>
      <c r="BD415" s="72"/>
      <c r="BE415" s="72"/>
      <c r="BF415" s="72"/>
      <c r="BG415" s="150"/>
      <c r="BH415" s="72"/>
      <c r="BI415" s="72"/>
      <c r="BJ415" s="72"/>
      <c r="BK415" s="72"/>
      <c r="BL415" s="72"/>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v>2</v>
      </c>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238">
        <f t="shared" si="78"/>
        <v>2</v>
      </c>
      <c r="ES415" s="72">
        <f t="shared" si="79"/>
        <v>1</v>
      </c>
      <c r="ET415" s="72" t="s">
        <v>2240</v>
      </c>
      <c r="EU415" s="7"/>
      <c r="EV415" s="262"/>
      <c r="EW415" s="7"/>
      <c r="EX415" s="150"/>
      <c r="EY415" s="239"/>
      <c r="EZ415" s="239"/>
      <c r="FA415" s="150"/>
      <c r="FB415" s="239"/>
      <c r="FC415" s="7"/>
      <c r="FD415" s="7"/>
      <c r="FE415" s="7">
        <f t="shared" si="82"/>
        <v>9338</v>
      </c>
      <c r="FF415" s="72">
        <f t="shared" si="83"/>
        <v>18598</v>
      </c>
    </row>
    <row r="416" spans="1:163" ht="17.25" hidden="1" customHeight="1" x14ac:dyDescent="0.25">
      <c r="A416" s="72">
        <v>462115167</v>
      </c>
      <c r="B416" s="232" t="s">
        <v>607</v>
      </c>
      <c r="C416" s="72" t="s">
        <v>2243</v>
      </c>
      <c r="D416" s="72" t="s">
        <v>2954</v>
      </c>
      <c r="E416" s="72">
        <f>3041+10</f>
        <v>3051</v>
      </c>
      <c r="F416" s="72"/>
      <c r="G416" s="233"/>
      <c r="H416" s="233"/>
      <c r="I416" s="72">
        <v>2974</v>
      </c>
      <c r="J416" s="72">
        <v>2938.35</v>
      </c>
      <c r="K416" s="189">
        <f t="shared" si="72"/>
        <v>3041.35</v>
      </c>
      <c r="L416" s="189">
        <f t="shared" si="73"/>
        <v>2861.3500000000004</v>
      </c>
      <c r="M416" s="260">
        <v>1</v>
      </c>
      <c r="N416" s="72" t="s">
        <v>2242</v>
      </c>
      <c r="O416" s="72" t="s">
        <v>128</v>
      </c>
      <c r="P416" s="72" t="s">
        <v>165</v>
      </c>
      <c r="Q416" s="186">
        <v>27189</v>
      </c>
      <c r="R416" s="66">
        <v>103</v>
      </c>
      <c r="S416" s="66">
        <f t="shared" si="74"/>
        <v>0</v>
      </c>
      <c r="T416" s="66">
        <v>4950</v>
      </c>
      <c r="U416" s="4" t="s">
        <v>1013</v>
      </c>
      <c r="V416" s="5">
        <f t="shared" si="80"/>
        <v>2.9377263599250601E-2</v>
      </c>
      <c r="W416" s="5">
        <f t="shared" si="81"/>
        <v>1.4320367207228564E-3</v>
      </c>
      <c r="X416" s="5" t="s">
        <v>2242</v>
      </c>
      <c r="Y416" s="72" t="str">
        <f t="shared" si="76"/>
        <v>PTP</v>
      </c>
      <c r="Z416" s="72" t="s">
        <v>166</v>
      </c>
      <c r="AA416" s="72" t="s">
        <v>166</v>
      </c>
      <c r="AB416" s="232"/>
      <c r="AC416" s="72">
        <v>31</v>
      </c>
      <c r="AD416" s="72" t="s">
        <v>2888</v>
      </c>
      <c r="AE416" s="234"/>
      <c r="AF416" s="235" t="s">
        <v>129</v>
      </c>
      <c r="AG416" s="7"/>
      <c r="AH416" s="72" t="s">
        <v>1061</v>
      </c>
      <c r="AI416" s="7"/>
      <c r="AJ416" s="7"/>
      <c r="AK416" s="7"/>
      <c r="AL416" s="7">
        <v>2938.35</v>
      </c>
      <c r="AM416" s="186">
        <v>27189</v>
      </c>
      <c r="AN416" s="189">
        <v>26</v>
      </c>
      <c r="AO416" s="233">
        <v>55</v>
      </c>
      <c r="AP416" s="233" t="str">
        <f t="shared" si="77"/>
        <v>FLOW</v>
      </c>
      <c r="AQ416" s="233"/>
      <c r="AR416" s="233"/>
      <c r="AS416" s="233"/>
      <c r="AT416" s="233"/>
      <c r="AU416" s="72" t="s">
        <v>131</v>
      </c>
      <c r="AV416" s="236" t="s">
        <v>1311</v>
      </c>
      <c r="AW416" s="232" t="s">
        <v>189</v>
      </c>
      <c r="AX416" s="237">
        <v>45355</v>
      </c>
      <c r="AY416" s="72">
        <v>36</v>
      </c>
      <c r="AZ416" s="72" t="s">
        <v>139</v>
      </c>
      <c r="BA416" s="7" t="s">
        <v>2305</v>
      </c>
      <c r="BB416" s="7"/>
      <c r="BC416" s="7"/>
      <c r="BD416" s="72"/>
      <c r="BE416" s="72"/>
      <c r="BF416" s="72"/>
      <c r="BG416" s="150"/>
      <c r="BH416" s="72"/>
      <c r="BI416" s="72"/>
      <c r="BJ416" s="72"/>
      <c r="BK416" s="72"/>
      <c r="BL416" s="72"/>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v>1</v>
      </c>
      <c r="EP416" s="72"/>
      <c r="EQ416" s="72"/>
      <c r="ER416" s="238">
        <f t="shared" si="78"/>
        <v>1</v>
      </c>
      <c r="ES416" s="72">
        <f t="shared" si="79"/>
        <v>1</v>
      </c>
      <c r="ET416" s="72" t="s">
        <v>170</v>
      </c>
      <c r="EU416" s="7" t="s">
        <v>2029</v>
      </c>
      <c r="EV416" s="7" t="s">
        <v>115</v>
      </c>
      <c r="EW416" s="7" t="e">
        <v>#N/A</v>
      </c>
      <c r="EX416" s="150" t="e">
        <v>#N/A</v>
      </c>
      <c r="EY416" s="239" t="e">
        <v>#N/A</v>
      </c>
      <c r="EZ416" s="239"/>
      <c r="FA416" s="150"/>
      <c r="FB416" s="239"/>
      <c r="FC416" s="7"/>
      <c r="FD416" s="7"/>
      <c r="FE416" s="7">
        <f t="shared" si="82"/>
        <v>3041.35</v>
      </c>
      <c r="FF416" s="72">
        <f t="shared" si="83"/>
        <v>5912.35</v>
      </c>
    </row>
    <row r="417" spans="1:163" ht="17.25" hidden="1" customHeight="1" x14ac:dyDescent="0.25">
      <c r="A417" s="72">
        <v>460794404</v>
      </c>
      <c r="B417" s="232" t="s">
        <v>2580</v>
      </c>
      <c r="C417" s="72" t="s">
        <v>2243</v>
      </c>
      <c r="D417" s="72" t="s">
        <v>2880</v>
      </c>
      <c r="E417" s="72">
        <v>4098</v>
      </c>
      <c r="F417" s="72"/>
      <c r="G417" s="233"/>
      <c r="H417" s="233"/>
      <c r="I417" s="72">
        <v>4098</v>
      </c>
      <c r="J417" s="72">
        <v>8135</v>
      </c>
      <c r="K417" s="189">
        <f t="shared" si="72"/>
        <v>4268</v>
      </c>
      <c r="L417" s="189">
        <f t="shared" si="73"/>
        <v>8135</v>
      </c>
      <c r="M417" s="260">
        <v>2</v>
      </c>
      <c r="N417" s="72" t="s">
        <v>124</v>
      </c>
      <c r="O417" s="72" t="s">
        <v>125</v>
      </c>
      <c r="P417" s="72" t="s">
        <v>254</v>
      </c>
      <c r="Q417" s="186">
        <v>27128.32</v>
      </c>
      <c r="R417" s="66">
        <v>231</v>
      </c>
      <c r="S417" s="66">
        <f t="shared" si="74"/>
        <v>0</v>
      </c>
      <c r="T417" s="66">
        <v>6750</v>
      </c>
      <c r="U417" s="4" t="s">
        <v>129</v>
      </c>
      <c r="V417" s="5">
        <f t="shared" si="80"/>
        <v>0.31832038460834428</v>
      </c>
      <c r="W417" s="5">
        <f t="shared" si="81"/>
        <v>5.043975724245516E-3</v>
      </c>
      <c r="X417" s="5" t="str">
        <f t="shared" si="75"/>
        <v>FLOW</v>
      </c>
      <c r="Y417" s="72" t="str">
        <f t="shared" si="76"/>
        <v>PTP</v>
      </c>
      <c r="Z417" s="72" t="s">
        <v>129</v>
      </c>
      <c r="AA417" s="72" t="s">
        <v>166</v>
      </c>
      <c r="AB417" s="232"/>
      <c r="AC417" s="72"/>
      <c r="AD417" s="72" t="s">
        <v>2889</v>
      </c>
      <c r="AE417" s="234"/>
      <c r="AF417" s="235" t="s">
        <v>129</v>
      </c>
      <c r="AG417" s="7"/>
      <c r="AH417" s="72" t="s">
        <v>255</v>
      </c>
      <c r="AI417" s="7"/>
      <c r="AJ417" s="7"/>
      <c r="AK417" s="7"/>
      <c r="AL417" s="7">
        <v>15116</v>
      </c>
      <c r="AM417" s="186">
        <v>27128.32</v>
      </c>
      <c r="AN417" s="189">
        <v>57</v>
      </c>
      <c r="AO417" s="233">
        <v>86</v>
      </c>
      <c r="AP417" s="233" t="str">
        <f t="shared" si="77"/>
        <v>FLOW</v>
      </c>
      <c r="AQ417" s="233"/>
      <c r="AR417" s="233"/>
      <c r="AS417" s="233"/>
      <c r="AT417" s="233"/>
      <c r="AU417" s="72" t="s">
        <v>131</v>
      </c>
      <c r="AV417" s="236" t="s">
        <v>2742</v>
      </c>
      <c r="AW417" s="232" t="s">
        <v>228</v>
      </c>
      <c r="AX417" s="237">
        <v>45250</v>
      </c>
      <c r="AY417" s="72">
        <v>36</v>
      </c>
      <c r="AZ417" s="72" t="s">
        <v>2880</v>
      </c>
      <c r="BA417" s="7" t="s">
        <v>2305</v>
      </c>
      <c r="BB417" s="7"/>
      <c r="BC417" s="7"/>
      <c r="BD417" s="72"/>
      <c r="BE417" s="72"/>
      <c r="BF417" s="72"/>
      <c r="BG417" s="150"/>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c r="CK417" s="72"/>
      <c r="CL417" s="72"/>
      <c r="CM417" s="72"/>
      <c r="CN417" s="72"/>
      <c r="CO417" s="72"/>
      <c r="CP417" s="72">
        <v>1</v>
      </c>
      <c r="CQ417" s="72"/>
      <c r="CR417" s="72"/>
      <c r="CS417" s="72"/>
      <c r="CT417" s="72"/>
      <c r="CU417" s="72"/>
      <c r="CV417" s="72"/>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238">
        <f t="shared" si="78"/>
        <v>1</v>
      </c>
      <c r="ES417" s="72">
        <f t="shared" si="79"/>
        <v>1</v>
      </c>
      <c r="ET417" s="72" t="s">
        <v>256</v>
      </c>
      <c r="EU417" s="7"/>
      <c r="EV417" s="262"/>
      <c r="EW417" s="7"/>
      <c r="EX417" s="150"/>
      <c r="EY417" s="239"/>
      <c r="EZ417" s="239"/>
      <c r="FA417" s="150"/>
      <c r="FB417" s="239"/>
      <c r="FC417" s="7"/>
      <c r="FD417" s="7"/>
      <c r="FE417" s="7">
        <f t="shared" si="82"/>
        <v>4268</v>
      </c>
      <c r="FF417" s="72">
        <f t="shared" si="83"/>
        <v>12233</v>
      </c>
    </row>
    <row r="418" spans="1:163" ht="17.25" customHeight="1" x14ac:dyDescent="0.25">
      <c r="A418" s="72">
        <v>461431253</v>
      </c>
      <c r="B418" s="232" t="s">
        <v>586</v>
      </c>
      <c r="C418" s="72" t="s">
        <v>2243</v>
      </c>
      <c r="D418" s="72" t="s">
        <v>2942</v>
      </c>
      <c r="E418" s="72">
        <v>3753</v>
      </c>
      <c r="F418" s="72"/>
      <c r="G418" s="233"/>
      <c r="H418" s="233"/>
      <c r="I418" s="72">
        <v>3645</v>
      </c>
      <c r="J418" s="72">
        <v>3296</v>
      </c>
      <c r="K418" s="189">
        <f t="shared" si="72"/>
        <v>3395</v>
      </c>
      <c r="L418" s="189">
        <f t="shared" si="73"/>
        <v>3188</v>
      </c>
      <c r="M418" s="260">
        <v>1</v>
      </c>
      <c r="N418" s="72" t="s">
        <v>2242</v>
      </c>
      <c r="O418" s="72" t="s">
        <v>128</v>
      </c>
      <c r="P418" s="72" t="s">
        <v>264</v>
      </c>
      <c r="Q418" s="186">
        <v>27117.200000000001</v>
      </c>
      <c r="R418" s="66">
        <v>99</v>
      </c>
      <c r="S418" s="66">
        <f t="shared" si="74"/>
        <v>0</v>
      </c>
      <c r="T418" s="66">
        <v>2250</v>
      </c>
      <c r="U418" s="4" t="s">
        <v>1011</v>
      </c>
      <c r="V418" s="5">
        <f t="shared" si="80"/>
        <v>2.336930092454519E-2</v>
      </c>
      <c r="W418" s="5">
        <f t="shared" si="81"/>
        <v>1.4282550356094685E-3</v>
      </c>
      <c r="X418" s="5" t="s">
        <v>2242</v>
      </c>
      <c r="Y418" s="72" t="str">
        <f t="shared" si="76"/>
        <v>MPTP</v>
      </c>
      <c r="Z418" s="72" t="s">
        <v>141</v>
      </c>
      <c r="AA418" s="72" t="s">
        <v>181</v>
      </c>
      <c r="AB418" s="232" t="s">
        <v>2347</v>
      </c>
      <c r="AC418" s="72">
        <v>26</v>
      </c>
      <c r="AD418" s="72" t="s">
        <v>2892</v>
      </c>
      <c r="AE418" s="234"/>
      <c r="AF418" s="235" t="s">
        <v>129</v>
      </c>
      <c r="AG418" s="7"/>
      <c r="AH418" s="72" t="s">
        <v>1054</v>
      </c>
      <c r="AI418" s="7"/>
      <c r="AJ418" s="7"/>
      <c r="AK418" s="7"/>
      <c r="AL418" s="7">
        <v>3296</v>
      </c>
      <c r="AM418" s="186">
        <v>27117.200000000001</v>
      </c>
      <c r="AN418" s="189">
        <v>26</v>
      </c>
      <c r="AO418" s="233">
        <v>25</v>
      </c>
      <c r="AP418" s="233" t="str">
        <f t="shared" si="77"/>
        <v>STABLE</v>
      </c>
      <c r="AQ418" s="233"/>
      <c r="AR418" s="233"/>
      <c r="AS418" s="233"/>
      <c r="AT418" s="233"/>
      <c r="AU418" s="72" t="s">
        <v>131</v>
      </c>
      <c r="AV418" s="236" t="s">
        <v>1281</v>
      </c>
      <c r="AW418" s="232" t="s">
        <v>1282</v>
      </c>
      <c r="AX418" s="237">
        <v>45299</v>
      </c>
      <c r="AY418" s="72">
        <v>36</v>
      </c>
      <c r="AZ418" s="72" t="s">
        <v>139</v>
      </c>
      <c r="BA418" s="7" t="s">
        <v>2305</v>
      </c>
      <c r="BB418" s="7"/>
      <c r="BC418" s="7"/>
      <c r="BD418" s="72"/>
      <c r="BE418" s="72"/>
      <c r="BF418" s="72"/>
      <c r="BG418" s="150"/>
      <c r="BH418" s="72"/>
      <c r="BI418" s="72"/>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v>1</v>
      </c>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238">
        <f t="shared" si="78"/>
        <v>1</v>
      </c>
      <c r="ES418" s="72">
        <f t="shared" si="79"/>
        <v>1</v>
      </c>
      <c r="ET418" s="72" t="s">
        <v>268</v>
      </c>
      <c r="EU418" s="7" t="s">
        <v>2030</v>
      </c>
      <c r="EV418" s="7" t="s">
        <v>115</v>
      </c>
      <c r="EW418" s="7" t="e">
        <v>#N/A</v>
      </c>
      <c r="EX418" s="150" t="e">
        <v>#N/A</v>
      </c>
      <c r="EY418" s="239" t="e">
        <v>#N/A</v>
      </c>
      <c r="EZ418" s="239"/>
      <c r="FA418" s="150"/>
      <c r="FB418" s="239"/>
      <c r="FC418" s="7"/>
      <c r="FD418" s="7"/>
      <c r="FE418" s="7">
        <f t="shared" si="82"/>
        <v>3395</v>
      </c>
      <c r="FF418" s="72">
        <f t="shared" si="83"/>
        <v>6941</v>
      </c>
    </row>
    <row r="419" spans="1:163" ht="17.25" hidden="1" customHeight="1" x14ac:dyDescent="0.25">
      <c r="A419" s="72">
        <v>467623626</v>
      </c>
      <c r="B419" s="232" t="s">
        <v>737</v>
      </c>
      <c r="C419" s="72" t="s">
        <v>2243</v>
      </c>
      <c r="D419" s="72" t="s">
        <v>2952</v>
      </c>
      <c r="E419" s="72">
        <v>6481</v>
      </c>
      <c r="F419" s="72"/>
      <c r="G419" s="233"/>
      <c r="H419" s="233" t="s">
        <v>18</v>
      </c>
      <c r="I419" s="72">
        <v>1530</v>
      </c>
      <c r="J419" s="72">
        <v>3058</v>
      </c>
      <c r="K419" s="189">
        <f t="shared" si="72"/>
        <v>1559</v>
      </c>
      <c r="L419" s="189">
        <f t="shared" si="73"/>
        <v>-1893</v>
      </c>
      <c r="M419" s="260">
        <v>2</v>
      </c>
      <c r="N419" s="72" t="s">
        <v>480</v>
      </c>
      <c r="O419" s="72" t="s">
        <v>128</v>
      </c>
      <c r="P419" s="72" t="s">
        <v>236</v>
      </c>
      <c r="Q419" s="186">
        <v>26897</v>
      </c>
      <c r="R419" s="66">
        <v>31</v>
      </c>
      <c r="S419" s="66">
        <f t="shared" si="74"/>
        <v>1350</v>
      </c>
      <c r="T419" s="66">
        <v>1350</v>
      </c>
      <c r="U419" s="4" t="s">
        <v>124</v>
      </c>
      <c r="V419" s="5">
        <f t="shared" si="80"/>
        <v>5.8295098645116311E-2</v>
      </c>
      <c r="W419" s="5">
        <f t="shared" si="81"/>
        <v>5.0009663353658331E-3</v>
      </c>
      <c r="X419" s="5" t="str">
        <f t="shared" si="75"/>
        <v>RB</v>
      </c>
      <c r="Y419" s="72" t="str">
        <f t="shared" si="76"/>
        <v>PAID</v>
      </c>
      <c r="Z419" s="72" t="s">
        <v>141</v>
      </c>
      <c r="AA419" s="72" t="s">
        <v>141</v>
      </c>
      <c r="AB419" s="232" t="s">
        <v>2349</v>
      </c>
      <c r="AC419" s="72"/>
      <c r="AD419" s="72"/>
      <c r="AE419" s="234"/>
      <c r="AF419" s="235" t="s">
        <v>129</v>
      </c>
      <c r="AG419" s="7"/>
      <c r="AH419" s="72" t="s">
        <v>237</v>
      </c>
      <c r="AI419" s="7"/>
      <c r="AJ419" s="7"/>
      <c r="AK419" s="7"/>
      <c r="AL419" s="7">
        <v>3058</v>
      </c>
      <c r="AM419" s="186">
        <v>26897</v>
      </c>
      <c r="AN419" s="189">
        <v>57</v>
      </c>
      <c r="AO419" s="233">
        <v>0</v>
      </c>
      <c r="AP419" s="233" t="str">
        <f t="shared" si="77"/>
        <v>RB</v>
      </c>
      <c r="AQ419" s="233"/>
      <c r="AR419" s="233"/>
      <c r="AS419" s="233"/>
      <c r="AT419" s="233"/>
      <c r="AU419" s="72" t="s">
        <v>131</v>
      </c>
      <c r="AV419" s="236" t="s">
        <v>1477</v>
      </c>
      <c r="AW419" s="232" t="s">
        <v>1238</v>
      </c>
      <c r="AX419" s="237">
        <v>46043</v>
      </c>
      <c r="AY419" s="72">
        <v>24</v>
      </c>
      <c r="AZ419" s="72" t="s">
        <v>139</v>
      </c>
      <c r="BA419" s="7" t="s">
        <v>135</v>
      </c>
      <c r="BB419" s="7"/>
      <c r="BC419" s="7"/>
      <c r="BD419" s="72"/>
      <c r="BE419" s="72"/>
      <c r="BF419" s="72"/>
      <c r="BG419" s="150"/>
      <c r="BH419" s="72"/>
      <c r="BI419" s="72"/>
      <c r="BJ419" s="72"/>
      <c r="BK419" s="72"/>
      <c r="BL419" s="72"/>
      <c r="BM419" s="72"/>
      <c r="BN419" s="72"/>
      <c r="BO419" s="72"/>
      <c r="BP419" s="72"/>
      <c r="BQ419" s="72"/>
      <c r="BR419" s="72">
        <v>1</v>
      </c>
      <c r="BS419" s="72"/>
      <c r="BT419" s="72"/>
      <c r="BU419" s="72"/>
      <c r="BV419" s="72"/>
      <c r="BW419" s="72"/>
      <c r="BX419" s="72"/>
      <c r="BY419" s="72"/>
      <c r="BZ419" s="72"/>
      <c r="CA419" s="72"/>
      <c r="CB419" s="72"/>
      <c r="CC419" s="72"/>
      <c r="CD419" s="72"/>
      <c r="CE419" s="72"/>
      <c r="CF419" s="72"/>
      <c r="CG419" s="72">
        <v>1</v>
      </c>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v>1</v>
      </c>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238">
        <f t="shared" si="78"/>
        <v>3</v>
      </c>
      <c r="ES419" s="72">
        <f t="shared" si="79"/>
        <v>1</v>
      </c>
      <c r="ET419" s="72" t="s">
        <v>240</v>
      </c>
      <c r="EU419" s="7" t="s">
        <v>2031</v>
      </c>
      <c r="EV419" s="7" t="s">
        <v>115</v>
      </c>
      <c r="EW419" s="7" t="s">
        <v>2386</v>
      </c>
      <c r="EX419" s="150" t="s">
        <v>2420</v>
      </c>
      <c r="EY419" s="239">
        <v>46209</v>
      </c>
      <c r="EZ419" s="239"/>
      <c r="FA419" s="150"/>
      <c r="FB419" s="239"/>
      <c r="FC419" s="7"/>
      <c r="FD419" s="7"/>
      <c r="FE419" s="7">
        <f t="shared" si="82"/>
        <v>1559</v>
      </c>
      <c r="FF419" s="72">
        <f t="shared" si="83"/>
        <v>4588</v>
      </c>
    </row>
    <row r="420" spans="1:163" ht="17.25" hidden="1" customHeight="1" x14ac:dyDescent="0.25">
      <c r="A420" s="72">
        <v>463967273</v>
      </c>
      <c r="B420" s="232" t="s">
        <v>295</v>
      </c>
      <c r="C420" s="72"/>
      <c r="D420" s="72"/>
      <c r="E420" s="72"/>
      <c r="F420" s="72"/>
      <c r="G420" s="233"/>
      <c r="H420" s="233"/>
      <c r="I420" s="72">
        <v>4734</v>
      </c>
      <c r="J420" s="72">
        <v>14014</v>
      </c>
      <c r="K420" s="189">
        <f t="shared" si="72"/>
        <v>5014</v>
      </c>
      <c r="L420" s="189">
        <f t="shared" si="73"/>
        <v>18748</v>
      </c>
      <c r="M420" s="260">
        <v>3</v>
      </c>
      <c r="N420" s="72" t="s">
        <v>124</v>
      </c>
      <c r="O420" s="72" t="s">
        <v>125</v>
      </c>
      <c r="P420" s="72" t="s">
        <v>126</v>
      </c>
      <c r="Q420" s="186">
        <v>26819</v>
      </c>
      <c r="R420" s="66">
        <v>468</v>
      </c>
      <c r="S420" s="66">
        <f t="shared" si="74"/>
        <v>0</v>
      </c>
      <c r="T420" s="66">
        <v>2250</v>
      </c>
      <c r="U420" s="4" t="s">
        <v>124</v>
      </c>
      <c r="V420" s="5">
        <f t="shared" si="80"/>
        <v>3.5019257457770611E-2</v>
      </c>
      <c r="W420" s="5">
        <f t="shared" si="81"/>
        <v>8.5894009457001229E-3</v>
      </c>
      <c r="X420" s="5" t="str">
        <f t="shared" si="75"/>
        <v>FLOW</v>
      </c>
      <c r="Y420" s="72" t="str">
        <f t="shared" si="76"/>
        <v>BPTP</v>
      </c>
      <c r="Z420" s="72" t="s">
        <v>258</v>
      </c>
      <c r="AA420" s="72" t="s">
        <v>258</v>
      </c>
      <c r="AB420" s="232" t="s">
        <v>2346</v>
      </c>
      <c r="AC420" s="72"/>
      <c r="AD420" s="72" t="s">
        <v>2889</v>
      </c>
      <c r="AE420" s="234"/>
      <c r="AF420" s="235" t="s">
        <v>129</v>
      </c>
      <c r="AG420" s="7"/>
      <c r="AH420" s="72" t="s">
        <v>296</v>
      </c>
      <c r="AI420" s="7"/>
      <c r="AJ420" s="7"/>
      <c r="AK420" s="7"/>
      <c r="AL420" s="7">
        <v>14014</v>
      </c>
      <c r="AM420" s="186">
        <v>26819</v>
      </c>
      <c r="AN420" s="189">
        <v>87</v>
      </c>
      <c r="AO420" s="233">
        <v>116</v>
      </c>
      <c r="AP420" s="233" t="str">
        <f t="shared" si="77"/>
        <v>FLOW</v>
      </c>
      <c r="AQ420" s="233"/>
      <c r="AR420" s="233"/>
      <c r="AS420" s="233"/>
      <c r="AT420" s="233"/>
      <c r="AU420" s="72" t="s">
        <v>131</v>
      </c>
      <c r="AV420" s="236" t="s">
        <v>297</v>
      </c>
      <c r="AW420" s="232" t="s">
        <v>298</v>
      </c>
      <c r="AX420" s="237">
        <v>45542</v>
      </c>
      <c r="AY420" s="72">
        <v>24</v>
      </c>
      <c r="AZ420" s="72" t="s">
        <v>139</v>
      </c>
      <c r="BA420" s="7" t="s">
        <v>135</v>
      </c>
      <c r="BB420" s="7"/>
      <c r="BC420" s="7"/>
      <c r="BD420" s="72"/>
      <c r="BE420" s="72"/>
      <c r="BF420" s="72"/>
      <c r="BG420" s="150"/>
      <c r="BH420" s="72"/>
      <c r="BI420" s="72"/>
      <c r="BJ420" s="72"/>
      <c r="BK420" s="72"/>
      <c r="BL420" s="72"/>
      <c r="BM420" s="72"/>
      <c r="BN420" s="72"/>
      <c r="BO420" s="72"/>
      <c r="BP420" s="72"/>
      <c r="BQ420" s="72"/>
      <c r="BR420" s="72"/>
      <c r="BS420" s="72"/>
      <c r="BT420" s="72"/>
      <c r="BU420" s="72">
        <v>1</v>
      </c>
      <c r="BV420" s="72"/>
      <c r="BW420" s="72"/>
      <c r="BX420" s="72">
        <v>1</v>
      </c>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238">
        <f t="shared" si="78"/>
        <v>2</v>
      </c>
      <c r="ES420" s="72">
        <f t="shared" si="79"/>
        <v>1</v>
      </c>
      <c r="ET420" s="72" t="s">
        <v>136</v>
      </c>
      <c r="EU420" s="7" t="s">
        <v>299</v>
      </c>
      <c r="EV420" s="7" t="s">
        <v>115</v>
      </c>
      <c r="EW420" s="7" t="s">
        <v>2354</v>
      </c>
      <c r="EX420" s="150" t="s">
        <v>2496</v>
      </c>
      <c r="EY420" s="239">
        <v>46210</v>
      </c>
      <c r="EZ420" s="239"/>
      <c r="FA420" s="150"/>
      <c r="FB420" s="239"/>
      <c r="FC420" s="7"/>
      <c r="FD420" s="7"/>
      <c r="FE420" s="7">
        <f t="shared" si="82"/>
        <v>5014</v>
      </c>
      <c r="FF420" s="72">
        <f t="shared" si="83"/>
        <v>18748</v>
      </c>
      <c r="FG420" s="6">
        <v>463967273</v>
      </c>
    </row>
    <row r="421" spans="1:163" ht="17.25" hidden="1" customHeight="1" x14ac:dyDescent="0.25">
      <c r="A421" s="72">
        <v>461361352</v>
      </c>
      <c r="B421" s="232" t="s">
        <v>703</v>
      </c>
      <c r="C421" s="72" t="s">
        <v>2345</v>
      </c>
      <c r="D421" s="72" t="s">
        <v>2907</v>
      </c>
      <c r="E421" s="72">
        <v>6500</v>
      </c>
      <c r="F421" s="72"/>
      <c r="G421" s="233"/>
      <c r="H421" s="233"/>
      <c r="I421" s="72">
        <v>3223</v>
      </c>
      <c r="J421" s="72">
        <v>6442</v>
      </c>
      <c r="K421" s="189">
        <f t="shared" si="72"/>
        <v>3335</v>
      </c>
      <c r="L421" s="189">
        <f t="shared" si="73"/>
        <v>3165</v>
      </c>
      <c r="M421" s="260">
        <v>2</v>
      </c>
      <c r="N421" s="72" t="s">
        <v>2242</v>
      </c>
      <c r="O421" s="72" t="s">
        <v>128</v>
      </c>
      <c r="P421" s="72" t="s">
        <v>206</v>
      </c>
      <c r="Q421" s="186">
        <v>26621</v>
      </c>
      <c r="R421" s="66">
        <v>116</v>
      </c>
      <c r="S421" s="66">
        <f t="shared" si="74"/>
        <v>0</v>
      </c>
      <c r="T421" s="66">
        <v>2173</v>
      </c>
      <c r="U421" s="4" t="s">
        <v>124</v>
      </c>
      <c r="V421" s="5">
        <f t="shared" si="80"/>
        <v>4.2902045802772681E-2</v>
      </c>
      <c r="W421" s="5">
        <f t="shared" si="81"/>
        <v>4.9496495822498364E-3</v>
      </c>
      <c r="X421" s="5" t="str">
        <f t="shared" si="75"/>
        <v xml:space="preserve">STABLE </v>
      </c>
      <c r="Y421" s="72" t="str">
        <f t="shared" si="76"/>
        <v>PAID</v>
      </c>
      <c r="Z421" s="72" t="s">
        <v>166</v>
      </c>
      <c r="AA421" s="72" t="s">
        <v>128</v>
      </c>
      <c r="AB421" s="232"/>
      <c r="AC421" s="72"/>
      <c r="AD421" s="72" t="s">
        <v>2889</v>
      </c>
      <c r="AE421" s="234"/>
      <c r="AF421" s="235" t="s">
        <v>129</v>
      </c>
      <c r="AG421" s="7"/>
      <c r="AH421" s="72" t="s">
        <v>207</v>
      </c>
      <c r="AI421" s="7"/>
      <c r="AJ421" s="7"/>
      <c r="AK421" s="7"/>
      <c r="AL421" s="7">
        <v>6442</v>
      </c>
      <c r="AM421" s="186">
        <v>26621</v>
      </c>
      <c r="AN421" s="189">
        <v>57</v>
      </c>
      <c r="AO421" s="233">
        <v>55</v>
      </c>
      <c r="AP421" s="233" t="str">
        <f t="shared" si="77"/>
        <v>STABLE</v>
      </c>
      <c r="AQ421" s="233"/>
      <c r="AR421" s="233"/>
      <c r="AS421" s="233"/>
      <c r="AT421" s="233"/>
      <c r="AU421" s="72" t="s">
        <v>426</v>
      </c>
      <c r="AV421" s="236" t="s">
        <v>1439</v>
      </c>
      <c r="AW421" s="232" t="s">
        <v>298</v>
      </c>
      <c r="AX421" s="237">
        <v>45294</v>
      </c>
      <c r="AY421" s="72">
        <v>36</v>
      </c>
      <c r="AZ421" s="72" t="s">
        <v>139</v>
      </c>
      <c r="BA421" s="7" t="s">
        <v>135</v>
      </c>
      <c r="BB421" s="7"/>
      <c r="BC421" s="7"/>
      <c r="BD421" s="72"/>
      <c r="BE421" s="72"/>
      <c r="BF421" s="72"/>
      <c r="BG421" s="150"/>
      <c r="BH421" s="72"/>
      <c r="BI421" s="72">
        <v>1</v>
      </c>
      <c r="BJ421" s="72"/>
      <c r="BK421" s="72"/>
      <c r="BL421" s="72"/>
      <c r="BM421" s="72"/>
      <c r="BN421" s="72"/>
      <c r="BO421" s="72"/>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238">
        <f t="shared" si="78"/>
        <v>1</v>
      </c>
      <c r="ES421" s="72">
        <f t="shared" si="79"/>
        <v>1</v>
      </c>
      <c r="ET421" s="72" t="s">
        <v>210</v>
      </c>
      <c r="EU421" s="7" t="s">
        <v>2032</v>
      </c>
      <c r="EV421" s="7" t="s">
        <v>115</v>
      </c>
      <c r="EW421" s="7" t="s">
        <v>2354</v>
      </c>
      <c r="EX421" s="150" t="s">
        <v>2497</v>
      </c>
      <c r="EY421" s="239">
        <v>46206</v>
      </c>
      <c r="EZ421" s="239"/>
      <c r="FA421" s="150"/>
      <c r="FB421" s="239"/>
      <c r="FC421" s="7"/>
      <c r="FD421" s="7"/>
      <c r="FE421" s="7">
        <f t="shared" si="82"/>
        <v>3335</v>
      </c>
      <c r="FF421" s="72">
        <f t="shared" si="83"/>
        <v>9665</v>
      </c>
    </row>
    <row r="422" spans="1:163" ht="17.25" hidden="1" customHeight="1" x14ac:dyDescent="0.25">
      <c r="A422" s="72">
        <v>467347524</v>
      </c>
      <c r="B422" s="232" t="s">
        <v>300</v>
      </c>
      <c r="C422" s="72"/>
      <c r="D422" s="72"/>
      <c r="E422" s="72"/>
      <c r="F422" s="72"/>
      <c r="G422" s="233"/>
      <c r="H422" s="233"/>
      <c r="I422" s="72">
        <v>2060</v>
      </c>
      <c r="J422" s="72">
        <v>6180</v>
      </c>
      <c r="K422" s="189">
        <f t="shared" si="72"/>
        <v>2181</v>
      </c>
      <c r="L422" s="189">
        <f t="shared" si="73"/>
        <v>8240</v>
      </c>
      <c r="M422" s="260">
        <v>3</v>
      </c>
      <c r="N422" s="72" t="s">
        <v>124</v>
      </c>
      <c r="O422" s="72" t="s">
        <v>125</v>
      </c>
      <c r="P422" s="72" t="s">
        <v>165</v>
      </c>
      <c r="Q422" s="186">
        <v>26554</v>
      </c>
      <c r="R422" s="66">
        <v>121</v>
      </c>
      <c r="S422" s="66">
        <f t="shared" si="74"/>
        <v>0</v>
      </c>
      <c r="T422" s="66">
        <v>1350</v>
      </c>
      <c r="U422" s="4" t="s">
        <v>124</v>
      </c>
      <c r="V422" s="5">
        <f t="shared" si="80"/>
        <v>7.7181698955971767E-2</v>
      </c>
      <c r="W422" s="5">
        <f t="shared" si="81"/>
        <v>8.5045286070368417E-3</v>
      </c>
      <c r="X422" s="5" t="str">
        <f t="shared" si="75"/>
        <v>FLOW</v>
      </c>
      <c r="Y422" s="72" t="str">
        <f t="shared" si="76"/>
        <v>-</v>
      </c>
      <c r="Z422" s="72" t="s">
        <v>141</v>
      </c>
      <c r="AA422" s="72" t="s">
        <v>129</v>
      </c>
      <c r="AB422" s="232"/>
      <c r="AC422" s="72"/>
      <c r="AD422" s="72"/>
      <c r="AE422" s="234"/>
      <c r="AF422" s="235" t="s">
        <v>2882</v>
      </c>
      <c r="AG422" s="7"/>
      <c r="AH422" s="72" t="s">
        <v>301</v>
      </c>
      <c r="AI422" s="7"/>
      <c r="AJ422" s="7"/>
      <c r="AK422" s="7"/>
      <c r="AL422" s="7">
        <v>6180</v>
      </c>
      <c r="AM422" s="186">
        <v>26554</v>
      </c>
      <c r="AN422" s="189">
        <v>86</v>
      </c>
      <c r="AO422" s="233">
        <v>115</v>
      </c>
      <c r="AP422" s="233" t="str">
        <f t="shared" si="77"/>
        <v>FLOW</v>
      </c>
      <c r="AQ422" s="233"/>
      <c r="AR422" s="233"/>
      <c r="AS422" s="233"/>
      <c r="AT422" s="233"/>
      <c r="AU422" s="72" t="s">
        <v>131</v>
      </c>
      <c r="AV422" s="236" t="s">
        <v>302</v>
      </c>
      <c r="AW422" s="232" t="s">
        <v>252</v>
      </c>
      <c r="AX422" s="237">
        <v>45987</v>
      </c>
      <c r="AY422" s="72">
        <v>18</v>
      </c>
      <c r="AZ422" s="72" t="s">
        <v>139</v>
      </c>
      <c r="BA422" s="7" t="s">
        <v>2305</v>
      </c>
      <c r="BB422" s="7"/>
      <c r="BC422" s="7">
        <v>1</v>
      </c>
      <c r="BD422" s="72"/>
      <c r="BE422" s="72"/>
      <c r="BF422" s="72"/>
      <c r="BG422" s="150"/>
      <c r="BH422" s="72"/>
      <c r="BI422" s="72"/>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238">
        <f t="shared" si="78"/>
        <v>1</v>
      </c>
      <c r="ES422" s="72">
        <f t="shared" si="79"/>
        <v>1</v>
      </c>
      <c r="ET422" s="72" t="s">
        <v>170</v>
      </c>
      <c r="EU422" s="7" t="s">
        <v>303</v>
      </c>
      <c r="EV422" s="7" t="s">
        <v>115</v>
      </c>
      <c r="EW422" s="7" t="s">
        <v>2386</v>
      </c>
      <c r="EX422" s="150" t="s">
        <v>2392</v>
      </c>
      <c r="EY422" s="239">
        <v>46204</v>
      </c>
      <c r="EZ422" s="239"/>
      <c r="FA422" s="150"/>
      <c r="FB422" s="239"/>
      <c r="FC422" s="7" t="s">
        <v>2932</v>
      </c>
      <c r="FD422" s="7"/>
      <c r="FE422" s="7">
        <f t="shared" si="82"/>
        <v>2181</v>
      </c>
      <c r="FF422" s="72">
        <f t="shared" si="83"/>
        <v>8240</v>
      </c>
      <c r="FG422" s="6">
        <v>467347524</v>
      </c>
    </row>
    <row r="423" spans="1:163" ht="17.25" hidden="1" customHeight="1" x14ac:dyDescent="0.25">
      <c r="A423" s="72">
        <v>134779762</v>
      </c>
      <c r="B423" s="232" t="s">
        <v>2263</v>
      </c>
      <c r="C423" s="72" t="s">
        <v>2243</v>
      </c>
      <c r="D423" s="72" t="s">
        <v>2935</v>
      </c>
      <c r="E423" s="72">
        <v>5600</v>
      </c>
      <c r="F423" s="72"/>
      <c r="G423" s="233"/>
      <c r="H423" s="233"/>
      <c r="I423" s="72">
        <v>5560</v>
      </c>
      <c r="J423" s="72">
        <v>4941</v>
      </c>
      <c r="K423" s="189">
        <f t="shared" si="72"/>
        <v>5017</v>
      </c>
      <c r="L423" s="189">
        <f t="shared" si="73"/>
        <v>4901</v>
      </c>
      <c r="M423" s="260">
        <v>1</v>
      </c>
      <c r="N423" s="72" t="s">
        <v>2242</v>
      </c>
      <c r="O423" s="72" t="s">
        <v>128</v>
      </c>
      <c r="P423" s="72" t="s">
        <v>348</v>
      </c>
      <c r="Q423" s="186">
        <v>26547.58</v>
      </c>
      <c r="R423" s="66">
        <v>76</v>
      </c>
      <c r="S423" s="66">
        <f t="shared" si="74"/>
        <v>0</v>
      </c>
      <c r="T423" s="66">
        <v>7200</v>
      </c>
      <c r="U423" s="4" t="s">
        <v>1022</v>
      </c>
      <c r="V423" s="5">
        <f t="shared" si="80"/>
        <v>3.1753338916768924E-2</v>
      </c>
      <c r="W423" s="5">
        <f t="shared" si="81"/>
        <v>1.3982533159118647E-3</v>
      </c>
      <c r="X423" s="5" t="s">
        <v>2242</v>
      </c>
      <c r="Y423" s="72" t="str">
        <f t="shared" si="76"/>
        <v>PTP</v>
      </c>
      <c r="Z423" s="72" t="s">
        <v>128</v>
      </c>
      <c r="AA423" s="72" t="s">
        <v>166</v>
      </c>
      <c r="AB423" s="232"/>
      <c r="AC423" s="72">
        <v>21</v>
      </c>
      <c r="AD423" s="72" t="s">
        <v>2888</v>
      </c>
      <c r="AE423" s="234"/>
      <c r="AF423" s="235" t="s">
        <v>129</v>
      </c>
      <c r="AG423" s="7"/>
      <c r="AH423" s="72" t="s">
        <v>2274</v>
      </c>
      <c r="AI423" s="7"/>
      <c r="AJ423" s="7"/>
      <c r="AK423" s="7"/>
      <c r="AL423" s="7">
        <v>12217</v>
      </c>
      <c r="AM423" s="186">
        <v>26547.58</v>
      </c>
      <c r="AN423" s="189">
        <v>25</v>
      </c>
      <c r="AO423" s="233">
        <v>24</v>
      </c>
      <c r="AP423" s="233" t="str">
        <f t="shared" si="77"/>
        <v>STABLE</v>
      </c>
      <c r="AQ423" s="233"/>
      <c r="AR423" s="233"/>
      <c r="AS423" s="233"/>
      <c r="AT423" s="233"/>
      <c r="AU423" s="72" t="s">
        <v>129</v>
      </c>
      <c r="AV423" s="236" t="s">
        <v>2293</v>
      </c>
      <c r="AW423" s="232" t="s">
        <v>1240</v>
      </c>
      <c r="AX423" s="237">
        <v>44845</v>
      </c>
      <c r="AY423" s="72">
        <v>48</v>
      </c>
      <c r="AZ423" s="72" t="s">
        <v>2304</v>
      </c>
      <c r="BA423" s="7" t="s">
        <v>135</v>
      </c>
      <c r="BB423" s="7"/>
      <c r="BC423" s="7"/>
      <c r="BD423" s="72"/>
      <c r="BE423" s="72"/>
      <c r="BF423" s="72"/>
      <c r="BG423" s="150"/>
      <c r="BH423" s="72"/>
      <c r="BI423" s="72"/>
      <c r="BJ423" s="72"/>
      <c r="BK423" s="72"/>
      <c r="BL423" s="72"/>
      <c r="BM423" s="72"/>
      <c r="BN423" s="72"/>
      <c r="BO423" s="72"/>
      <c r="BP423" s="72"/>
      <c r="BQ423" s="72"/>
      <c r="BR423" s="72"/>
      <c r="BS423" s="72"/>
      <c r="BT423" s="72"/>
      <c r="BU423" s="72"/>
      <c r="BV423" s="72"/>
      <c r="BW423" s="72"/>
      <c r="BX423" s="72">
        <v>1</v>
      </c>
      <c r="BY423" s="72"/>
      <c r="BZ423" s="72"/>
      <c r="CA423" s="72"/>
      <c r="CB423" s="72"/>
      <c r="CC423" s="72"/>
      <c r="CD423" s="72"/>
      <c r="CE423" s="72"/>
      <c r="CF423" s="72"/>
      <c r="CG423" s="72"/>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238">
        <f t="shared" si="78"/>
        <v>1</v>
      </c>
      <c r="ES423" s="72">
        <f t="shared" si="79"/>
        <v>1</v>
      </c>
      <c r="ET423" s="72" t="s">
        <v>352</v>
      </c>
      <c r="EU423" s="7" t="e">
        <v>#N/A</v>
      </c>
      <c r="EV423" s="262" t="s">
        <v>115</v>
      </c>
      <c r="EW423" s="7" t="e">
        <v>#N/A</v>
      </c>
      <c r="EX423" s="150" t="e">
        <v>#N/A</v>
      </c>
      <c r="EY423" s="239" t="e">
        <v>#N/A</v>
      </c>
      <c r="EZ423" s="239"/>
      <c r="FA423" s="150"/>
      <c r="FB423" s="239"/>
      <c r="FC423" s="7"/>
      <c r="FD423" s="7"/>
      <c r="FE423" s="7">
        <f t="shared" si="82"/>
        <v>5017</v>
      </c>
      <c r="FF423" s="72">
        <f t="shared" si="83"/>
        <v>10501</v>
      </c>
    </row>
    <row r="424" spans="1:163" ht="17.25" hidden="1" customHeight="1" x14ac:dyDescent="0.25">
      <c r="A424" s="72">
        <v>463646816</v>
      </c>
      <c r="B424" s="232" t="s">
        <v>869</v>
      </c>
      <c r="C424" s="72"/>
      <c r="D424" s="72"/>
      <c r="E424" s="72"/>
      <c r="F424" s="72"/>
      <c r="G424" s="233"/>
      <c r="H424" s="233"/>
      <c r="I424" s="72">
        <v>4722</v>
      </c>
      <c r="J424" s="72">
        <v>18120</v>
      </c>
      <c r="K424" s="189">
        <f t="shared" si="72"/>
        <v>5011</v>
      </c>
      <c r="L424" s="189">
        <f t="shared" si="73"/>
        <v>22842</v>
      </c>
      <c r="M424" s="260">
        <v>4</v>
      </c>
      <c r="N424" s="72" t="s">
        <v>124</v>
      </c>
      <c r="O424" s="72" t="s">
        <v>125</v>
      </c>
      <c r="P424" s="72" t="s">
        <v>126</v>
      </c>
      <c r="Q424" s="186">
        <v>26430</v>
      </c>
      <c r="R424" s="66">
        <v>1057</v>
      </c>
      <c r="S424" s="66">
        <f t="shared" si="74"/>
        <v>0</v>
      </c>
      <c r="T424" s="66">
        <v>4281.0600000000004</v>
      </c>
      <c r="U424" s="4" t="s">
        <v>1008</v>
      </c>
      <c r="V424" s="5">
        <f t="shared" si="80"/>
        <v>7.1548844335919529E-2</v>
      </c>
      <c r="W424" s="5">
        <f t="shared" si="81"/>
        <v>1.0182275130020678E-2</v>
      </c>
      <c r="X424" s="5" t="str">
        <f t="shared" si="75"/>
        <v>FLOW</v>
      </c>
      <c r="Y424" s="72" t="str">
        <f t="shared" si="76"/>
        <v>BPTP</v>
      </c>
      <c r="Z424" s="72" t="s">
        <v>128</v>
      </c>
      <c r="AA424" s="72" t="s">
        <v>258</v>
      </c>
      <c r="AB424" s="232" t="s">
        <v>2346</v>
      </c>
      <c r="AC424" s="72">
        <v>20</v>
      </c>
      <c r="AD424" s="72" t="s">
        <v>2888</v>
      </c>
      <c r="AE424" s="234"/>
      <c r="AF424" s="235" t="s">
        <v>2882</v>
      </c>
      <c r="AG424" s="7"/>
      <c r="AH424" s="72" t="s">
        <v>291</v>
      </c>
      <c r="AI424" s="7"/>
      <c r="AJ424" s="7"/>
      <c r="AK424" s="7"/>
      <c r="AL424" s="7">
        <v>18120</v>
      </c>
      <c r="AM424" s="186">
        <v>26430</v>
      </c>
      <c r="AN424" s="189">
        <v>118</v>
      </c>
      <c r="AO424" s="233">
        <v>147</v>
      </c>
      <c r="AP424" s="233" t="str">
        <f t="shared" si="77"/>
        <v>FLOW</v>
      </c>
      <c r="AQ424" s="233"/>
      <c r="AR424" s="233"/>
      <c r="AS424" s="233"/>
      <c r="AT424" s="233"/>
      <c r="AU424" s="72" t="s">
        <v>426</v>
      </c>
      <c r="AV424" s="236" t="s">
        <v>1641</v>
      </c>
      <c r="AW424" s="232" t="s">
        <v>1210</v>
      </c>
      <c r="AX424" s="237">
        <v>45507</v>
      </c>
      <c r="AY424" s="72">
        <v>24</v>
      </c>
      <c r="AZ424" s="72" t="s">
        <v>139</v>
      </c>
      <c r="BA424" s="7" t="s">
        <v>135</v>
      </c>
      <c r="BB424" s="7"/>
      <c r="BC424" s="7"/>
      <c r="BD424" s="72"/>
      <c r="BE424" s="72"/>
      <c r="BF424" s="72"/>
      <c r="BG424" s="150"/>
      <c r="BH424" s="72"/>
      <c r="BI424" s="72"/>
      <c r="BJ424" s="72"/>
      <c r="BK424" s="72"/>
      <c r="BL424" s="72"/>
      <c r="BM424" s="72"/>
      <c r="BN424" s="72"/>
      <c r="BO424" s="72"/>
      <c r="BP424" s="72"/>
      <c r="BQ424" s="72"/>
      <c r="BR424" s="72"/>
      <c r="BS424" s="72"/>
      <c r="BT424" s="72"/>
      <c r="BU424" s="72">
        <v>1</v>
      </c>
      <c r="BV424" s="72"/>
      <c r="BW424" s="72"/>
      <c r="BX424" s="72">
        <v>1</v>
      </c>
      <c r="BY424" s="72"/>
      <c r="BZ424" s="72"/>
      <c r="CA424" s="72"/>
      <c r="CB424" s="72"/>
      <c r="CC424" s="72"/>
      <c r="CD424" s="72"/>
      <c r="CE424" s="72"/>
      <c r="CF424" s="72"/>
      <c r="CG424" s="72"/>
      <c r="CH424" s="72"/>
      <c r="CI424" s="72"/>
      <c r="CJ424" s="72"/>
      <c r="CK424" s="72"/>
      <c r="CL424" s="72"/>
      <c r="CM424" s="72"/>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238">
        <f t="shared" si="78"/>
        <v>2</v>
      </c>
      <c r="ES424" s="72">
        <f t="shared" si="79"/>
        <v>1</v>
      </c>
      <c r="ET424" s="72" t="s">
        <v>136</v>
      </c>
      <c r="EU424" s="7" t="s">
        <v>2033</v>
      </c>
      <c r="EV424" s="7" t="s">
        <v>115</v>
      </c>
      <c r="EW424" s="7" t="s">
        <v>2354</v>
      </c>
      <c r="EX424" s="150" t="s">
        <v>2438</v>
      </c>
      <c r="EY424" s="239">
        <v>46210</v>
      </c>
      <c r="EZ424" s="239"/>
      <c r="FA424" s="150"/>
      <c r="FB424" s="239"/>
      <c r="FC424" s="7"/>
      <c r="FD424" s="7"/>
      <c r="FE424" s="7">
        <f t="shared" si="82"/>
        <v>5011</v>
      </c>
      <c r="FF424" s="72">
        <f t="shared" si="83"/>
        <v>22842</v>
      </c>
    </row>
    <row r="425" spans="1:163" ht="17.25" hidden="1" customHeight="1" x14ac:dyDescent="0.25">
      <c r="A425" s="72">
        <v>467003063</v>
      </c>
      <c r="B425" s="232" t="s">
        <v>601</v>
      </c>
      <c r="C425" s="72"/>
      <c r="D425" s="72"/>
      <c r="E425" s="72"/>
      <c r="F425" s="72"/>
      <c r="G425" s="233"/>
      <c r="H425" s="233"/>
      <c r="I425" s="72">
        <v>3301</v>
      </c>
      <c r="J425" s="72">
        <v>15283</v>
      </c>
      <c r="K425" s="189">
        <f t="shared" si="72"/>
        <v>2631</v>
      </c>
      <c r="L425" s="189">
        <f t="shared" si="73"/>
        <v>18584</v>
      </c>
      <c r="M425" s="260">
        <v>5</v>
      </c>
      <c r="N425" s="72" t="s">
        <v>124</v>
      </c>
      <c r="O425" s="72" t="s">
        <v>125</v>
      </c>
      <c r="P425" s="72" t="s">
        <v>192</v>
      </c>
      <c r="Q425" s="186">
        <v>26305</v>
      </c>
      <c r="R425" s="66">
        <v>552</v>
      </c>
      <c r="S425" s="66">
        <f t="shared" si="74"/>
        <v>0</v>
      </c>
      <c r="T425" s="66">
        <v>2250</v>
      </c>
      <c r="U425" s="4" t="s">
        <v>124</v>
      </c>
      <c r="V425" s="5">
        <f t="shared" si="80"/>
        <v>0.31202922790410781</v>
      </c>
      <c r="W425" s="5">
        <f t="shared" si="81"/>
        <v>1.1758514785104188E-2</v>
      </c>
      <c r="X425" s="5" t="str">
        <f t="shared" si="75"/>
        <v>FLOW</v>
      </c>
      <c r="Y425" s="72" t="str">
        <f t="shared" si="76"/>
        <v xml:space="preserve">NC </v>
      </c>
      <c r="Z425" s="72" t="s">
        <v>141</v>
      </c>
      <c r="AA425" s="72" t="s">
        <v>2929</v>
      </c>
      <c r="AB425" s="232"/>
      <c r="AC425" s="72"/>
      <c r="AD425" s="72" t="s">
        <v>2892</v>
      </c>
      <c r="AE425" s="234"/>
      <c r="AF425" s="235" t="s">
        <v>2882</v>
      </c>
      <c r="AG425" s="7"/>
      <c r="AH425" s="72" t="s">
        <v>1106</v>
      </c>
      <c r="AI425" s="7"/>
      <c r="AJ425" s="7"/>
      <c r="AK425" s="7"/>
      <c r="AL425" s="7">
        <v>15283</v>
      </c>
      <c r="AM425" s="186">
        <v>26305</v>
      </c>
      <c r="AN425" s="189">
        <v>145</v>
      </c>
      <c r="AO425" s="233">
        <v>174</v>
      </c>
      <c r="AP425" s="233" t="str">
        <f t="shared" si="77"/>
        <v>FLOW</v>
      </c>
      <c r="AQ425" s="233"/>
      <c r="AR425" s="233"/>
      <c r="AS425" s="233"/>
      <c r="AT425" s="233"/>
      <c r="AU425" s="72" t="s">
        <v>426</v>
      </c>
      <c r="AV425" s="236" t="s">
        <v>1303</v>
      </c>
      <c r="AW425" s="232" t="s">
        <v>221</v>
      </c>
      <c r="AX425" s="237">
        <v>45934</v>
      </c>
      <c r="AY425" s="72">
        <v>12</v>
      </c>
      <c r="AZ425" s="72" t="s">
        <v>139</v>
      </c>
      <c r="BA425" s="7" t="s">
        <v>135</v>
      </c>
      <c r="BB425" s="7"/>
      <c r="BC425" s="7"/>
      <c r="BD425" s="72"/>
      <c r="BE425" s="72"/>
      <c r="BF425" s="72"/>
      <c r="BG425" s="150"/>
      <c r="BH425" s="72"/>
      <c r="BI425" s="72"/>
      <c r="BJ425" s="72"/>
      <c r="BK425" s="72"/>
      <c r="BL425" s="72">
        <v>1</v>
      </c>
      <c r="BM425" s="72"/>
      <c r="BN425" s="72"/>
      <c r="BO425" s="72"/>
      <c r="BP425" s="72"/>
      <c r="BQ425" s="72"/>
      <c r="BR425" s="72"/>
      <c r="BS425" s="72"/>
      <c r="BT425" s="72"/>
      <c r="BU425" s="72"/>
      <c r="BV425" s="72"/>
      <c r="BW425" s="72"/>
      <c r="BX425" s="72"/>
      <c r="BY425" s="72"/>
      <c r="BZ425" s="72"/>
      <c r="CA425" s="72"/>
      <c r="CB425" s="72"/>
      <c r="CC425" s="72"/>
      <c r="CD425" s="72"/>
      <c r="CE425" s="72"/>
      <c r="CF425" s="72"/>
      <c r="CG425" s="72"/>
      <c r="CH425" s="72"/>
      <c r="CI425" s="72"/>
      <c r="CJ425" s="72"/>
      <c r="CK425" s="72"/>
      <c r="CL425" s="72"/>
      <c r="CM425" s="72"/>
      <c r="CN425" s="72"/>
      <c r="CO425" s="72"/>
      <c r="CP425" s="72"/>
      <c r="CQ425" s="72"/>
      <c r="CR425" s="72"/>
      <c r="CS425" s="72"/>
      <c r="CT425" s="72"/>
      <c r="CU425" s="72"/>
      <c r="CV425" s="72"/>
      <c r="CW425" s="72"/>
      <c r="CX425" s="72"/>
      <c r="CY425" s="72"/>
      <c r="CZ425" s="72"/>
      <c r="DA425" s="72"/>
      <c r="DB425" s="72"/>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238">
        <f t="shared" si="78"/>
        <v>1</v>
      </c>
      <c r="ES425" s="72">
        <f t="shared" si="79"/>
        <v>1</v>
      </c>
      <c r="ET425" s="72" t="s">
        <v>196</v>
      </c>
      <c r="EU425" s="7" t="s">
        <v>2034</v>
      </c>
      <c r="EV425" s="7" t="s">
        <v>115</v>
      </c>
      <c r="EW425" s="7" t="s">
        <v>2362</v>
      </c>
      <c r="EX425" s="150" t="s">
        <v>2490</v>
      </c>
      <c r="EY425" s="239">
        <v>46207</v>
      </c>
      <c r="EZ425" s="239"/>
      <c r="FA425" s="150"/>
      <c r="FB425" s="239"/>
      <c r="FC425" s="7"/>
      <c r="FD425" s="7"/>
      <c r="FE425" s="7">
        <f t="shared" si="82"/>
        <v>2631</v>
      </c>
      <c r="FF425" s="72">
        <f t="shared" si="83"/>
        <v>18584</v>
      </c>
    </row>
    <row r="426" spans="1:163" ht="17.25" hidden="1" customHeight="1" x14ac:dyDescent="0.25">
      <c r="A426" s="72">
        <v>461510911</v>
      </c>
      <c r="B426" s="232" t="s">
        <v>2682</v>
      </c>
      <c r="C426" s="72" t="s">
        <v>2243</v>
      </c>
      <c r="D426" s="72" t="s">
        <v>2947</v>
      </c>
      <c r="E426" s="72">
        <v>3586</v>
      </c>
      <c r="F426" s="72"/>
      <c r="G426" s="233"/>
      <c r="H426" s="233"/>
      <c r="I426" s="72">
        <v>3491</v>
      </c>
      <c r="J426" s="72">
        <v>3491</v>
      </c>
      <c r="K426" s="189">
        <f t="shared" si="72"/>
        <v>3586</v>
      </c>
      <c r="L426" s="189">
        <f t="shared" si="73"/>
        <v>3396</v>
      </c>
      <c r="M426" s="260">
        <v>1</v>
      </c>
      <c r="N426" s="72" t="s">
        <v>2242</v>
      </c>
      <c r="O426" s="72" t="s">
        <v>128</v>
      </c>
      <c r="P426" s="72" t="s">
        <v>140</v>
      </c>
      <c r="Q426" s="186">
        <v>25966.28</v>
      </c>
      <c r="R426" s="66">
        <v>95</v>
      </c>
      <c r="S426" s="66">
        <f t="shared" si="74"/>
        <v>0</v>
      </c>
      <c r="T426" s="66">
        <v>2699.76</v>
      </c>
      <c r="U426" s="4" t="s">
        <v>1030</v>
      </c>
      <c r="V426" s="5">
        <f t="shared" si="80"/>
        <v>8.9449409203633153E-3</v>
      </c>
      <c r="W426" s="5">
        <f t="shared" si="81"/>
        <v>1.3676364140119714E-3</v>
      </c>
      <c r="X426" s="5" t="str">
        <f t="shared" si="75"/>
        <v xml:space="preserve">STABLE </v>
      </c>
      <c r="Y426" s="72" t="str">
        <f t="shared" si="76"/>
        <v>NC</v>
      </c>
      <c r="Z426" s="72" t="s">
        <v>128</v>
      </c>
      <c r="AA426" s="72" t="s">
        <v>141</v>
      </c>
      <c r="AB426" s="232" t="s">
        <v>2347</v>
      </c>
      <c r="AC426" s="72"/>
      <c r="AD426" s="72" t="s">
        <v>2892</v>
      </c>
      <c r="AE426" s="234"/>
      <c r="AF426" s="235" t="s">
        <v>129</v>
      </c>
      <c r="AG426" s="7"/>
      <c r="AH426" s="72" t="s">
        <v>425</v>
      </c>
      <c r="AI426" s="7"/>
      <c r="AJ426" s="7"/>
      <c r="AK426" s="7"/>
      <c r="AL426" s="7">
        <v>6285.76</v>
      </c>
      <c r="AM426" s="186">
        <v>25966.28</v>
      </c>
      <c r="AN426" s="189">
        <v>26</v>
      </c>
      <c r="AO426" s="233">
        <v>25</v>
      </c>
      <c r="AP426" s="233" t="str">
        <f t="shared" si="77"/>
        <v>STABLE</v>
      </c>
      <c r="AQ426" s="233"/>
      <c r="AR426" s="233"/>
      <c r="AS426" s="233"/>
      <c r="AT426" s="233"/>
      <c r="AU426" s="72" t="s">
        <v>131</v>
      </c>
      <c r="AV426" s="236" t="s">
        <v>2864</v>
      </c>
      <c r="AW426" s="232" t="s">
        <v>361</v>
      </c>
      <c r="AX426" s="237">
        <v>45306</v>
      </c>
      <c r="AY426" s="72">
        <v>36</v>
      </c>
      <c r="AZ426" s="72" t="s">
        <v>2880</v>
      </c>
      <c r="BA426" s="7" t="s">
        <v>135</v>
      </c>
      <c r="BB426" s="7"/>
      <c r="BC426" s="7"/>
      <c r="BD426" s="72"/>
      <c r="BE426" s="72"/>
      <c r="BF426" s="72"/>
      <c r="BG426" s="150"/>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v>1</v>
      </c>
      <c r="CH426" s="72"/>
      <c r="CI426" s="72"/>
      <c r="CJ426" s="72"/>
      <c r="CK426" s="72"/>
      <c r="CL426" s="72"/>
      <c r="CM426" s="72"/>
      <c r="CN426" s="72"/>
      <c r="CO426" s="72"/>
      <c r="CP426" s="72"/>
      <c r="CQ426" s="72"/>
      <c r="CR426" s="72"/>
      <c r="CS426" s="72"/>
      <c r="CT426" s="72"/>
      <c r="CU426" s="72"/>
      <c r="CV426" s="72">
        <v>1</v>
      </c>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c r="EP426" s="72"/>
      <c r="EQ426" s="72"/>
      <c r="ER426" s="238">
        <f t="shared" si="78"/>
        <v>2</v>
      </c>
      <c r="ES426" s="72">
        <f t="shared" si="79"/>
        <v>1</v>
      </c>
      <c r="ET426" s="72" t="s">
        <v>145</v>
      </c>
      <c r="EU426" s="7"/>
      <c r="EV426" s="262"/>
      <c r="EW426" s="7"/>
      <c r="EX426" s="150"/>
      <c r="EY426" s="239"/>
      <c r="EZ426" s="239"/>
      <c r="FA426" s="150"/>
      <c r="FB426" s="239"/>
      <c r="FC426" s="7"/>
      <c r="FD426" s="7"/>
      <c r="FE426" s="7">
        <f t="shared" si="82"/>
        <v>3586</v>
      </c>
      <c r="FF426" s="72">
        <f t="shared" si="83"/>
        <v>6982</v>
      </c>
    </row>
    <row r="427" spans="1:163" ht="17.25" hidden="1" customHeight="1" x14ac:dyDescent="0.25">
      <c r="A427" s="72">
        <v>461637613</v>
      </c>
      <c r="B427" s="232" t="s">
        <v>744</v>
      </c>
      <c r="C427" s="72" t="s">
        <v>2243</v>
      </c>
      <c r="D427" s="72" t="s">
        <v>2898</v>
      </c>
      <c r="E427" s="72">
        <v>3220</v>
      </c>
      <c r="F427" s="72"/>
      <c r="G427" s="233"/>
      <c r="H427" s="233" t="s">
        <v>2905</v>
      </c>
      <c r="I427" s="72">
        <v>3125</v>
      </c>
      <c r="J427" s="72">
        <v>3125</v>
      </c>
      <c r="K427" s="189">
        <f t="shared" si="72"/>
        <v>3165</v>
      </c>
      <c r="L427" s="189">
        <f t="shared" si="73"/>
        <v>3030</v>
      </c>
      <c r="M427" s="260">
        <v>1</v>
      </c>
      <c r="N427" s="72" t="s">
        <v>2242</v>
      </c>
      <c r="O427" s="72" t="s">
        <v>128</v>
      </c>
      <c r="P427" s="72" t="s">
        <v>192</v>
      </c>
      <c r="Q427" s="186">
        <v>25813</v>
      </c>
      <c r="R427" s="66">
        <v>40</v>
      </c>
      <c r="S427" s="66">
        <f t="shared" si="74"/>
        <v>0</v>
      </c>
      <c r="T427" s="66">
        <v>6750</v>
      </c>
      <c r="U427" s="4" t="s">
        <v>129</v>
      </c>
      <c r="V427" s="5">
        <f t="shared" si="80"/>
        <v>3.1127402615111818E-2</v>
      </c>
      <c r="W427" s="5">
        <f t="shared" si="81"/>
        <v>1.3595632010011069E-3</v>
      </c>
      <c r="X427" s="5" t="str">
        <f t="shared" si="75"/>
        <v xml:space="preserve">STABLE </v>
      </c>
      <c r="Y427" s="72" t="str">
        <f t="shared" si="76"/>
        <v>PAID</v>
      </c>
      <c r="Z427" s="72" t="s">
        <v>129</v>
      </c>
      <c r="AA427" s="72" t="s">
        <v>128</v>
      </c>
      <c r="AB427" s="232"/>
      <c r="AC427" s="72"/>
      <c r="AD427" s="72"/>
      <c r="AE427" s="234"/>
      <c r="AF427" s="235" t="s">
        <v>129</v>
      </c>
      <c r="AG427" s="7"/>
      <c r="AH427" s="72" t="s">
        <v>1092</v>
      </c>
      <c r="AI427" s="7"/>
      <c r="AJ427" s="7"/>
      <c r="AK427" s="7"/>
      <c r="AL427" s="7">
        <v>3125</v>
      </c>
      <c r="AM427" s="186">
        <v>25813</v>
      </c>
      <c r="AN427" s="189">
        <v>26</v>
      </c>
      <c r="AO427" s="233">
        <v>25</v>
      </c>
      <c r="AP427" s="233" t="str">
        <f t="shared" si="77"/>
        <v>STABLE</v>
      </c>
      <c r="AQ427" s="233"/>
      <c r="AR427" s="233"/>
      <c r="AS427" s="233"/>
      <c r="AT427" s="233"/>
      <c r="AU427" s="72" t="s">
        <v>426</v>
      </c>
      <c r="AV427" s="236" t="s">
        <v>1487</v>
      </c>
      <c r="AW427" s="232" t="s">
        <v>221</v>
      </c>
      <c r="AX427" s="237">
        <v>45315</v>
      </c>
      <c r="AY427" s="72">
        <v>36</v>
      </c>
      <c r="AZ427" s="72" t="s">
        <v>139</v>
      </c>
      <c r="BA427" s="7" t="s">
        <v>135</v>
      </c>
      <c r="BB427" s="7"/>
      <c r="BC427" s="7"/>
      <c r="BD427" s="72"/>
      <c r="BE427" s="72"/>
      <c r="BF427" s="72"/>
      <c r="BG427" s="150"/>
      <c r="BH427" s="72"/>
      <c r="BI427" s="72"/>
      <c r="BJ427" s="72"/>
      <c r="BK427" s="72"/>
      <c r="BL427" s="72">
        <v>1</v>
      </c>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c r="EP427" s="72"/>
      <c r="EQ427" s="72"/>
      <c r="ER427" s="238">
        <f t="shared" si="78"/>
        <v>1</v>
      </c>
      <c r="ES427" s="72">
        <f t="shared" si="79"/>
        <v>1</v>
      </c>
      <c r="ET427" s="72" t="s">
        <v>196</v>
      </c>
      <c r="EU427" s="7" t="s">
        <v>2035</v>
      </c>
      <c r="EV427" s="7" t="s">
        <v>115</v>
      </c>
      <c r="EW427" s="7" t="s">
        <v>2386</v>
      </c>
      <c r="EX427" s="150" t="s">
        <v>2498</v>
      </c>
      <c r="EY427" s="239">
        <v>46207</v>
      </c>
      <c r="EZ427" s="239"/>
      <c r="FA427" s="150"/>
      <c r="FB427" s="239"/>
      <c r="FC427" s="7"/>
      <c r="FD427" s="7"/>
      <c r="FE427" s="7">
        <f t="shared" si="82"/>
        <v>3165</v>
      </c>
      <c r="FF427" s="72">
        <f t="shared" si="83"/>
        <v>6250</v>
      </c>
    </row>
    <row r="428" spans="1:163" ht="17.25" hidden="1" customHeight="1" x14ac:dyDescent="0.25">
      <c r="A428" s="72">
        <v>461750939</v>
      </c>
      <c r="B428" s="232" t="s">
        <v>2588</v>
      </c>
      <c r="C428" s="72" t="s">
        <v>2243</v>
      </c>
      <c r="D428" s="72" t="s">
        <v>2934</v>
      </c>
      <c r="E428" s="72">
        <v>3186</v>
      </c>
      <c r="F428" s="72"/>
      <c r="G428" s="233"/>
      <c r="H428" s="233"/>
      <c r="I428" s="72">
        <v>3101</v>
      </c>
      <c r="J428" s="72">
        <v>3022</v>
      </c>
      <c r="K428" s="189">
        <f t="shared" si="72"/>
        <v>3107</v>
      </c>
      <c r="L428" s="189">
        <f t="shared" si="73"/>
        <v>2937</v>
      </c>
      <c r="M428" s="260">
        <v>1</v>
      </c>
      <c r="N428" s="72" t="s">
        <v>2242</v>
      </c>
      <c r="O428" s="72" t="s">
        <v>128</v>
      </c>
      <c r="P428" s="72" t="s">
        <v>192</v>
      </c>
      <c r="Q428" s="186">
        <v>25742</v>
      </c>
      <c r="R428" s="66">
        <v>85</v>
      </c>
      <c r="S428" s="66">
        <f t="shared" si="74"/>
        <v>0</v>
      </c>
      <c r="T428" s="66">
        <v>4482</v>
      </c>
      <c r="U428" s="4" t="s">
        <v>124</v>
      </c>
      <c r="V428" s="5">
        <f t="shared" si="80"/>
        <v>3.1041785074118016E-2</v>
      </c>
      <c r="W428" s="5">
        <f t="shared" si="81"/>
        <v>1.355823651654999E-3</v>
      </c>
      <c r="X428" s="5" t="str">
        <f t="shared" si="75"/>
        <v xml:space="preserve">STABLE </v>
      </c>
      <c r="Y428" s="72" t="str">
        <f t="shared" si="76"/>
        <v>NC</v>
      </c>
      <c r="Z428" s="72" t="s">
        <v>141</v>
      </c>
      <c r="AA428" s="72" t="s">
        <v>141</v>
      </c>
      <c r="AB428" s="232" t="s">
        <v>2915</v>
      </c>
      <c r="AC428" s="72"/>
      <c r="AD428" s="72" t="s">
        <v>2892</v>
      </c>
      <c r="AE428" s="234"/>
      <c r="AF428" s="235" t="s">
        <v>129</v>
      </c>
      <c r="AG428" s="7"/>
      <c r="AH428" s="72" t="s">
        <v>193</v>
      </c>
      <c r="AI428" s="7"/>
      <c r="AJ428" s="7"/>
      <c r="AK428" s="7"/>
      <c r="AL428" s="7">
        <v>7589</v>
      </c>
      <c r="AM428" s="186">
        <v>25742</v>
      </c>
      <c r="AN428" s="189">
        <v>26</v>
      </c>
      <c r="AO428" s="233">
        <v>25</v>
      </c>
      <c r="AP428" s="233" t="str">
        <f t="shared" si="77"/>
        <v>STABLE</v>
      </c>
      <c r="AQ428" s="233"/>
      <c r="AR428" s="233"/>
      <c r="AS428" s="233"/>
      <c r="AT428" s="233"/>
      <c r="AU428" s="72" t="s">
        <v>131</v>
      </c>
      <c r="AV428" s="236" t="s">
        <v>2752</v>
      </c>
      <c r="AW428" s="232" t="s">
        <v>1180</v>
      </c>
      <c r="AX428" s="237">
        <v>45323</v>
      </c>
      <c r="AY428" s="72">
        <v>36</v>
      </c>
      <c r="AZ428" s="72" t="s">
        <v>2880</v>
      </c>
      <c r="BA428" s="7" t="s">
        <v>135</v>
      </c>
      <c r="BB428" s="7"/>
      <c r="BC428" s="7"/>
      <c r="BD428" s="72"/>
      <c r="BE428" s="72"/>
      <c r="BF428" s="72"/>
      <c r="BG428" s="150"/>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c r="CH428" s="72"/>
      <c r="CI428" s="72"/>
      <c r="CJ428" s="72"/>
      <c r="CK428" s="72"/>
      <c r="CL428" s="72"/>
      <c r="CM428" s="72"/>
      <c r="CN428" s="72"/>
      <c r="CO428" s="72"/>
      <c r="CP428" s="72"/>
      <c r="CQ428" s="72"/>
      <c r="CR428" s="72"/>
      <c r="CS428" s="72"/>
      <c r="CT428" s="72"/>
      <c r="CU428" s="72"/>
      <c r="CV428" s="72">
        <v>1</v>
      </c>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238">
        <f t="shared" si="78"/>
        <v>1</v>
      </c>
      <c r="ES428" s="72">
        <f t="shared" si="79"/>
        <v>1</v>
      </c>
      <c r="ET428" s="72" t="s">
        <v>196</v>
      </c>
      <c r="EU428" s="7"/>
      <c r="EV428" s="262"/>
      <c r="EW428" s="7"/>
      <c r="EX428" s="150"/>
      <c r="EY428" s="239"/>
      <c r="EZ428" s="239"/>
      <c r="FA428" s="150"/>
      <c r="FB428" s="239"/>
      <c r="FC428" s="7"/>
      <c r="FD428" s="7"/>
      <c r="FE428" s="7">
        <f t="shared" si="82"/>
        <v>3107</v>
      </c>
      <c r="FF428" s="72">
        <f t="shared" si="83"/>
        <v>6123</v>
      </c>
    </row>
    <row r="429" spans="1:163" ht="17.25" hidden="1" customHeight="1" x14ac:dyDescent="0.25">
      <c r="A429" s="72">
        <v>460579176</v>
      </c>
      <c r="B429" s="232" t="s">
        <v>602</v>
      </c>
      <c r="C429" s="72"/>
      <c r="D429" s="72"/>
      <c r="E429" s="72"/>
      <c r="F429" s="72"/>
      <c r="G429" s="233"/>
      <c r="H429" s="233"/>
      <c r="I429" s="72">
        <v>8746</v>
      </c>
      <c r="J429" s="72">
        <v>26021</v>
      </c>
      <c r="K429" s="189">
        <f t="shared" si="72"/>
        <v>598</v>
      </c>
      <c r="L429" s="189">
        <f t="shared" si="73"/>
        <v>34767</v>
      </c>
      <c r="M429" s="260">
        <v>4</v>
      </c>
      <c r="N429" s="72" t="s">
        <v>124</v>
      </c>
      <c r="O429" s="72" t="s">
        <v>125</v>
      </c>
      <c r="P429" s="72" t="s">
        <v>192</v>
      </c>
      <c r="Q429" s="186">
        <v>25553.54</v>
      </c>
      <c r="R429" s="66">
        <v>815</v>
      </c>
      <c r="S429" s="66">
        <f t="shared" si="74"/>
        <v>0</v>
      </c>
      <c r="T429" s="66">
        <v>2700</v>
      </c>
      <c r="U429" s="4" t="s">
        <v>124</v>
      </c>
      <c r="V429" s="5">
        <f t="shared" si="80"/>
        <v>0.35428270533003065</v>
      </c>
      <c r="W429" s="5">
        <f t="shared" si="81"/>
        <v>9.8446150142258264E-3</v>
      </c>
      <c r="X429" s="5" t="str">
        <f t="shared" si="75"/>
        <v>FLOW</v>
      </c>
      <c r="Y429" s="72" t="str">
        <f t="shared" si="76"/>
        <v>MPTP</v>
      </c>
      <c r="Z429" s="72" t="s">
        <v>181</v>
      </c>
      <c r="AA429" s="72" t="s">
        <v>181</v>
      </c>
      <c r="AB429" s="232"/>
      <c r="AC429" s="72">
        <v>25</v>
      </c>
      <c r="AD429" s="72" t="s">
        <v>2889</v>
      </c>
      <c r="AE429" s="234"/>
      <c r="AF429" s="235" t="s">
        <v>2882</v>
      </c>
      <c r="AG429" s="7"/>
      <c r="AH429" s="72" t="s">
        <v>193</v>
      </c>
      <c r="AI429" s="7"/>
      <c r="AJ429" s="7"/>
      <c r="AK429" s="7"/>
      <c r="AL429" s="7">
        <v>26021</v>
      </c>
      <c r="AM429" s="186">
        <v>25553.54</v>
      </c>
      <c r="AN429" s="189">
        <v>118</v>
      </c>
      <c r="AO429" s="233">
        <v>147</v>
      </c>
      <c r="AP429" s="233" t="str">
        <f t="shared" si="77"/>
        <v>FLOW</v>
      </c>
      <c r="AQ429" s="233"/>
      <c r="AR429" s="233"/>
      <c r="AS429" s="233"/>
      <c r="AT429" s="233"/>
      <c r="AU429" s="72" t="s">
        <v>426</v>
      </c>
      <c r="AV429" s="236" t="s">
        <v>1304</v>
      </c>
      <c r="AW429" s="232" t="s">
        <v>315</v>
      </c>
      <c r="AX429" s="237">
        <v>45240</v>
      </c>
      <c r="AY429" s="72">
        <v>30</v>
      </c>
      <c r="AZ429" s="72" t="s">
        <v>139</v>
      </c>
      <c r="BA429" s="7" t="s">
        <v>135</v>
      </c>
      <c r="BB429" s="7"/>
      <c r="BC429" s="7"/>
      <c r="BD429" s="72"/>
      <c r="BE429" s="72"/>
      <c r="BF429" s="72"/>
      <c r="BG429" s="150"/>
      <c r="BH429" s="72"/>
      <c r="BI429" s="72"/>
      <c r="BJ429" s="72"/>
      <c r="BK429" s="72"/>
      <c r="BL429" s="72">
        <v>1</v>
      </c>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238">
        <f t="shared" si="78"/>
        <v>1</v>
      </c>
      <c r="ES429" s="72">
        <f t="shared" si="79"/>
        <v>1</v>
      </c>
      <c r="ET429" s="72" t="s">
        <v>196</v>
      </c>
      <c r="EU429" s="7" t="s">
        <v>2036</v>
      </c>
      <c r="EV429" s="7" t="s">
        <v>115</v>
      </c>
      <c r="EW429" s="7" t="s">
        <v>2354</v>
      </c>
      <c r="EX429" s="150" t="s">
        <v>2494</v>
      </c>
      <c r="EY429" s="239">
        <v>46207</v>
      </c>
      <c r="EZ429" s="239"/>
      <c r="FA429" s="150"/>
      <c r="FB429" s="239"/>
      <c r="FC429" s="7"/>
      <c r="FD429" s="7"/>
      <c r="FE429" s="7">
        <f t="shared" si="82"/>
        <v>598</v>
      </c>
      <c r="FF429" s="72">
        <f t="shared" si="83"/>
        <v>34767</v>
      </c>
    </row>
    <row r="430" spans="1:163" ht="17.25" hidden="1" customHeight="1" x14ac:dyDescent="0.25">
      <c r="A430" s="72">
        <v>461017884</v>
      </c>
      <c r="B430" s="232" t="s">
        <v>531</v>
      </c>
      <c r="C430" s="72" t="s">
        <v>2246</v>
      </c>
      <c r="D430" s="72" t="s">
        <v>2952</v>
      </c>
      <c r="E430" s="72">
        <v>3650</v>
      </c>
      <c r="F430" s="72"/>
      <c r="G430" s="233"/>
      <c r="H430" s="233"/>
      <c r="I430" s="72">
        <v>3434</v>
      </c>
      <c r="J430" s="72">
        <v>6764</v>
      </c>
      <c r="K430" s="189">
        <f t="shared" si="72"/>
        <v>3510</v>
      </c>
      <c r="L430" s="189">
        <f t="shared" si="73"/>
        <v>6548</v>
      </c>
      <c r="M430" s="260">
        <v>2</v>
      </c>
      <c r="N430" s="72" t="s">
        <v>2242</v>
      </c>
      <c r="O430" s="72" t="s">
        <v>128</v>
      </c>
      <c r="P430" s="72" t="s">
        <v>126</v>
      </c>
      <c r="Q430" s="186">
        <v>25429</v>
      </c>
      <c r="R430" s="66">
        <v>180</v>
      </c>
      <c r="S430" s="66">
        <f t="shared" si="74"/>
        <v>0</v>
      </c>
      <c r="T430" s="66">
        <v>0</v>
      </c>
      <c r="U430" s="4" t="s">
        <v>1006</v>
      </c>
      <c r="V430" s="5">
        <f t="shared" si="80"/>
        <v>3.8596923144174664E-2</v>
      </c>
      <c r="W430" s="5">
        <f t="shared" si="81"/>
        <v>4.7280207064735015E-3</v>
      </c>
      <c r="X430" s="5" t="s">
        <v>2242</v>
      </c>
      <c r="Y430" s="72" t="str">
        <f t="shared" si="76"/>
        <v>PTP</v>
      </c>
      <c r="Z430" s="72" t="s">
        <v>166</v>
      </c>
      <c r="AA430" s="72" t="s">
        <v>166</v>
      </c>
      <c r="AB430" s="232"/>
      <c r="AC430" s="72">
        <v>23</v>
      </c>
      <c r="AD430" s="72" t="s">
        <v>2888</v>
      </c>
      <c r="AE430" s="234"/>
      <c r="AF430" s="235" t="s">
        <v>129</v>
      </c>
      <c r="AG430" s="7"/>
      <c r="AH430" s="72" t="s">
        <v>187</v>
      </c>
      <c r="AI430" s="7"/>
      <c r="AJ430" s="7"/>
      <c r="AK430" s="7"/>
      <c r="AL430" s="7">
        <v>6764</v>
      </c>
      <c r="AM430" s="186">
        <v>25429</v>
      </c>
      <c r="AN430" s="189">
        <v>57</v>
      </c>
      <c r="AO430" s="233">
        <v>86</v>
      </c>
      <c r="AP430" s="233" t="str">
        <f t="shared" si="77"/>
        <v>FLOW</v>
      </c>
      <c r="AQ430" s="233"/>
      <c r="AR430" s="233"/>
      <c r="AS430" s="233"/>
      <c r="AT430" s="233"/>
      <c r="AU430" s="72" t="s">
        <v>131</v>
      </c>
      <c r="AV430" s="236" t="s">
        <v>1195</v>
      </c>
      <c r="AW430" s="232" t="s">
        <v>293</v>
      </c>
      <c r="AX430" s="237">
        <v>45262</v>
      </c>
      <c r="AY430" s="72">
        <v>36</v>
      </c>
      <c r="AZ430" s="72" t="s">
        <v>139</v>
      </c>
      <c r="BA430" s="7" t="s">
        <v>135</v>
      </c>
      <c r="BB430" s="7"/>
      <c r="BC430" s="7"/>
      <c r="BD430" s="72"/>
      <c r="BE430" s="72"/>
      <c r="BF430" s="72"/>
      <c r="BG430" s="150"/>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v>2</v>
      </c>
      <c r="EJ430" s="72"/>
      <c r="EK430" s="72"/>
      <c r="EL430" s="72"/>
      <c r="EM430" s="72"/>
      <c r="EN430" s="72"/>
      <c r="EO430" s="72"/>
      <c r="EP430" s="72"/>
      <c r="EQ430" s="72"/>
      <c r="ER430" s="238">
        <f t="shared" si="78"/>
        <v>3</v>
      </c>
      <c r="ES430" s="72">
        <f t="shared" si="79"/>
        <v>1</v>
      </c>
      <c r="ET430" s="72" t="s">
        <v>136</v>
      </c>
      <c r="EU430" s="7" t="s">
        <v>2037</v>
      </c>
      <c r="EV430" s="7" t="s">
        <v>115</v>
      </c>
      <c r="EW430" s="7" t="s">
        <v>2354</v>
      </c>
      <c r="EX430" s="150" t="s">
        <v>2373</v>
      </c>
      <c r="EY430" s="239">
        <v>46207</v>
      </c>
      <c r="EZ430" s="239"/>
      <c r="FA430" s="150"/>
      <c r="FB430" s="239"/>
      <c r="FC430" s="7"/>
      <c r="FD430" s="7"/>
      <c r="FE430" s="7">
        <f t="shared" si="82"/>
        <v>3510</v>
      </c>
      <c r="FF430" s="72">
        <f t="shared" si="83"/>
        <v>10198</v>
      </c>
    </row>
    <row r="431" spans="1:163" ht="17.25" hidden="1" customHeight="1" x14ac:dyDescent="0.25">
      <c r="A431" s="72">
        <v>461486702</v>
      </c>
      <c r="B431" s="232" t="s">
        <v>2691</v>
      </c>
      <c r="C431" s="72" t="s">
        <v>2243</v>
      </c>
      <c r="D431" s="72" t="s">
        <v>2934</v>
      </c>
      <c r="E431" s="72">
        <v>3500</v>
      </c>
      <c r="F431" s="72"/>
      <c r="G431" s="233"/>
      <c r="H431" s="233"/>
      <c r="I431" s="72">
        <v>3394</v>
      </c>
      <c r="J431" s="72">
        <v>3248</v>
      </c>
      <c r="K431" s="189">
        <f t="shared" si="72"/>
        <v>3305</v>
      </c>
      <c r="L431" s="189">
        <f t="shared" si="73"/>
        <v>3142</v>
      </c>
      <c r="M431" s="260">
        <v>1</v>
      </c>
      <c r="N431" s="72" t="s">
        <v>2242</v>
      </c>
      <c r="O431" s="72" t="s">
        <v>128</v>
      </c>
      <c r="P431" s="72" t="s">
        <v>284</v>
      </c>
      <c r="Q431" s="186">
        <v>25128.639999999999</v>
      </c>
      <c r="R431" s="66">
        <v>57</v>
      </c>
      <c r="S431" s="66">
        <f t="shared" si="74"/>
        <v>0</v>
      </c>
      <c r="T431" s="66">
        <v>2700</v>
      </c>
      <c r="U431" s="4" t="s">
        <v>1018</v>
      </c>
      <c r="V431" s="5">
        <f t="shared" si="80"/>
        <v>1.7139204816534085E-2</v>
      </c>
      <c r="W431" s="5">
        <f t="shared" si="81"/>
        <v>1.3235181588813563E-3</v>
      </c>
      <c r="X431" s="5" t="s">
        <v>2242</v>
      </c>
      <c r="Y431" s="72" t="str">
        <f t="shared" si="76"/>
        <v>BPTP</v>
      </c>
      <c r="Z431" s="72" t="s">
        <v>128</v>
      </c>
      <c r="AA431" s="72" t="s">
        <v>258</v>
      </c>
      <c r="AB431" s="232" t="s">
        <v>2346</v>
      </c>
      <c r="AC431" s="72">
        <v>25</v>
      </c>
      <c r="AD431" s="72" t="s">
        <v>2888</v>
      </c>
      <c r="AE431" s="234"/>
      <c r="AF431" s="235" t="s">
        <v>129</v>
      </c>
      <c r="AG431" s="7"/>
      <c r="AH431" s="72" t="s">
        <v>285</v>
      </c>
      <c r="AI431" s="7"/>
      <c r="AJ431" s="7"/>
      <c r="AK431" s="7"/>
      <c r="AL431" s="7">
        <v>3248</v>
      </c>
      <c r="AM431" s="186">
        <v>25128.639999999999</v>
      </c>
      <c r="AN431" s="189">
        <v>26</v>
      </c>
      <c r="AO431" s="233">
        <v>25</v>
      </c>
      <c r="AP431" s="233" t="str">
        <f t="shared" si="77"/>
        <v>STABLE</v>
      </c>
      <c r="AQ431" s="233"/>
      <c r="AR431" s="233"/>
      <c r="AS431" s="233"/>
      <c r="AT431" s="233"/>
      <c r="AU431" s="72"/>
      <c r="AV431" s="236" t="s">
        <v>2873</v>
      </c>
      <c r="AW431" s="232" t="s">
        <v>221</v>
      </c>
      <c r="AX431" s="237">
        <v>45303</v>
      </c>
      <c r="AY431" s="72">
        <v>36</v>
      </c>
      <c r="AZ431" s="72" t="s">
        <v>2880</v>
      </c>
      <c r="BA431" s="7" t="s">
        <v>2305</v>
      </c>
      <c r="BB431" s="7"/>
      <c r="BC431" s="7"/>
      <c r="BD431" s="72"/>
      <c r="BE431" s="72"/>
      <c r="BF431" s="72"/>
      <c r="BG431" s="150"/>
      <c r="BH431" s="72"/>
      <c r="BI431" s="72"/>
      <c r="BJ431" s="72"/>
      <c r="BK431" s="72"/>
      <c r="BL431" s="72"/>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v>1</v>
      </c>
      <c r="EP431" s="72"/>
      <c r="EQ431" s="72"/>
      <c r="ER431" s="238">
        <f t="shared" si="78"/>
        <v>1</v>
      </c>
      <c r="ES431" s="72">
        <f t="shared" si="79"/>
        <v>1</v>
      </c>
      <c r="ET431" s="72" t="s">
        <v>288</v>
      </c>
      <c r="EU431" s="7"/>
      <c r="EV431" s="262"/>
      <c r="EW431" s="7"/>
      <c r="EX431" s="150"/>
      <c r="EY431" s="239"/>
      <c r="EZ431" s="239"/>
      <c r="FA431" s="150"/>
      <c r="FB431" s="239"/>
      <c r="FC431" s="7"/>
      <c r="FD431" s="7"/>
      <c r="FE431" s="7">
        <f t="shared" si="82"/>
        <v>3305</v>
      </c>
      <c r="FF431" s="72">
        <f t="shared" si="83"/>
        <v>6642</v>
      </c>
    </row>
    <row r="432" spans="1:163" ht="17.25" hidden="1" customHeight="1" x14ac:dyDescent="0.25">
      <c r="A432" s="72">
        <v>461264401</v>
      </c>
      <c r="B432" s="232" t="s">
        <v>566</v>
      </c>
      <c r="C432" s="72"/>
      <c r="D432" s="72"/>
      <c r="E432" s="72"/>
      <c r="F432" s="72"/>
      <c r="G432" s="233"/>
      <c r="H432" s="233"/>
      <c r="I432" s="72">
        <v>3109</v>
      </c>
      <c r="J432" s="72">
        <v>5300</v>
      </c>
      <c r="K432" s="189">
        <f t="shared" si="72"/>
        <v>2433</v>
      </c>
      <c r="L432" s="189">
        <f t="shared" si="73"/>
        <v>8409</v>
      </c>
      <c r="M432" s="260">
        <v>2</v>
      </c>
      <c r="N432" s="72" t="s">
        <v>124</v>
      </c>
      <c r="O432" s="72" t="s">
        <v>125</v>
      </c>
      <c r="P432" s="72" t="s">
        <v>322</v>
      </c>
      <c r="Q432" s="186">
        <v>25127</v>
      </c>
      <c r="R432" s="66">
        <v>242</v>
      </c>
      <c r="S432" s="66">
        <f t="shared" si="74"/>
        <v>0</v>
      </c>
      <c r="T432" s="66">
        <v>5850</v>
      </c>
      <c r="U432" s="4" t="s">
        <v>1011</v>
      </c>
      <c r="V432" s="5">
        <f t="shared" si="80"/>
        <v>0.11360337452704633</v>
      </c>
      <c r="W432" s="5">
        <f t="shared" si="81"/>
        <v>4.6718697664697656E-3</v>
      </c>
      <c r="X432" s="5" t="s">
        <v>2242</v>
      </c>
      <c r="Y432" s="72" t="str">
        <f t="shared" si="76"/>
        <v>PTP</v>
      </c>
      <c r="Z432" s="72" t="s">
        <v>166</v>
      </c>
      <c r="AA432" s="72" t="s">
        <v>166</v>
      </c>
      <c r="AB432" s="232"/>
      <c r="AC432" s="72">
        <v>22</v>
      </c>
      <c r="AD432" s="72" t="s">
        <v>2888</v>
      </c>
      <c r="AE432" s="234"/>
      <c r="AF432" s="235" t="s">
        <v>129</v>
      </c>
      <c r="AG432" s="7"/>
      <c r="AH432" s="72" t="s">
        <v>384</v>
      </c>
      <c r="AI432" s="7"/>
      <c r="AJ432" s="7"/>
      <c r="AK432" s="7"/>
      <c r="AL432" s="7">
        <v>5300</v>
      </c>
      <c r="AM432" s="186">
        <v>25127</v>
      </c>
      <c r="AN432" s="189">
        <v>57</v>
      </c>
      <c r="AO432" s="233">
        <v>86</v>
      </c>
      <c r="AP432" s="233" t="str">
        <f t="shared" si="77"/>
        <v>FLOW</v>
      </c>
      <c r="AQ432" s="233"/>
      <c r="AR432" s="233"/>
      <c r="AS432" s="233"/>
      <c r="AT432" s="233"/>
      <c r="AU432" s="72" t="s">
        <v>131</v>
      </c>
      <c r="AV432" s="236" t="s">
        <v>1250</v>
      </c>
      <c r="AW432" s="232" t="s">
        <v>1251</v>
      </c>
      <c r="AX432" s="237">
        <v>45287</v>
      </c>
      <c r="AY432" s="72">
        <v>36</v>
      </c>
      <c r="AZ432" s="72" t="s">
        <v>139</v>
      </c>
      <c r="BA432" s="7" t="s">
        <v>2305</v>
      </c>
      <c r="BB432" s="7"/>
      <c r="BC432" s="7"/>
      <c r="BD432" s="72"/>
      <c r="BE432" s="72"/>
      <c r="BF432" s="72"/>
      <c r="BG432" s="150"/>
      <c r="BH432" s="72"/>
      <c r="BI432" s="72"/>
      <c r="BJ432" s="72"/>
      <c r="BK432" s="72"/>
      <c r="BL432" s="72"/>
      <c r="BM432" s="72"/>
      <c r="BN432" s="72"/>
      <c r="BO432" s="72"/>
      <c r="BP432" s="72"/>
      <c r="BQ432" s="72"/>
      <c r="BR432" s="72"/>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v>1</v>
      </c>
      <c r="EP432" s="72"/>
      <c r="EQ432" s="72"/>
      <c r="ER432" s="238">
        <f t="shared" si="78"/>
        <v>1</v>
      </c>
      <c r="ES432" s="72">
        <f t="shared" si="79"/>
        <v>1</v>
      </c>
      <c r="ET432" s="72" t="s">
        <v>326</v>
      </c>
      <c r="EU432" s="7" t="s">
        <v>2038</v>
      </c>
      <c r="EV432" s="7" t="s">
        <v>115</v>
      </c>
      <c r="EW432" s="7" t="s">
        <v>2358</v>
      </c>
      <c r="EX432" s="150" t="s">
        <v>2499</v>
      </c>
      <c r="EY432" s="239">
        <v>46218</v>
      </c>
      <c r="EZ432" s="239"/>
      <c r="FA432" s="150"/>
      <c r="FB432" s="239"/>
      <c r="FC432" s="7"/>
      <c r="FD432" s="7"/>
      <c r="FE432" s="7">
        <f t="shared" si="82"/>
        <v>2433</v>
      </c>
      <c r="FF432" s="72">
        <f t="shared" si="83"/>
        <v>8409</v>
      </c>
    </row>
    <row r="433" spans="1:163" ht="17.25" hidden="1" customHeight="1" x14ac:dyDescent="0.25">
      <c r="A433" s="72">
        <v>462291870</v>
      </c>
      <c r="B433" s="232" t="s">
        <v>980</v>
      </c>
      <c r="C433" s="72"/>
      <c r="D433" s="72"/>
      <c r="E433" s="72"/>
      <c r="F433" s="72"/>
      <c r="G433" s="233"/>
      <c r="H433" s="233"/>
      <c r="I433" s="72">
        <v>3355</v>
      </c>
      <c r="J433" s="72">
        <v>16474.330000000002</v>
      </c>
      <c r="K433" s="189">
        <f t="shared" si="72"/>
        <v>3647.3300000000017</v>
      </c>
      <c r="L433" s="189">
        <f t="shared" si="73"/>
        <v>19829.330000000002</v>
      </c>
      <c r="M433" s="260">
        <v>5</v>
      </c>
      <c r="N433" s="72" t="s">
        <v>124</v>
      </c>
      <c r="O433" s="72" t="s">
        <v>125</v>
      </c>
      <c r="P433" s="72" t="s">
        <v>199</v>
      </c>
      <c r="Q433" s="186">
        <v>24935</v>
      </c>
      <c r="R433" s="66">
        <v>593</v>
      </c>
      <c r="S433" s="66">
        <f t="shared" si="74"/>
        <v>0</v>
      </c>
      <c r="T433" s="66">
        <v>2700</v>
      </c>
      <c r="U433" s="4" t="s">
        <v>124</v>
      </c>
      <c r="V433" s="5">
        <f t="shared" si="80"/>
        <v>0.11333577291974541</v>
      </c>
      <c r="W433" s="5">
        <f t="shared" si="81"/>
        <v>1.1146115421652648E-2</v>
      </c>
      <c r="X433" s="5" t="s">
        <v>2242</v>
      </c>
      <c r="Y433" s="72" t="str">
        <f t="shared" si="76"/>
        <v>MPTP</v>
      </c>
      <c r="Z433" s="72" t="s">
        <v>141</v>
      </c>
      <c r="AA433" s="72" t="s">
        <v>181</v>
      </c>
      <c r="AB433" s="232" t="s">
        <v>2347</v>
      </c>
      <c r="AC433" s="72">
        <v>22</v>
      </c>
      <c r="AD433" s="72" t="s">
        <v>2889</v>
      </c>
      <c r="AE433" s="234"/>
      <c r="AF433" s="235" t="s">
        <v>2882</v>
      </c>
      <c r="AG433" s="7"/>
      <c r="AH433" s="72" t="s">
        <v>250</v>
      </c>
      <c r="AI433" s="7"/>
      <c r="AJ433" s="7"/>
      <c r="AK433" s="7"/>
      <c r="AL433" s="7">
        <v>16474.330000000002</v>
      </c>
      <c r="AM433" s="186">
        <v>24935</v>
      </c>
      <c r="AN433" s="189">
        <v>146</v>
      </c>
      <c r="AO433" s="233">
        <v>175</v>
      </c>
      <c r="AP433" s="233" t="str">
        <f t="shared" si="77"/>
        <v>FLOW</v>
      </c>
      <c r="AQ433" s="233"/>
      <c r="AR433" s="233"/>
      <c r="AS433" s="233"/>
      <c r="AT433" s="233"/>
      <c r="AU433" s="72" t="s">
        <v>426</v>
      </c>
      <c r="AV433" s="236" t="s">
        <v>1766</v>
      </c>
      <c r="AW433" s="232" t="s">
        <v>293</v>
      </c>
      <c r="AX433" s="237">
        <v>45371</v>
      </c>
      <c r="AY433" s="72">
        <v>30</v>
      </c>
      <c r="AZ433" s="72" t="s">
        <v>139</v>
      </c>
      <c r="BA433" s="7" t="s">
        <v>135</v>
      </c>
      <c r="BB433" s="7"/>
      <c r="BC433" s="7"/>
      <c r="BD433" s="72"/>
      <c r="BE433" s="72"/>
      <c r="BF433" s="72"/>
      <c r="BG433" s="150"/>
      <c r="BH433" s="72"/>
      <c r="BI433" s="72">
        <v>1</v>
      </c>
      <c r="BJ433" s="72"/>
      <c r="BK433" s="72"/>
      <c r="BL433" s="72"/>
      <c r="BM433" s="72"/>
      <c r="BN433" s="72"/>
      <c r="BO433" s="72"/>
      <c r="BP433" s="72"/>
      <c r="BQ433" s="72"/>
      <c r="BR433" s="72"/>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238">
        <f t="shared" si="78"/>
        <v>1</v>
      </c>
      <c r="ES433" s="72">
        <f t="shared" si="79"/>
        <v>1</v>
      </c>
      <c r="ET433" s="72" t="s">
        <v>203</v>
      </c>
      <c r="EU433" s="7" t="s">
        <v>2039</v>
      </c>
      <c r="EV433" s="7" t="s">
        <v>115</v>
      </c>
      <c r="EW433" s="7" t="s">
        <v>2362</v>
      </c>
      <c r="EX433" s="150" t="s">
        <v>2389</v>
      </c>
      <c r="EY433" s="239">
        <v>46206</v>
      </c>
      <c r="EZ433" s="239"/>
      <c r="FA433" s="150"/>
      <c r="FB433" s="239"/>
      <c r="FC433" s="7" t="s">
        <v>2932</v>
      </c>
      <c r="FD433" s="7"/>
      <c r="FE433" s="7">
        <f t="shared" si="82"/>
        <v>3647.3300000000017</v>
      </c>
      <c r="FF433" s="72">
        <f t="shared" si="83"/>
        <v>19829.330000000002</v>
      </c>
    </row>
    <row r="434" spans="1:163" ht="17.25" hidden="1" customHeight="1" x14ac:dyDescent="0.25">
      <c r="A434" s="72">
        <v>464475400</v>
      </c>
      <c r="B434" s="232" t="s">
        <v>549</v>
      </c>
      <c r="C434" s="72"/>
      <c r="D434" s="72"/>
      <c r="E434" s="72"/>
      <c r="F434" s="72"/>
      <c r="G434" s="233"/>
      <c r="H434" s="233" t="s">
        <v>2906</v>
      </c>
      <c r="I434" s="72">
        <v>4363</v>
      </c>
      <c r="J434" s="72">
        <v>4363</v>
      </c>
      <c r="K434" s="189">
        <f t="shared" si="72"/>
        <v>4431</v>
      </c>
      <c r="L434" s="189">
        <f t="shared" si="73"/>
        <v>8726</v>
      </c>
      <c r="M434" s="260">
        <v>1</v>
      </c>
      <c r="N434" s="72" t="s">
        <v>480</v>
      </c>
      <c r="O434" s="72" t="s">
        <v>125</v>
      </c>
      <c r="P434" s="72" t="s">
        <v>236</v>
      </c>
      <c r="Q434" s="186">
        <v>24611</v>
      </c>
      <c r="R434" s="66">
        <v>68</v>
      </c>
      <c r="S434" s="66">
        <f t="shared" si="74"/>
        <v>0</v>
      </c>
      <c r="T434" s="66">
        <v>463</v>
      </c>
      <c r="U434" s="4" t="s">
        <v>129</v>
      </c>
      <c r="V434" s="5">
        <f t="shared" si="80"/>
        <v>2.6188037601088923E-2</v>
      </c>
      <c r="W434" s="5">
        <f t="shared" si="81"/>
        <v>1.296254210662776E-3</v>
      </c>
      <c r="X434" s="5" t="str">
        <f t="shared" si="75"/>
        <v>RB</v>
      </c>
      <c r="Y434" s="72" t="str">
        <f t="shared" si="76"/>
        <v>PAID</v>
      </c>
      <c r="Z434" s="72" t="s">
        <v>129</v>
      </c>
      <c r="AA434" s="72" t="s">
        <v>141</v>
      </c>
      <c r="AB434" s="232" t="s">
        <v>2349</v>
      </c>
      <c r="AC434" s="72"/>
      <c r="AD434" s="72" t="s">
        <v>2892</v>
      </c>
      <c r="AE434" s="234"/>
      <c r="AF434" s="235" t="s">
        <v>129</v>
      </c>
      <c r="AG434" s="7"/>
      <c r="AH434" s="72" t="s">
        <v>1047</v>
      </c>
      <c r="AI434" s="7"/>
      <c r="AJ434" s="7"/>
      <c r="AK434" s="7"/>
      <c r="AL434" s="7">
        <v>4363</v>
      </c>
      <c r="AM434" s="186">
        <v>24611</v>
      </c>
      <c r="AN434" s="189">
        <v>26</v>
      </c>
      <c r="AO434" s="233">
        <v>0</v>
      </c>
      <c r="AP434" s="233" t="str">
        <f t="shared" si="77"/>
        <v>RB</v>
      </c>
      <c r="AQ434" s="233"/>
      <c r="AR434" s="233"/>
      <c r="AS434" s="233"/>
      <c r="AT434" s="233"/>
      <c r="AU434" s="72" t="s">
        <v>131</v>
      </c>
      <c r="AV434" s="236" t="s">
        <v>1223</v>
      </c>
      <c r="AW434" s="232" t="s">
        <v>361</v>
      </c>
      <c r="AX434" s="237">
        <v>45593</v>
      </c>
      <c r="AY434" s="72">
        <v>24</v>
      </c>
      <c r="AZ434" s="72" t="s">
        <v>139</v>
      </c>
      <c r="BA434" s="7" t="s">
        <v>135</v>
      </c>
      <c r="BB434" s="7"/>
      <c r="BC434" s="7"/>
      <c r="BD434" s="72"/>
      <c r="BE434" s="72"/>
      <c r="BF434" s="72"/>
      <c r="BG434" s="150"/>
      <c r="BH434" s="72"/>
      <c r="BI434" s="72"/>
      <c r="BJ434" s="72"/>
      <c r="BK434" s="72"/>
      <c r="BL434" s="72">
        <v>1</v>
      </c>
      <c r="BM434" s="72"/>
      <c r="BN434" s="72"/>
      <c r="BO434" s="72"/>
      <c r="BP434" s="72"/>
      <c r="BQ434" s="72"/>
      <c r="BR434" s="72"/>
      <c r="BS434" s="72"/>
      <c r="BT434" s="72"/>
      <c r="BU434" s="72"/>
      <c r="BV434" s="72"/>
      <c r="BW434" s="72"/>
      <c r="BX434" s="72"/>
      <c r="BY434" s="72"/>
      <c r="BZ434" s="72"/>
      <c r="CA434" s="72"/>
      <c r="CB434" s="72"/>
      <c r="CC434" s="72"/>
      <c r="CD434" s="72"/>
      <c r="CE434" s="72"/>
      <c r="CF434" s="72"/>
      <c r="CG434" s="72">
        <v>1</v>
      </c>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238">
        <f t="shared" si="78"/>
        <v>2</v>
      </c>
      <c r="ES434" s="72">
        <f t="shared" si="79"/>
        <v>1</v>
      </c>
      <c r="ET434" s="72" t="s">
        <v>240</v>
      </c>
      <c r="EU434" s="7" t="s">
        <v>2040</v>
      </c>
      <c r="EV434" s="7" t="s">
        <v>115</v>
      </c>
      <c r="EW434" s="7" t="s">
        <v>2386</v>
      </c>
      <c r="EX434" s="150" t="s">
        <v>2418</v>
      </c>
      <c r="EY434" s="239">
        <v>46207</v>
      </c>
      <c r="EZ434" s="239"/>
      <c r="FA434" s="150"/>
      <c r="FB434" s="239"/>
      <c r="FC434" s="7"/>
      <c r="FD434" s="7"/>
      <c r="FE434" s="7">
        <f t="shared" si="82"/>
        <v>4431</v>
      </c>
      <c r="FF434" s="72">
        <f t="shared" si="83"/>
        <v>8726</v>
      </c>
    </row>
    <row r="435" spans="1:163" ht="17.25" hidden="1" customHeight="1" x14ac:dyDescent="0.25">
      <c r="A435" s="72">
        <v>461361123</v>
      </c>
      <c r="B435" s="232" t="s">
        <v>304</v>
      </c>
      <c r="C435" s="72" t="s">
        <v>2246</v>
      </c>
      <c r="D435" s="72" t="s">
        <v>2304</v>
      </c>
      <c r="E435" s="72">
        <v>4000</v>
      </c>
      <c r="F435" s="72"/>
      <c r="G435" s="233"/>
      <c r="H435" s="233"/>
      <c r="I435" s="72">
        <v>3839</v>
      </c>
      <c r="J435" s="72">
        <v>10492</v>
      </c>
      <c r="K435" s="189">
        <f t="shared" si="72"/>
        <v>3154</v>
      </c>
      <c r="L435" s="189">
        <f t="shared" si="73"/>
        <v>10331</v>
      </c>
      <c r="M435" s="260">
        <v>3</v>
      </c>
      <c r="N435" s="72" t="s">
        <v>2242</v>
      </c>
      <c r="O435" s="72" t="s">
        <v>128</v>
      </c>
      <c r="P435" s="72" t="s">
        <v>206</v>
      </c>
      <c r="Q435" s="186">
        <v>24578</v>
      </c>
      <c r="R435" s="66">
        <v>340</v>
      </c>
      <c r="S435" s="66">
        <f t="shared" si="74"/>
        <v>0</v>
      </c>
      <c r="T435" s="66">
        <v>0</v>
      </c>
      <c r="U435" s="4" t="s">
        <v>124</v>
      </c>
      <c r="V435" s="5">
        <f t="shared" si="80"/>
        <v>0.19296992156524059</v>
      </c>
      <c r="W435" s="5">
        <f t="shared" si="81"/>
        <v>7.8716692062872455E-3</v>
      </c>
      <c r="X435" s="5" t="str">
        <f t="shared" si="75"/>
        <v xml:space="preserve">STABLE </v>
      </c>
      <c r="Y435" s="72" t="str">
        <f t="shared" si="76"/>
        <v>PAID</v>
      </c>
      <c r="Z435" s="72" t="s">
        <v>181</v>
      </c>
      <c r="AA435" s="72" t="s">
        <v>128</v>
      </c>
      <c r="AB435" s="232" t="s">
        <v>2347</v>
      </c>
      <c r="AC435" s="72"/>
      <c r="AD435" s="72" t="s">
        <v>2889</v>
      </c>
      <c r="AE435" s="234"/>
      <c r="AF435" s="235" t="s">
        <v>2882</v>
      </c>
      <c r="AG435" s="7"/>
      <c r="AH435" s="72" t="s">
        <v>207</v>
      </c>
      <c r="AI435" s="7"/>
      <c r="AJ435" s="7"/>
      <c r="AK435" s="7"/>
      <c r="AL435" s="7">
        <v>10492</v>
      </c>
      <c r="AM435" s="186">
        <v>24578</v>
      </c>
      <c r="AN435" s="189">
        <v>87</v>
      </c>
      <c r="AO435" s="233">
        <v>86</v>
      </c>
      <c r="AP435" s="233" t="str">
        <f t="shared" si="77"/>
        <v>STABLE</v>
      </c>
      <c r="AQ435" s="233"/>
      <c r="AR435" s="233"/>
      <c r="AS435" s="233"/>
      <c r="AT435" s="233"/>
      <c r="AU435" s="72" t="s">
        <v>131</v>
      </c>
      <c r="AV435" s="236" t="s">
        <v>305</v>
      </c>
      <c r="AW435" s="232" t="s">
        <v>215</v>
      </c>
      <c r="AX435" s="237">
        <v>45294</v>
      </c>
      <c r="AY435" s="72">
        <v>34</v>
      </c>
      <c r="AZ435" s="72" t="s">
        <v>139</v>
      </c>
      <c r="BA435" s="7" t="s">
        <v>135</v>
      </c>
      <c r="BB435" s="7"/>
      <c r="BC435" s="7"/>
      <c r="BD435" s="72"/>
      <c r="BE435" s="72"/>
      <c r="BF435" s="72"/>
      <c r="BG435" s="150"/>
      <c r="BH435" s="72"/>
      <c r="BI435" s="72">
        <v>1</v>
      </c>
      <c r="BJ435" s="72"/>
      <c r="BK435" s="72"/>
      <c r="BL435" s="72"/>
      <c r="BM435" s="72"/>
      <c r="BN435" s="72"/>
      <c r="BO435" s="72"/>
      <c r="BP435" s="72"/>
      <c r="BQ435" s="72"/>
      <c r="BR435" s="72">
        <v>2</v>
      </c>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238">
        <f t="shared" si="78"/>
        <v>3</v>
      </c>
      <c r="ES435" s="72">
        <f t="shared" si="79"/>
        <v>1</v>
      </c>
      <c r="ET435" s="72" t="s">
        <v>210</v>
      </c>
      <c r="EU435" s="7" t="s">
        <v>306</v>
      </c>
      <c r="EV435" s="7" t="s">
        <v>115</v>
      </c>
      <c r="EW435" s="7" t="s">
        <v>2382</v>
      </c>
      <c r="EX435" s="150" t="s">
        <v>2382</v>
      </c>
      <c r="EY435" s="239">
        <v>46209</v>
      </c>
      <c r="EZ435" s="239"/>
      <c r="FA435" s="150"/>
      <c r="FB435" s="239"/>
      <c r="FC435" s="7"/>
      <c r="FD435" s="7"/>
      <c r="FE435" s="7">
        <f t="shared" si="82"/>
        <v>3154</v>
      </c>
      <c r="FF435" s="72">
        <f t="shared" si="83"/>
        <v>14331</v>
      </c>
      <c r="FG435" s="6">
        <v>461361123</v>
      </c>
    </row>
    <row r="436" spans="1:163" ht="17.25" hidden="1" customHeight="1" x14ac:dyDescent="0.25">
      <c r="A436" s="72">
        <v>462615275</v>
      </c>
      <c r="B436" s="232" t="s">
        <v>567</v>
      </c>
      <c r="C436" s="72" t="s">
        <v>2243</v>
      </c>
      <c r="D436" s="72" t="s">
        <v>2954</v>
      </c>
      <c r="E436" s="72">
        <f>3000+2300</f>
        <v>5300</v>
      </c>
      <c r="F436" s="72"/>
      <c r="G436" s="233"/>
      <c r="H436" s="233"/>
      <c r="I436" s="72">
        <v>5136</v>
      </c>
      <c r="J436" s="72">
        <v>4983</v>
      </c>
      <c r="K436" s="189">
        <f t="shared" si="72"/>
        <v>5064</v>
      </c>
      <c r="L436" s="189">
        <f t="shared" si="73"/>
        <v>4819</v>
      </c>
      <c r="M436" s="260">
        <v>1</v>
      </c>
      <c r="N436" s="72" t="s">
        <v>2242</v>
      </c>
      <c r="O436" s="72" t="s">
        <v>128</v>
      </c>
      <c r="P436" s="72" t="s">
        <v>322</v>
      </c>
      <c r="Q436" s="186">
        <v>24502</v>
      </c>
      <c r="R436" s="66">
        <v>81</v>
      </c>
      <c r="S436" s="66">
        <f t="shared" si="74"/>
        <v>0</v>
      </c>
      <c r="T436" s="66">
        <v>1276</v>
      </c>
      <c r="U436" s="4" t="s">
        <v>1007</v>
      </c>
      <c r="V436" s="5">
        <f t="shared" si="80"/>
        <v>2.0910679641893304E-2</v>
      </c>
      <c r="W436" s="5">
        <f t="shared" si="81"/>
        <v>1.2905132123708642E-3</v>
      </c>
      <c r="X436" s="5" t="s">
        <v>124</v>
      </c>
      <c r="Y436" s="72" t="str">
        <f t="shared" si="76"/>
        <v>BPTP</v>
      </c>
      <c r="Z436" s="72" t="s">
        <v>166</v>
      </c>
      <c r="AA436" s="72" t="s">
        <v>258</v>
      </c>
      <c r="AB436" s="232" t="s">
        <v>2346</v>
      </c>
      <c r="AC436" s="72">
        <v>20</v>
      </c>
      <c r="AD436" s="72" t="s">
        <v>2888</v>
      </c>
      <c r="AE436" s="234"/>
      <c r="AF436" s="235" t="s">
        <v>129</v>
      </c>
      <c r="AG436" s="7"/>
      <c r="AH436" s="72" t="s">
        <v>384</v>
      </c>
      <c r="AI436" s="7"/>
      <c r="AJ436" s="7"/>
      <c r="AK436" s="7"/>
      <c r="AL436" s="7">
        <v>4983</v>
      </c>
      <c r="AM436" s="186">
        <v>24502</v>
      </c>
      <c r="AN436" s="189">
        <v>26</v>
      </c>
      <c r="AO436" s="233">
        <v>55</v>
      </c>
      <c r="AP436" s="233" t="str">
        <f t="shared" si="77"/>
        <v>FLOW</v>
      </c>
      <c r="AQ436" s="233"/>
      <c r="AR436" s="233"/>
      <c r="AS436" s="233"/>
      <c r="AT436" s="233"/>
      <c r="AU436" s="72" t="s">
        <v>131</v>
      </c>
      <c r="AV436" s="236" t="s">
        <v>1252</v>
      </c>
      <c r="AW436" s="232" t="s">
        <v>1253</v>
      </c>
      <c r="AX436" s="237">
        <v>45400</v>
      </c>
      <c r="AY436" s="72">
        <v>30</v>
      </c>
      <c r="AZ436" s="72" t="s">
        <v>139</v>
      </c>
      <c r="BA436" s="7" t="s">
        <v>2305</v>
      </c>
      <c r="BB436" s="7"/>
      <c r="BC436" s="7"/>
      <c r="BD436" s="72"/>
      <c r="BE436" s="72"/>
      <c r="BF436" s="72"/>
      <c r="BG436" s="150"/>
      <c r="BH436" s="72"/>
      <c r="BI436" s="72"/>
      <c r="BJ436" s="72"/>
      <c r="BK436" s="72"/>
      <c r="BL436" s="72"/>
      <c r="BM436" s="72"/>
      <c r="BN436" s="72"/>
      <c r="BO436" s="72"/>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v>1</v>
      </c>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238">
        <f t="shared" si="78"/>
        <v>1</v>
      </c>
      <c r="ES436" s="72">
        <f t="shared" si="79"/>
        <v>1</v>
      </c>
      <c r="ET436" s="72" t="s">
        <v>326</v>
      </c>
      <c r="EU436" s="7" t="s">
        <v>2041</v>
      </c>
      <c r="EV436" s="7" t="s">
        <v>115</v>
      </c>
      <c r="EW436" s="7" t="e">
        <v>#N/A</v>
      </c>
      <c r="EX436" s="150" t="e">
        <v>#N/A</v>
      </c>
      <c r="EY436" s="239" t="e">
        <v>#N/A</v>
      </c>
      <c r="EZ436" s="239"/>
      <c r="FA436" s="150"/>
      <c r="FB436" s="239"/>
      <c r="FC436" s="7"/>
      <c r="FD436" s="7"/>
      <c r="FE436" s="7">
        <f t="shared" si="82"/>
        <v>5064</v>
      </c>
      <c r="FF436" s="72">
        <f t="shared" si="83"/>
        <v>10119</v>
      </c>
    </row>
    <row r="437" spans="1:163" ht="17.25" hidden="1" customHeight="1" x14ac:dyDescent="0.25">
      <c r="A437" s="72">
        <v>462338520</v>
      </c>
      <c r="B437" s="232" t="s">
        <v>307</v>
      </c>
      <c r="C437" s="72"/>
      <c r="D437" s="72"/>
      <c r="E437" s="72"/>
      <c r="F437" s="72"/>
      <c r="G437" s="233"/>
      <c r="H437" s="233"/>
      <c r="I437" s="72">
        <v>3753</v>
      </c>
      <c r="J437" s="72">
        <v>11158</v>
      </c>
      <c r="K437" s="189">
        <f t="shared" si="72"/>
        <v>4183</v>
      </c>
      <c r="L437" s="189">
        <f t="shared" si="73"/>
        <v>14911</v>
      </c>
      <c r="M437" s="260">
        <v>3</v>
      </c>
      <c r="N437" s="72" t="s">
        <v>124</v>
      </c>
      <c r="O437" s="72" t="s">
        <v>125</v>
      </c>
      <c r="P437" s="72" t="s">
        <v>199</v>
      </c>
      <c r="Q437" s="186">
        <v>24405</v>
      </c>
      <c r="R437" s="66">
        <v>531</v>
      </c>
      <c r="S437" s="66">
        <f t="shared" si="74"/>
        <v>0</v>
      </c>
      <c r="T437" s="66">
        <v>2893</v>
      </c>
      <c r="U437" s="4" t="s">
        <v>124</v>
      </c>
      <c r="V437" s="5">
        <f t="shared" si="80"/>
        <v>0.1497570015463538</v>
      </c>
      <c r="W437" s="5">
        <f t="shared" si="81"/>
        <v>7.8162619814240459E-3</v>
      </c>
      <c r="X437" s="5" t="str">
        <f t="shared" si="75"/>
        <v>FLOW</v>
      </c>
      <c r="Y437" s="72" t="str">
        <f t="shared" si="76"/>
        <v>NC</v>
      </c>
      <c r="Z437" s="72" t="s">
        <v>141</v>
      </c>
      <c r="AA437" s="72" t="s">
        <v>141</v>
      </c>
      <c r="AB437" s="232" t="s">
        <v>2349</v>
      </c>
      <c r="AC437" s="72"/>
      <c r="AD437" s="72" t="s">
        <v>2896</v>
      </c>
      <c r="AE437" s="234"/>
      <c r="AF437" s="235" t="s">
        <v>2882</v>
      </c>
      <c r="AG437" s="7"/>
      <c r="AH437" s="72" t="s">
        <v>308</v>
      </c>
      <c r="AI437" s="7"/>
      <c r="AJ437" s="7"/>
      <c r="AK437" s="7"/>
      <c r="AL437" s="7">
        <v>11158</v>
      </c>
      <c r="AM437" s="186">
        <v>24405</v>
      </c>
      <c r="AN437" s="189">
        <v>87</v>
      </c>
      <c r="AO437" s="233">
        <v>116</v>
      </c>
      <c r="AP437" s="233" t="str">
        <f t="shared" si="77"/>
        <v>FLOW</v>
      </c>
      <c r="AQ437" s="233"/>
      <c r="AR437" s="233"/>
      <c r="AS437" s="233"/>
      <c r="AT437" s="233"/>
      <c r="AU437" s="72" t="s">
        <v>131</v>
      </c>
      <c r="AV437" s="236" t="s">
        <v>309</v>
      </c>
      <c r="AW437" s="232" t="s">
        <v>310</v>
      </c>
      <c r="AX437" s="237">
        <v>45377</v>
      </c>
      <c r="AY437" s="72">
        <v>30</v>
      </c>
      <c r="AZ437" s="72" t="s">
        <v>139</v>
      </c>
      <c r="BA437" s="7" t="s">
        <v>135</v>
      </c>
      <c r="BB437" s="7"/>
      <c r="BC437" s="7"/>
      <c r="BD437" s="72"/>
      <c r="BE437" s="72"/>
      <c r="BF437" s="72">
        <v>1</v>
      </c>
      <c r="BG437" s="150"/>
      <c r="BH437" s="72"/>
      <c r="BI437" s="72"/>
      <c r="BJ437" s="72"/>
      <c r="BK437" s="72"/>
      <c r="BL437" s="72"/>
      <c r="BM437" s="72"/>
      <c r="BN437" s="72"/>
      <c r="BO437" s="72"/>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v>2</v>
      </c>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238">
        <f t="shared" si="78"/>
        <v>3</v>
      </c>
      <c r="ES437" s="72">
        <f t="shared" si="79"/>
        <v>1</v>
      </c>
      <c r="ET437" s="72" t="s">
        <v>203</v>
      </c>
      <c r="EU437" s="7" t="s">
        <v>311</v>
      </c>
      <c r="EV437" s="7" t="s">
        <v>115</v>
      </c>
      <c r="EW437" s="7" t="s">
        <v>2386</v>
      </c>
      <c r="EX437" s="150" t="s">
        <v>2420</v>
      </c>
      <c r="EY437" s="239">
        <v>46205</v>
      </c>
      <c r="EZ437" s="239"/>
      <c r="FA437" s="150"/>
      <c r="FB437" s="239"/>
      <c r="FC437" s="7"/>
      <c r="FD437" s="7"/>
      <c r="FE437" s="7">
        <f t="shared" si="82"/>
        <v>4183</v>
      </c>
      <c r="FF437" s="72">
        <f t="shared" si="83"/>
        <v>14911</v>
      </c>
      <c r="FG437" s="6">
        <v>462338520</v>
      </c>
    </row>
    <row r="438" spans="1:163" ht="17.25" hidden="1" customHeight="1" x14ac:dyDescent="0.25">
      <c r="A438" s="72">
        <v>461279153</v>
      </c>
      <c r="B438" s="232" t="s">
        <v>2663</v>
      </c>
      <c r="C438" s="72"/>
      <c r="D438" s="72"/>
      <c r="E438" s="72"/>
      <c r="F438" s="72"/>
      <c r="G438" s="233"/>
      <c r="H438" s="233"/>
      <c r="I438" s="72">
        <v>3281</v>
      </c>
      <c r="J438" s="72">
        <v>2874.45</v>
      </c>
      <c r="K438" s="189">
        <f t="shared" si="72"/>
        <v>2874.45</v>
      </c>
      <c r="L438" s="189">
        <f t="shared" si="73"/>
        <v>6155.45</v>
      </c>
      <c r="M438" s="260">
        <v>1</v>
      </c>
      <c r="N438" s="72" t="s">
        <v>124</v>
      </c>
      <c r="O438" s="72" t="s">
        <v>125</v>
      </c>
      <c r="P438" s="72" t="s">
        <v>199</v>
      </c>
      <c r="Q438" s="186">
        <v>24403.45</v>
      </c>
      <c r="R438" s="66">
        <v>0</v>
      </c>
      <c r="S438" s="66">
        <f t="shared" si="74"/>
        <v>0</v>
      </c>
      <c r="T438" s="66">
        <v>900</v>
      </c>
      <c r="U438" s="4" t="s">
        <v>1023</v>
      </c>
      <c r="V438" s="5">
        <f t="shared" si="80"/>
        <v>3.5303591764275138E-2</v>
      </c>
      <c r="W438" s="5">
        <f t="shared" si="81"/>
        <v>1.2853226125390485E-3</v>
      </c>
      <c r="X438" s="5" t="s">
        <v>2242</v>
      </c>
      <c r="Y438" s="72" t="str">
        <f t="shared" si="76"/>
        <v>MPTP</v>
      </c>
      <c r="Z438" s="72" t="s">
        <v>141</v>
      </c>
      <c r="AA438" s="72" t="s">
        <v>181</v>
      </c>
      <c r="AB438" s="232" t="s">
        <v>2349</v>
      </c>
      <c r="AC438" s="72">
        <v>31</v>
      </c>
      <c r="AD438" s="72" t="s">
        <v>2889</v>
      </c>
      <c r="AE438" s="234"/>
      <c r="AF438" s="235" t="s">
        <v>129</v>
      </c>
      <c r="AG438" s="7"/>
      <c r="AH438" s="72" t="s">
        <v>1128</v>
      </c>
      <c r="AI438" s="7"/>
      <c r="AJ438" s="7"/>
      <c r="AK438" s="7"/>
      <c r="AL438" s="7">
        <v>3774.45</v>
      </c>
      <c r="AM438" s="186">
        <v>24403.45</v>
      </c>
      <c r="AN438" s="189">
        <v>26</v>
      </c>
      <c r="AO438" s="233">
        <v>55</v>
      </c>
      <c r="AP438" s="233" t="str">
        <f t="shared" si="77"/>
        <v>FLOW</v>
      </c>
      <c r="AQ438" s="233"/>
      <c r="AR438" s="233"/>
      <c r="AS438" s="233"/>
      <c r="AT438" s="233"/>
      <c r="AU438" s="72" t="s">
        <v>131</v>
      </c>
      <c r="AV438" s="236" t="s">
        <v>2841</v>
      </c>
      <c r="AW438" s="232" t="s">
        <v>2842</v>
      </c>
      <c r="AX438" s="237">
        <v>45288</v>
      </c>
      <c r="AY438" s="72">
        <v>36</v>
      </c>
      <c r="AZ438" s="72" t="s">
        <v>2880</v>
      </c>
      <c r="BA438" s="7" t="s">
        <v>135</v>
      </c>
      <c r="BB438" s="7"/>
      <c r="BC438" s="7"/>
      <c r="BD438" s="72"/>
      <c r="BE438" s="72"/>
      <c r="BF438" s="72"/>
      <c r="BG438" s="150"/>
      <c r="BH438" s="72"/>
      <c r="BI438" s="72"/>
      <c r="BJ438" s="72"/>
      <c r="BK438" s="72"/>
      <c r="BL438" s="72"/>
      <c r="BM438" s="72"/>
      <c r="BN438" s="72"/>
      <c r="BO438" s="72"/>
      <c r="BP438" s="72"/>
      <c r="BQ438" s="72"/>
      <c r="BR438" s="72"/>
      <c r="BS438" s="72"/>
      <c r="BT438" s="72"/>
      <c r="BU438" s="72"/>
      <c r="BV438" s="72"/>
      <c r="BW438" s="72"/>
      <c r="BX438" s="72"/>
      <c r="BY438" s="72"/>
      <c r="BZ438" s="72"/>
      <c r="CA438" s="72"/>
      <c r="CB438" s="72"/>
      <c r="CC438" s="72"/>
      <c r="CD438" s="72"/>
      <c r="CE438" s="72"/>
      <c r="CF438" s="72"/>
      <c r="CG438" s="72">
        <v>1</v>
      </c>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238">
        <f t="shared" si="78"/>
        <v>1</v>
      </c>
      <c r="ES438" s="72">
        <f t="shared" si="79"/>
        <v>1</v>
      </c>
      <c r="ET438" s="72" t="s">
        <v>203</v>
      </c>
      <c r="EU438" s="7"/>
      <c r="EV438" s="262"/>
      <c r="EW438" s="7"/>
      <c r="EX438" s="150"/>
      <c r="EY438" s="239"/>
      <c r="EZ438" s="239"/>
      <c r="FA438" s="150"/>
      <c r="FB438" s="239"/>
      <c r="FC438" s="7"/>
      <c r="FD438" s="7"/>
      <c r="FE438" s="7">
        <f t="shared" si="82"/>
        <v>2874.45</v>
      </c>
      <c r="FF438" s="72">
        <f t="shared" si="83"/>
        <v>6155.45</v>
      </c>
    </row>
    <row r="439" spans="1:163" ht="17.25" hidden="1" customHeight="1" x14ac:dyDescent="0.25">
      <c r="A439" s="72">
        <v>459484458</v>
      </c>
      <c r="B439" s="232" t="s">
        <v>940</v>
      </c>
      <c r="C439" s="72"/>
      <c r="D439" s="72"/>
      <c r="E439" s="72"/>
      <c r="F439" s="72"/>
      <c r="G439" s="233"/>
      <c r="H439" s="233"/>
      <c r="I439" s="72">
        <v>2915</v>
      </c>
      <c r="J439" s="72">
        <v>17489</v>
      </c>
      <c r="K439" s="189">
        <f t="shared" si="72"/>
        <v>3589</v>
      </c>
      <c r="L439" s="189">
        <f t="shared" si="73"/>
        <v>20404</v>
      </c>
      <c r="M439" s="260">
        <v>6</v>
      </c>
      <c r="N439" s="72" t="s">
        <v>124</v>
      </c>
      <c r="O439" s="72" t="s">
        <v>125</v>
      </c>
      <c r="P439" s="72" t="s">
        <v>126</v>
      </c>
      <c r="Q439" s="186">
        <v>24318</v>
      </c>
      <c r="R439" s="66">
        <v>675</v>
      </c>
      <c r="S439" s="66">
        <f t="shared" si="74"/>
        <v>0</v>
      </c>
      <c r="T439" s="66">
        <v>3150</v>
      </c>
      <c r="U439" s="4" t="s">
        <v>124</v>
      </c>
      <c r="V439" s="5">
        <f t="shared" si="80"/>
        <v>4.1877834617339516E-2</v>
      </c>
      <c r="W439" s="5">
        <f t="shared" si="81"/>
        <v>1.0629455059205583E-2</v>
      </c>
      <c r="X439" s="5" t="str">
        <f t="shared" si="75"/>
        <v>FLOW</v>
      </c>
      <c r="Y439" s="72" t="str">
        <f t="shared" si="76"/>
        <v>NC</v>
      </c>
      <c r="Z439" s="72" t="s">
        <v>141</v>
      </c>
      <c r="AA439" s="72" t="s">
        <v>141</v>
      </c>
      <c r="AB439" s="232" t="s">
        <v>2347</v>
      </c>
      <c r="AC439" s="72"/>
      <c r="AD439" s="72" t="s">
        <v>2896</v>
      </c>
      <c r="AE439" s="234"/>
      <c r="AF439" s="235" t="s">
        <v>2882</v>
      </c>
      <c r="AG439" s="7"/>
      <c r="AH439" s="72" t="s">
        <v>1153</v>
      </c>
      <c r="AI439" s="7"/>
      <c r="AJ439" s="7"/>
      <c r="AK439" s="7"/>
      <c r="AL439" s="7">
        <v>17489</v>
      </c>
      <c r="AM439" s="186">
        <v>24318</v>
      </c>
      <c r="AN439" s="189">
        <v>177</v>
      </c>
      <c r="AO439" s="233">
        <v>206</v>
      </c>
      <c r="AP439" s="233" t="str">
        <f t="shared" si="77"/>
        <v>FLOW</v>
      </c>
      <c r="AQ439" s="233"/>
      <c r="AR439" s="233"/>
      <c r="AS439" s="233"/>
      <c r="AT439" s="233"/>
      <c r="AU439" s="72" t="s">
        <v>426</v>
      </c>
      <c r="AV439" s="236" t="s">
        <v>1720</v>
      </c>
      <c r="AW439" s="232" t="s">
        <v>1721</v>
      </c>
      <c r="AX439" s="237">
        <v>45159</v>
      </c>
      <c r="AY439" s="72">
        <v>36</v>
      </c>
      <c r="AZ439" s="72" t="s">
        <v>139</v>
      </c>
      <c r="BA439" s="7" t="s">
        <v>135</v>
      </c>
      <c r="BB439" s="7"/>
      <c r="BC439" s="7"/>
      <c r="BD439" s="72"/>
      <c r="BE439" s="72"/>
      <c r="BF439" s="72"/>
      <c r="BG439" s="150"/>
      <c r="BH439" s="72"/>
      <c r="BI439" s="72">
        <v>1</v>
      </c>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238">
        <f t="shared" si="78"/>
        <v>1</v>
      </c>
      <c r="ES439" s="72">
        <f t="shared" si="79"/>
        <v>1</v>
      </c>
      <c r="ET439" s="72" t="s">
        <v>136</v>
      </c>
      <c r="EU439" s="7" t="s">
        <v>2042</v>
      </c>
      <c r="EV439" s="7" t="s">
        <v>115</v>
      </c>
      <c r="EW439" s="7" t="s">
        <v>2362</v>
      </c>
      <c r="EX439" s="150" t="s">
        <v>2369</v>
      </c>
      <c r="EY439" s="239">
        <v>46206</v>
      </c>
      <c r="EZ439" s="239"/>
      <c r="FA439" s="150"/>
      <c r="FB439" s="239"/>
      <c r="FC439" s="7"/>
      <c r="FD439" s="7"/>
      <c r="FE439" s="7">
        <f t="shared" si="82"/>
        <v>3589</v>
      </c>
      <c r="FF439" s="72">
        <f t="shared" si="83"/>
        <v>20404</v>
      </c>
    </row>
    <row r="440" spans="1:163" ht="17.25" hidden="1" customHeight="1" x14ac:dyDescent="0.25">
      <c r="A440" s="72">
        <v>461195835</v>
      </c>
      <c r="B440" s="232" t="s">
        <v>779</v>
      </c>
      <c r="C440" s="72" t="s">
        <v>2243</v>
      </c>
      <c r="D440" s="72" t="s">
        <v>2943</v>
      </c>
      <c r="E440" s="72">
        <f>3230+70</f>
        <v>3300</v>
      </c>
      <c r="F440" s="72"/>
      <c r="G440" s="233"/>
      <c r="H440" s="233"/>
      <c r="I440" s="72">
        <v>3202</v>
      </c>
      <c r="J440" s="72">
        <v>3193.24</v>
      </c>
      <c r="K440" s="189">
        <f t="shared" si="72"/>
        <v>3275.24</v>
      </c>
      <c r="L440" s="189">
        <f t="shared" si="73"/>
        <v>3095.24</v>
      </c>
      <c r="M440" s="260">
        <v>1</v>
      </c>
      <c r="N440" s="72" t="s">
        <v>2242</v>
      </c>
      <c r="O440" s="72" t="s">
        <v>128</v>
      </c>
      <c r="P440" s="72" t="s">
        <v>199</v>
      </c>
      <c r="Q440" s="186">
        <v>23815</v>
      </c>
      <c r="R440" s="66">
        <v>82</v>
      </c>
      <c r="S440" s="66">
        <f t="shared" si="74"/>
        <v>0</v>
      </c>
      <c r="T440" s="66">
        <v>6750</v>
      </c>
      <c r="U440" s="4" t="s">
        <v>1023</v>
      </c>
      <c r="V440" s="5">
        <f t="shared" si="80"/>
        <v>3.4452302353405455E-2</v>
      </c>
      <c r="W440" s="5">
        <f t="shared" si="81"/>
        <v>1.2543291222190894E-3</v>
      </c>
      <c r="X440" s="5" t="s">
        <v>2242</v>
      </c>
      <c r="Y440" s="72" t="str">
        <f t="shared" si="76"/>
        <v>PTP</v>
      </c>
      <c r="Z440" s="72" t="s">
        <v>166</v>
      </c>
      <c r="AA440" s="72" t="s">
        <v>166</v>
      </c>
      <c r="AB440" s="232"/>
      <c r="AC440" s="72">
        <v>25</v>
      </c>
      <c r="AD440" s="72" t="s">
        <v>2888</v>
      </c>
      <c r="AE440" s="234"/>
      <c r="AF440" s="235" t="s">
        <v>129</v>
      </c>
      <c r="AG440" s="7"/>
      <c r="AH440" s="72" t="s">
        <v>200</v>
      </c>
      <c r="AI440" s="7"/>
      <c r="AJ440" s="7"/>
      <c r="AK440" s="7"/>
      <c r="AL440" s="7">
        <v>3193.24</v>
      </c>
      <c r="AM440" s="186">
        <v>23815</v>
      </c>
      <c r="AN440" s="189">
        <v>26</v>
      </c>
      <c r="AO440" s="233">
        <v>25</v>
      </c>
      <c r="AP440" s="233" t="str">
        <f t="shared" si="77"/>
        <v>STABLE</v>
      </c>
      <c r="AQ440" s="233"/>
      <c r="AR440" s="233"/>
      <c r="AS440" s="233"/>
      <c r="AT440" s="233"/>
      <c r="AU440" s="72" t="s">
        <v>131</v>
      </c>
      <c r="AV440" s="236" t="s">
        <v>1530</v>
      </c>
      <c r="AW440" s="232" t="s">
        <v>189</v>
      </c>
      <c r="AX440" s="237">
        <v>45281</v>
      </c>
      <c r="AY440" s="72">
        <v>36</v>
      </c>
      <c r="AZ440" s="72" t="s">
        <v>139</v>
      </c>
      <c r="BA440" s="7" t="s">
        <v>135</v>
      </c>
      <c r="BB440" s="7"/>
      <c r="BC440" s="7"/>
      <c r="BD440" s="72"/>
      <c r="BE440" s="72"/>
      <c r="BF440" s="72"/>
      <c r="BG440" s="150"/>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238">
        <f t="shared" si="78"/>
        <v>1</v>
      </c>
      <c r="ES440" s="72">
        <f t="shared" si="79"/>
        <v>1</v>
      </c>
      <c r="ET440" s="72" t="s">
        <v>203</v>
      </c>
      <c r="EU440" s="7" t="s">
        <v>2043</v>
      </c>
      <c r="EV440" s="7" t="s">
        <v>115</v>
      </c>
      <c r="EW440" s="7" t="s">
        <v>2352</v>
      </c>
      <c r="EX440" s="150" t="s">
        <v>2364</v>
      </c>
      <c r="EY440" s="239">
        <v>46206</v>
      </c>
      <c r="EZ440" s="239"/>
      <c r="FA440" s="150"/>
      <c r="FB440" s="239"/>
      <c r="FC440" s="7"/>
      <c r="FD440" s="7"/>
      <c r="FE440" s="7">
        <f t="shared" si="82"/>
        <v>3275.24</v>
      </c>
      <c r="FF440" s="72">
        <f t="shared" si="83"/>
        <v>6395.24</v>
      </c>
    </row>
    <row r="441" spans="1:163" ht="17.25" hidden="1" customHeight="1" x14ac:dyDescent="0.25">
      <c r="A441" s="72">
        <v>460087897</v>
      </c>
      <c r="B441" s="232" t="s">
        <v>2562</v>
      </c>
      <c r="C441" s="72" t="s">
        <v>2246</v>
      </c>
      <c r="D441" s="72" t="s">
        <v>2898</v>
      </c>
      <c r="E441" s="72">
        <v>70</v>
      </c>
      <c r="F441" s="72"/>
      <c r="G441" s="233"/>
      <c r="H441" s="233"/>
      <c r="I441" s="72">
        <v>4950</v>
      </c>
      <c r="J441" s="72">
        <v>4944</v>
      </c>
      <c r="K441" s="189">
        <f t="shared" si="72"/>
        <v>5012</v>
      </c>
      <c r="L441" s="189">
        <f t="shared" si="73"/>
        <v>9824</v>
      </c>
      <c r="M441" s="260">
        <v>1</v>
      </c>
      <c r="N441" s="72" t="s">
        <v>2242</v>
      </c>
      <c r="O441" s="72" t="s">
        <v>128</v>
      </c>
      <c r="P441" s="72" t="s">
        <v>126</v>
      </c>
      <c r="Q441" s="186">
        <v>23793.69</v>
      </c>
      <c r="R441" s="66">
        <v>68</v>
      </c>
      <c r="S441" s="66">
        <f t="shared" si="74"/>
        <v>0</v>
      </c>
      <c r="T441" s="66">
        <v>4950</v>
      </c>
      <c r="U441" s="4" t="s">
        <v>1009</v>
      </c>
      <c r="V441" s="5">
        <f t="shared" si="80"/>
        <v>1.4953168302728867E-2</v>
      </c>
      <c r="W441" s="5">
        <f t="shared" si="81"/>
        <v>1.2532067307181661E-3</v>
      </c>
      <c r="X441" s="5" t="str">
        <f t="shared" si="75"/>
        <v xml:space="preserve">STABLE </v>
      </c>
      <c r="Y441" s="72" t="str">
        <f t="shared" si="76"/>
        <v>PAID</v>
      </c>
      <c r="Z441" s="72" t="s">
        <v>128</v>
      </c>
      <c r="AA441" s="72" t="s">
        <v>128</v>
      </c>
      <c r="AB441" s="232"/>
      <c r="AC441" s="72"/>
      <c r="AD441" s="72"/>
      <c r="AE441" s="234"/>
      <c r="AF441" s="235" t="s">
        <v>129</v>
      </c>
      <c r="AG441" s="7"/>
      <c r="AH441" s="72" t="s">
        <v>187</v>
      </c>
      <c r="AI441" s="7"/>
      <c r="AJ441" s="7"/>
      <c r="AK441" s="7"/>
      <c r="AL441" s="7">
        <v>9962</v>
      </c>
      <c r="AM441" s="186">
        <v>23793.69</v>
      </c>
      <c r="AN441" s="189">
        <v>26</v>
      </c>
      <c r="AO441" s="233">
        <v>25</v>
      </c>
      <c r="AP441" s="233" t="str">
        <f t="shared" si="77"/>
        <v>STABLE</v>
      </c>
      <c r="AQ441" s="233"/>
      <c r="AR441" s="233"/>
      <c r="AS441" s="233"/>
      <c r="AT441" s="233"/>
      <c r="AU441" s="72" t="s">
        <v>131</v>
      </c>
      <c r="AV441" s="236" t="s">
        <v>2723</v>
      </c>
      <c r="AW441" s="232" t="s">
        <v>228</v>
      </c>
      <c r="AX441" s="237">
        <v>45210</v>
      </c>
      <c r="AY441" s="72">
        <v>36</v>
      </c>
      <c r="AZ441" s="72" t="s">
        <v>2880</v>
      </c>
      <c r="BA441" s="7" t="s">
        <v>135</v>
      </c>
      <c r="BB441" s="7"/>
      <c r="BC441" s="7"/>
      <c r="BD441" s="72"/>
      <c r="BE441" s="72"/>
      <c r="BF441" s="72"/>
      <c r="BG441" s="150"/>
      <c r="BH441" s="72"/>
      <c r="BI441" s="72"/>
      <c r="BJ441" s="72"/>
      <c r="BK441" s="72"/>
      <c r="BL441" s="72"/>
      <c r="BM441" s="72"/>
      <c r="BN441" s="72"/>
      <c r="BO441" s="72"/>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v>2</v>
      </c>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238">
        <f t="shared" si="78"/>
        <v>2</v>
      </c>
      <c r="ES441" s="72">
        <f t="shared" si="79"/>
        <v>1</v>
      </c>
      <c r="ET441" s="72" t="s">
        <v>136</v>
      </c>
      <c r="EU441" s="7"/>
      <c r="EV441" s="262"/>
      <c r="EW441" s="7"/>
      <c r="EX441" s="150"/>
      <c r="EY441" s="239"/>
      <c r="EZ441" s="239"/>
      <c r="FA441" s="150"/>
      <c r="FB441" s="239"/>
      <c r="FC441" s="7"/>
      <c r="FD441" s="7"/>
      <c r="FE441" s="7">
        <f t="shared" si="82"/>
        <v>5012</v>
      </c>
      <c r="FF441" s="72">
        <f t="shared" si="83"/>
        <v>9894</v>
      </c>
    </row>
    <row r="442" spans="1:163" ht="17.25" hidden="1" customHeight="1" x14ac:dyDescent="0.25">
      <c r="A442" s="72">
        <v>464290127</v>
      </c>
      <c r="B442" s="232" t="s">
        <v>2690</v>
      </c>
      <c r="C442" s="72"/>
      <c r="D442" s="72"/>
      <c r="E442" s="72"/>
      <c r="F442" s="72"/>
      <c r="G442" s="233"/>
      <c r="H442" s="233" t="s">
        <v>2905</v>
      </c>
      <c r="I442" s="72">
        <v>4969</v>
      </c>
      <c r="J442" s="72">
        <v>4959</v>
      </c>
      <c r="K442" s="189">
        <f t="shared" si="72"/>
        <v>4963</v>
      </c>
      <c r="L442" s="189">
        <f t="shared" si="73"/>
        <v>9928</v>
      </c>
      <c r="M442" s="260">
        <v>1</v>
      </c>
      <c r="N442" s="72" t="s">
        <v>2242</v>
      </c>
      <c r="O442" s="72" t="s">
        <v>125</v>
      </c>
      <c r="P442" s="72" t="s">
        <v>199</v>
      </c>
      <c r="Q442" s="186">
        <v>23714</v>
      </c>
      <c r="R442" s="66">
        <v>4</v>
      </c>
      <c r="S442" s="66">
        <f t="shared" si="74"/>
        <v>0</v>
      </c>
      <c r="T442" s="66">
        <v>2037</v>
      </c>
      <c r="U442" s="4" t="s">
        <v>129</v>
      </c>
      <c r="V442" s="5">
        <f t="shared" si="80"/>
        <v>3.4306189292826243E-2</v>
      </c>
      <c r="W442" s="5">
        <f t="shared" si="81"/>
        <v>1.2490094815999786E-3</v>
      </c>
      <c r="X442" s="5" t="str">
        <f t="shared" si="75"/>
        <v xml:space="preserve">STABLE </v>
      </c>
      <c r="Y442" s="72" t="str">
        <f t="shared" si="76"/>
        <v>NC</v>
      </c>
      <c r="Z442" s="72" t="s">
        <v>129</v>
      </c>
      <c r="AA442" s="72" t="s">
        <v>141</v>
      </c>
      <c r="AB442" s="232" t="s">
        <v>2349</v>
      </c>
      <c r="AC442" s="72"/>
      <c r="AD442" s="72" t="s">
        <v>2892</v>
      </c>
      <c r="AE442" s="234"/>
      <c r="AF442" s="235" t="s">
        <v>129</v>
      </c>
      <c r="AG442" s="7"/>
      <c r="AH442" s="72" t="s">
        <v>250</v>
      </c>
      <c r="AI442" s="7"/>
      <c r="AJ442" s="7"/>
      <c r="AK442" s="7"/>
      <c r="AL442" s="7">
        <v>7000</v>
      </c>
      <c r="AM442" s="186">
        <v>23714</v>
      </c>
      <c r="AN442" s="189">
        <v>26</v>
      </c>
      <c r="AO442" s="233">
        <v>25</v>
      </c>
      <c r="AP442" s="233" t="str">
        <f t="shared" si="77"/>
        <v>STABLE</v>
      </c>
      <c r="AQ442" s="233"/>
      <c r="AR442" s="233"/>
      <c r="AS442" s="233"/>
      <c r="AT442" s="233"/>
      <c r="AU442" s="72" t="s">
        <v>131</v>
      </c>
      <c r="AV442" s="236" t="s">
        <v>2872</v>
      </c>
      <c r="AW442" s="232" t="s">
        <v>310</v>
      </c>
      <c r="AX442" s="237">
        <v>45576</v>
      </c>
      <c r="AY442" s="72">
        <v>24</v>
      </c>
      <c r="AZ442" s="72" t="s">
        <v>2880</v>
      </c>
      <c r="BA442" s="7" t="s">
        <v>135</v>
      </c>
      <c r="BB442" s="7"/>
      <c r="BC442" s="7"/>
      <c r="BD442" s="72"/>
      <c r="BE442" s="72"/>
      <c r="BF442" s="72"/>
      <c r="BG442" s="150"/>
      <c r="BH442" s="72"/>
      <c r="BI442" s="72"/>
      <c r="BJ442" s="72"/>
      <c r="BK442" s="72"/>
      <c r="BL442" s="72"/>
      <c r="BM442" s="72"/>
      <c r="BN442" s="72"/>
      <c r="BO442" s="72"/>
      <c r="BP442" s="72"/>
      <c r="BQ442" s="72"/>
      <c r="BR442" s="72"/>
      <c r="BS442" s="72"/>
      <c r="BT442" s="72"/>
      <c r="BU442" s="72"/>
      <c r="BV442" s="72"/>
      <c r="BW442" s="72"/>
      <c r="BX442" s="72"/>
      <c r="BY442" s="72"/>
      <c r="BZ442" s="72"/>
      <c r="CA442" s="72"/>
      <c r="CB442" s="72"/>
      <c r="CC442" s="72"/>
      <c r="CD442" s="72"/>
      <c r="CE442" s="72"/>
      <c r="CF442" s="72"/>
      <c r="CG442" s="72">
        <v>1</v>
      </c>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238">
        <f t="shared" si="78"/>
        <v>1</v>
      </c>
      <c r="ES442" s="72">
        <f t="shared" si="79"/>
        <v>1</v>
      </c>
      <c r="ET442" s="72" t="s">
        <v>203</v>
      </c>
      <c r="EU442" s="7"/>
      <c r="EV442" s="262"/>
      <c r="EW442" s="7"/>
      <c r="EX442" s="150"/>
      <c r="EY442" s="239"/>
      <c r="EZ442" s="239"/>
      <c r="FA442" s="150"/>
      <c r="FB442" s="239"/>
      <c r="FC442" s="7"/>
      <c r="FD442" s="7"/>
      <c r="FE442" s="7">
        <f t="shared" si="82"/>
        <v>4963</v>
      </c>
      <c r="FF442" s="72">
        <f t="shared" si="83"/>
        <v>9928</v>
      </c>
    </row>
    <row r="443" spans="1:163" ht="17.25" hidden="1" customHeight="1" x14ac:dyDescent="0.25">
      <c r="A443" s="72">
        <v>454743569</v>
      </c>
      <c r="B443" s="232" t="s">
        <v>876</v>
      </c>
      <c r="C443" s="72"/>
      <c r="D443" s="72"/>
      <c r="E443" s="72"/>
      <c r="F443" s="72"/>
      <c r="G443" s="233"/>
      <c r="H443" s="233"/>
      <c r="I443" s="72">
        <v>2833</v>
      </c>
      <c r="J443" s="72">
        <v>16997</v>
      </c>
      <c r="K443" s="189">
        <f t="shared" si="72"/>
        <v>3534</v>
      </c>
      <c r="L443" s="189">
        <f t="shared" si="73"/>
        <v>19830</v>
      </c>
      <c r="M443" s="260">
        <v>6</v>
      </c>
      <c r="N443" s="72" t="s">
        <v>124</v>
      </c>
      <c r="O443" s="72" t="s">
        <v>125</v>
      </c>
      <c r="P443" s="72" t="s">
        <v>218</v>
      </c>
      <c r="Q443" s="186">
        <v>23515.41</v>
      </c>
      <c r="R443" s="66">
        <v>702</v>
      </c>
      <c r="S443" s="66">
        <f t="shared" si="74"/>
        <v>0</v>
      </c>
      <c r="T443" s="66">
        <v>3130</v>
      </c>
      <c r="U443" s="4" t="s">
        <v>124</v>
      </c>
      <c r="V443" s="5">
        <f t="shared" si="80"/>
        <v>0.16021531090698748</v>
      </c>
      <c r="W443" s="5">
        <f t="shared" si="81"/>
        <v>1.0278641080425756E-2</v>
      </c>
      <c r="X443" s="5" t="str">
        <f t="shared" si="75"/>
        <v>FLOW</v>
      </c>
      <c r="Y443" s="72" t="str">
        <f t="shared" si="76"/>
        <v>RTP</v>
      </c>
      <c r="Z443" s="72" t="s">
        <v>127</v>
      </c>
      <c r="AA443" s="72" t="s">
        <v>127</v>
      </c>
      <c r="AB443" s="232" t="s">
        <v>2346</v>
      </c>
      <c r="AC443" s="72"/>
      <c r="AD443" s="72" t="s">
        <v>2889</v>
      </c>
      <c r="AE443" s="234"/>
      <c r="AF443" s="235" t="s">
        <v>2882</v>
      </c>
      <c r="AG443" s="7"/>
      <c r="AH443" s="72" t="s">
        <v>1137</v>
      </c>
      <c r="AI443" s="7"/>
      <c r="AJ443" s="7"/>
      <c r="AK443" s="7"/>
      <c r="AL443" s="7">
        <v>16997</v>
      </c>
      <c r="AM443" s="186">
        <v>23515.41</v>
      </c>
      <c r="AN443" s="189">
        <v>177</v>
      </c>
      <c r="AO443" s="233">
        <v>206</v>
      </c>
      <c r="AP443" s="233" t="str">
        <f t="shared" si="77"/>
        <v>FLOW</v>
      </c>
      <c r="AQ443" s="233"/>
      <c r="AR443" s="233"/>
      <c r="AS443" s="233"/>
      <c r="AT443" s="233"/>
      <c r="AU443" s="72" t="s">
        <v>426</v>
      </c>
      <c r="AV443" s="236" t="s">
        <v>1650</v>
      </c>
      <c r="AW443" s="232" t="s">
        <v>221</v>
      </c>
      <c r="AX443" s="237">
        <v>44823</v>
      </c>
      <c r="AY443" s="72">
        <v>48</v>
      </c>
      <c r="AZ443" s="72" t="s">
        <v>139</v>
      </c>
      <c r="BA443" s="7" t="s">
        <v>2305</v>
      </c>
      <c r="BB443" s="7"/>
      <c r="BC443" s="7"/>
      <c r="BD443" s="72"/>
      <c r="BE443" s="72"/>
      <c r="BF443" s="72"/>
      <c r="BG443" s="150"/>
      <c r="BH443" s="72"/>
      <c r="BI443" s="72"/>
      <c r="BJ443" s="72"/>
      <c r="BK443" s="72"/>
      <c r="BL443" s="72">
        <v>1</v>
      </c>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238">
        <f t="shared" si="78"/>
        <v>1</v>
      </c>
      <c r="ES443" s="72">
        <f t="shared" si="79"/>
        <v>1</v>
      </c>
      <c r="ET443" s="72" t="s">
        <v>222</v>
      </c>
      <c r="EU443" s="7" t="s">
        <v>2044</v>
      </c>
      <c r="EV443" s="7" t="s">
        <v>115</v>
      </c>
      <c r="EW443" s="7" t="s">
        <v>2356</v>
      </c>
      <c r="EX443" s="150" t="s">
        <v>2500</v>
      </c>
      <c r="EY443" s="239">
        <v>46207</v>
      </c>
      <c r="EZ443" s="239"/>
      <c r="FA443" s="150"/>
      <c r="FB443" s="239"/>
      <c r="FC443" s="7" t="s">
        <v>2932</v>
      </c>
      <c r="FD443" s="7"/>
      <c r="FE443" s="7">
        <f t="shared" si="82"/>
        <v>3534</v>
      </c>
      <c r="FF443" s="72">
        <f t="shared" si="83"/>
        <v>19830</v>
      </c>
    </row>
    <row r="444" spans="1:163" ht="17.25" hidden="1" customHeight="1" x14ac:dyDescent="0.25">
      <c r="A444" s="72">
        <v>461172627</v>
      </c>
      <c r="B444" s="232" t="s">
        <v>752</v>
      </c>
      <c r="C444" s="72" t="s">
        <v>2243</v>
      </c>
      <c r="D444" s="72" t="s">
        <v>2959</v>
      </c>
      <c r="E444" s="72">
        <v>850</v>
      </c>
      <c r="F444" s="72"/>
      <c r="G444" s="233"/>
      <c r="H444" s="233"/>
      <c r="I444" s="72">
        <v>3741</v>
      </c>
      <c r="J444" s="72">
        <v>2241</v>
      </c>
      <c r="K444" s="189">
        <f t="shared" si="72"/>
        <v>2309</v>
      </c>
      <c r="L444" s="189">
        <f t="shared" si="73"/>
        <v>5132</v>
      </c>
      <c r="M444" s="260">
        <v>1</v>
      </c>
      <c r="N444" s="72" t="s">
        <v>2242</v>
      </c>
      <c r="O444" s="72" t="s">
        <v>128</v>
      </c>
      <c r="P444" s="72" t="s">
        <v>126</v>
      </c>
      <c r="Q444" s="186">
        <v>23450.61</v>
      </c>
      <c r="R444" s="66">
        <v>68</v>
      </c>
      <c r="S444" s="66">
        <f t="shared" si="74"/>
        <v>0</v>
      </c>
      <c r="T444" s="66">
        <v>513.21</v>
      </c>
      <c r="U444" s="4" t="s">
        <v>129</v>
      </c>
      <c r="V444" s="5">
        <f t="shared" si="80"/>
        <v>1.4737559333237367E-2</v>
      </c>
      <c r="W444" s="5">
        <f t="shared" si="81"/>
        <v>1.235136806920101E-3</v>
      </c>
      <c r="X444" s="5" t="s">
        <v>124</v>
      </c>
      <c r="Y444" s="72" t="str">
        <f t="shared" si="76"/>
        <v>RTP</v>
      </c>
      <c r="Z444" s="72" t="s">
        <v>129</v>
      </c>
      <c r="AA444" s="72" t="s">
        <v>127</v>
      </c>
      <c r="AB444" s="232" t="s">
        <v>2346</v>
      </c>
      <c r="AC444" s="72">
        <v>26</v>
      </c>
      <c r="AD444" s="72" t="s">
        <v>2889</v>
      </c>
      <c r="AE444" s="234"/>
      <c r="AF444" s="235" t="s">
        <v>129</v>
      </c>
      <c r="AG444" s="7"/>
      <c r="AH444" s="72" t="s">
        <v>1094</v>
      </c>
      <c r="AI444" s="7"/>
      <c r="AJ444" s="7"/>
      <c r="AK444" s="7"/>
      <c r="AL444" s="7">
        <v>2241</v>
      </c>
      <c r="AM444" s="186">
        <v>23450.61</v>
      </c>
      <c r="AN444" s="189">
        <v>26</v>
      </c>
      <c r="AO444" s="233">
        <v>55</v>
      </c>
      <c r="AP444" s="233" t="str">
        <f t="shared" si="77"/>
        <v>FLOW</v>
      </c>
      <c r="AQ444" s="233"/>
      <c r="AR444" s="233"/>
      <c r="AS444" s="233"/>
      <c r="AT444" s="233"/>
      <c r="AU444" s="72" t="s">
        <v>131</v>
      </c>
      <c r="AV444" s="236" t="s">
        <v>1498</v>
      </c>
      <c r="AW444" s="232" t="s">
        <v>252</v>
      </c>
      <c r="AX444" s="237">
        <v>45279</v>
      </c>
      <c r="AY444" s="72">
        <v>36</v>
      </c>
      <c r="AZ444" s="72" t="s">
        <v>139</v>
      </c>
      <c r="BA444" s="7" t="s">
        <v>135</v>
      </c>
      <c r="BB444" s="7"/>
      <c r="BC444" s="7"/>
      <c r="BD444" s="72"/>
      <c r="BE444" s="72"/>
      <c r="BF444" s="72"/>
      <c r="BG444" s="150"/>
      <c r="BH444" s="72"/>
      <c r="BI444" s="72"/>
      <c r="BJ444" s="72"/>
      <c r="BK444" s="72"/>
      <c r="BL444" s="72"/>
      <c r="BM444" s="72"/>
      <c r="BN444" s="72"/>
      <c r="BO444" s="72"/>
      <c r="BP444" s="72"/>
      <c r="BQ444" s="72"/>
      <c r="BR444" s="72"/>
      <c r="BS444" s="72"/>
      <c r="BT444" s="72"/>
      <c r="BU444" s="72">
        <v>1</v>
      </c>
      <c r="BV444" s="72"/>
      <c r="BW444" s="72"/>
      <c r="BX444" s="72">
        <v>1</v>
      </c>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v>1</v>
      </c>
      <c r="EJ444" s="72"/>
      <c r="EK444" s="72"/>
      <c r="EL444" s="72"/>
      <c r="EM444" s="72"/>
      <c r="EN444" s="72"/>
      <c r="EO444" s="72"/>
      <c r="EP444" s="72"/>
      <c r="EQ444" s="72"/>
      <c r="ER444" s="238">
        <f t="shared" si="78"/>
        <v>3</v>
      </c>
      <c r="ES444" s="72">
        <f t="shared" si="79"/>
        <v>1</v>
      </c>
      <c r="ET444" s="72" t="s">
        <v>136</v>
      </c>
      <c r="EU444" s="7" t="s">
        <v>2045</v>
      </c>
      <c r="EV444" s="7" t="s">
        <v>115</v>
      </c>
      <c r="EW444" s="7" t="s">
        <v>2352</v>
      </c>
      <c r="EX444" s="150" t="s">
        <v>2364</v>
      </c>
      <c r="EY444" s="239">
        <v>46210</v>
      </c>
      <c r="EZ444" s="239"/>
      <c r="FA444" s="150"/>
      <c r="FB444" s="239"/>
      <c r="FC444" s="7"/>
      <c r="FD444" s="7"/>
      <c r="FE444" s="7">
        <f t="shared" si="82"/>
        <v>2309</v>
      </c>
      <c r="FF444" s="72">
        <f t="shared" si="83"/>
        <v>5982</v>
      </c>
    </row>
    <row r="445" spans="1:163" ht="17.25" hidden="1" customHeight="1" x14ac:dyDescent="0.25">
      <c r="A445" s="72">
        <v>464144514</v>
      </c>
      <c r="B445" s="232" t="s">
        <v>2623</v>
      </c>
      <c r="C445" s="72" t="s">
        <v>2246</v>
      </c>
      <c r="D445" s="72" t="s">
        <v>2898</v>
      </c>
      <c r="E445" s="72">
        <f>5580+5000</f>
        <v>10580</v>
      </c>
      <c r="F445" s="72"/>
      <c r="G445" s="233"/>
      <c r="H445" s="233"/>
      <c r="I445" s="72">
        <v>4828</v>
      </c>
      <c r="J445" s="72">
        <v>4755.76</v>
      </c>
      <c r="K445" s="189">
        <f t="shared" si="72"/>
        <v>4797.76</v>
      </c>
      <c r="L445" s="189">
        <f t="shared" si="73"/>
        <v>-996.23999999999978</v>
      </c>
      <c r="M445" s="260">
        <v>1</v>
      </c>
      <c r="N445" s="72" t="s">
        <v>480</v>
      </c>
      <c r="O445" s="72" t="s">
        <v>128</v>
      </c>
      <c r="P445" s="72" t="s">
        <v>126</v>
      </c>
      <c r="Q445" s="186">
        <v>23044</v>
      </c>
      <c r="R445" s="66">
        <v>42</v>
      </c>
      <c r="S445" s="66">
        <f t="shared" si="74"/>
        <v>0</v>
      </c>
      <c r="T445" s="66">
        <v>450</v>
      </c>
      <c r="U445" s="4" t="s">
        <v>129</v>
      </c>
      <c r="V445" s="5">
        <f t="shared" si="80"/>
        <v>1.4482024871639666E-2</v>
      </c>
      <c r="W445" s="5">
        <f t="shared" si="81"/>
        <v>1.2137207765029058E-3</v>
      </c>
      <c r="X445" s="5" t="str">
        <f t="shared" si="75"/>
        <v>RB</v>
      </c>
      <c r="Y445" s="72" t="str">
        <f t="shared" si="76"/>
        <v>PAID</v>
      </c>
      <c r="Z445" s="72" t="s">
        <v>129</v>
      </c>
      <c r="AA445" s="72" t="s">
        <v>128</v>
      </c>
      <c r="AB445" s="232"/>
      <c r="AC445" s="72"/>
      <c r="AD445" s="72"/>
      <c r="AE445" s="234"/>
      <c r="AF445" s="235" t="s">
        <v>129</v>
      </c>
      <c r="AG445" s="7"/>
      <c r="AH445" s="72" t="s">
        <v>2702</v>
      </c>
      <c r="AI445" s="7"/>
      <c r="AJ445" s="7"/>
      <c r="AK445" s="7"/>
      <c r="AL445" s="7">
        <v>5247.76</v>
      </c>
      <c r="AM445" s="186">
        <v>23044</v>
      </c>
      <c r="AN445" s="189">
        <v>26</v>
      </c>
      <c r="AO445" s="233">
        <v>0</v>
      </c>
      <c r="AP445" s="233" t="str">
        <f t="shared" si="77"/>
        <v>RB</v>
      </c>
      <c r="AQ445" s="233"/>
      <c r="AR445" s="233"/>
      <c r="AS445" s="233"/>
      <c r="AT445" s="233"/>
      <c r="AU445" s="72" t="s">
        <v>131</v>
      </c>
      <c r="AV445" s="236" t="s">
        <v>2793</v>
      </c>
      <c r="AW445" s="232" t="s">
        <v>252</v>
      </c>
      <c r="AX445" s="237">
        <v>45564</v>
      </c>
      <c r="AY445" s="72">
        <v>24</v>
      </c>
      <c r="AZ445" s="72" t="s">
        <v>2880</v>
      </c>
      <c r="BA445" s="7" t="s">
        <v>135</v>
      </c>
      <c r="BB445" s="7"/>
      <c r="BC445" s="7"/>
      <c r="BD445" s="72"/>
      <c r="BE445" s="72"/>
      <c r="BF445" s="72"/>
      <c r="BG445" s="150"/>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v>1</v>
      </c>
      <c r="CK445" s="72"/>
      <c r="CL445" s="72"/>
      <c r="CM445" s="72"/>
      <c r="CN445" s="72"/>
      <c r="CO445" s="72"/>
      <c r="CP445" s="72">
        <v>4</v>
      </c>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238">
        <f t="shared" si="78"/>
        <v>5</v>
      </c>
      <c r="ES445" s="72">
        <f t="shared" si="79"/>
        <v>1</v>
      </c>
      <c r="ET445" s="72" t="s">
        <v>136</v>
      </c>
      <c r="EU445" s="7"/>
      <c r="EV445" s="262"/>
      <c r="EW445" s="7"/>
      <c r="EX445" s="150"/>
      <c r="EY445" s="239"/>
      <c r="EZ445" s="239"/>
      <c r="FA445" s="150"/>
      <c r="FB445" s="239"/>
      <c r="FC445" s="7"/>
      <c r="FD445" s="7"/>
      <c r="FE445" s="7">
        <f t="shared" si="82"/>
        <v>4797.76</v>
      </c>
      <c r="FF445" s="72">
        <f t="shared" si="83"/>
        <v>9583.76</v>
      </c>
    </row>
    <row r="446" spans="1:163" ht="17.25" hidden="1" customHeight="1" x14ac:dyDescent="0.25">
      <c r="A446" s="72">
        <v>460587311</v>
      </c>
      <c r="B446" s="232" t="s">
        <v>724</v>
      </c>
      <c r="C446" s="72" t="s">
        <v>2243</v>
      </c>
      <c r="D446" s="72" t="s">
        <v>2952</v>
      </c>
      <c r="E446" s="72">
        <f>4034+80</f>
        <v>4114</v>
      </c>
      <c r="F446" s="72"/>
      <c r="G446" s="233"/>
      <c r="H446" s="233"/>
      <c r="I446" s="72">
        <v>4031</v>
      </c>
      <c r="J446" s="72">
        <v>4028.5</v>
      </c>
      <c r="K446" s="189">
        <f t="shared" si="72"/>
        <v>4106.5</v>
      </c>
      <c r="L446" s="189">
        <f t="shared" si="73"/>
        <v>3945.5</v>
      </c>
      <c r="M446" s="260">
        <v>1</v>
      </c>
      <c r="N446" s="72" t="s">
        <v>2242</v>
      </c>
      <c r="O446" s="72" t="s">
        <v>128</v>
      </c>
      <c r="P446" s="72" t="s">
        <v>173</v>
      </c>
      <c r="Q446" s="186">
        <v>23032.09</v>
      </c>
      <c r="R446" s="66">
        <v>78</v>
      </c>
      <c r="S446" s="66">
        <f t="shared" si="74"/>
        <v>0</v>
      </c>
      <c r="T446" s="66">
        <v>3022.8</v>
      </c>
      <c r="U446" s="4" t="s">
        <v>1011</v>
      </c>
      <c r="V446" s="5">
        <f t="shared" si="80"/>
        <v>2.3759087916193879E-2</v>
      </c>
      <c r="W446" s="5">
        <f t="shared" si="81"/>
        <v>1.2130934802675234E-3</v>
      </c>
      <c r="X446" s="5" t="s">
        <v>2242</v>
      </c>
      <c r="Y446" s="72" t="str">
        <f t="shared" si="76"/>
        <v>PTP</v>
      </c>
      <c r="Z446" s="72" t="s">
        <v>166</v>
      </c>
      <c r="AA446" s="72" t="s">
        <v>166</v>
      </c>
      <c r="AB446" s="232"/>
      <c r="AC446" s="72"/>
      <c r="AD446" s="72"/>
      <c r="AE446" s="234"/>
      <c r="AF446" s="235" t="s">
        <v>2882</v>
      </c>
      <c r="AG446" s="7"/>
      <c r="AH446" s="72" t="s">
        <v>1161</v>
      </c>
      <c r="AI446" s="7"/>
      <c r="AJ446" s="7"/>
      <c r="AK446" s="7"/>
      <c r="AL446" s="7">
        <v>4028.5</v>
      </c>
      <c r="AM446" s="186">
        <v>23032.09</v>
      </c>
      <c r="AN446" s="189">
        <v>26</v>
      </c>
      <c r="AO446" s="233">
        <v>25</v>
      </c>
      <c r="AP446" s="233" t="str">
        <f t="shared" si="77"/>
        <v>STABLE</v>
      </c>
      <c r="AQ446" s="233"/>
      <c r="AR446" s="233"/>
      <c r="AS446" s="233"/>
      <c r="AT446" s="233"/>
      <c r="AU446" s="72" t="s">
        <v>426</v>
      </c>
      <c r="AV446" s="236" t="s">
        <v>1463</v>
      </c>
      <c r="AW446" s="232" t="s">
        <v>239</v>
      </c>
      <c r="AX446" s="237">
        <v>45240</v>
      </c>
      <c r="AY446" s="72">
        <v>36</v>
      </c>
      <c r="AZ446" s="72" t="s">
        <v>139</v>
      </c>
      <c r="BA446" s="7" t="s">
        <v>2305</v>
      </c>
      <c r="BB446" s="7"/>
      <c r="BC446" s="7"/>
      <c r="BD446" s="72"/>
      <c r="BE446" s="72"/>
      <c r="BF446" s="72"/>
      <c r="BG446" s="150"/>
      <c r="BH446" s="72"/>
      <c r="BI446" s="72"/>
      <c r="BJ446" s="72"/>
      <c r="BK446" s="72"/>
      <c r="BL446" s="72">
        <v>1</v>
      </c>
      <c r="BM446" s="72"/>
      <c r="BN446" s="72"/>
      <c r="BO446" s="72"/>
      <c r="BP446" s="72"/>
      <c r="BQ446" s="72"/>
      <c r="BR446" s="72"/>
      <c r="BS446" s="72"/>
      <c r="BT446" s="72"/>
      <c r="BU446" s="72"/>
      <c r="BV446" s="72"/>
      <c r="BW446" s="72"/>
      <c r="BX446" s="72"/>
      <c r="BY446" s="72"/>
      <c r="BZ446" s="72"/>
      <c r="CA446" s="72"/>
      <c r="CB446" s="72"/>
      <c r="CC446" s="72"/>
      <c r="CD446" s="72"/>
      <c r="CE446" s="72"/>
      <c r="CF446" s="72"/>
      <c r="CG446" s="72"/>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238">
        <f t="shared" si="78"/>
        <v>1</v>
      </c>
      <c r="ES446" s="72">
        <f t="shared" si="79"/>
        <v>1</v>
      </c>
      <c r="ET446" s="72" t="s">
        <v>178</v>
      </c>
      <c r="EU446" s="7" t="s">
        <v>2046</v>
      </c>
      <c r="EV446" s="7" t="s">
        <v>115</v>
      </c>
      <c r="EW446" s="7" t="s">
        <v>2358</v>
      </c>
      <c r="EX446" s="150" t="s">
        <v>2371</v>
      </c>
      <c r="EY446" s="239">
        <v>46218</v>
      </c>
      <c r="EZ446" s="239"/>
      <c r="FA446" s="150"/>
      <c r="FB446" s="239"/>
      <c r="FC446" s="7"/>
      <c r="FD446" s="7"/>
      <c r="FE446" s="7">
        <f t="shared" si="82"/>
        <v>4106.5</v>
      </c>
      <c r="FF446" s="72">
        <f t="shared" si="83"/>
        <v>8059.5</v>
      </c>
    </row>
    <row r="447" spans="1:163" ht="17.25" hidden="1" customHeight="1" x14ac:dyDescent="0.25">
      <c r="A447" s="72">
        <v>460234987</v>
      </c>
      <c r="B447" s="232" t="s">
        <v>605</v>
      </c>
      <c r="C447" s="72"/>
      <c r="D447" s="72"/>
      <c r="E447" s="72"/>
      <c r="F447" s="72"/>
      <c r="G447" s="233"/>
      <c r="H447" s="233"/>
      <c r="I447" s="72">
        <v>3479</v>
      </c>
      <c r="J447" s="72">
        <v>6958</v>
      </c>
      <c r="K447" s="189">
        <f t="shared" si="72"/>
        <v>3546</v>
      </c>
      <c r="L447" s="189">
        <f t="shared" si="73"/>
        <v>10437</v>
      </c>
      <c r="M447" s="260">
        <v>2</v>
      </c>
      <c r="N447" s="72" t="s">
        <v>124</v>
      </c>
      <c r="O447" s="72" t="s">
        <v>125</v>
      </c>
      <c r="P447" s="72" t="s">
        <v>284</v>
      </c>
      <c r="Q447" s="186">
        <v>23028</v>
      </c>
      <c r="R447" s="66">
        <v>67</v>
      </c>
      <c r="S447" s="66">
        <f t="shared" si="74"/>
        <v>0</v>
      </c>
      <c r="T447" s="66">
        <v>900</v>
      </c>
      <c r="U447" s="4" t="s">
        <v>124</v>
      </c>
      <c r="V447" s="5">
        <f t="shared" si="80"/>
        <v>3.4916480122222843E-2</v>
      </c>
      <c r="W447" s="5">
        <f t="shared" si="81"/>
        <v>4.2816021404173113E-3</v>
      </c>
      <c r="X447" s="5" t="str">
        <f t="shared" si="75"/>
        <v>FLOW</v>
      </c>
      <c r="Y447" s="72" t="str">
        <f t="shared" si="76"/>
        <v>NC</v>
      </c>
      <c r="Z447" s="72" t="s">
        <v>141</v>
      </c>
      <c r="AA447" s="72" t="s">
        <v>141</v>
      </c>
      <c r="AB447" s="232" t="s">
        <v>2347</v>
      </c>
      <c r="AC447" s="72"/>
      <c r="AD447" s="72" t="s">
        <v>2892</v>
      </c>
      <c r="AE447" s="234"/>
      <c r="AF447" s="235" t="s">
        <v>129</v>
      </c>
      <c r="AG447" s="7"/>
      <c r="AH447" s="72" t="s">
        <v>1060</v>
      </c>
      <c r="AI447" s="7"/>
      <c r="AJ447" s="7"/>
      <c r="AK447" s="7"/>
      <c r="AL447" s="7">
        <v>6958</v>
      </c>
      <c r="AM447" s="186">
        <v>23028</v>
      </c>
      <c r="AN447" s="189">
        <v>57</v>
      </c>
      <c r="AO447" s="233">
        <v>86</v>
      </c>
      <c r="AP447" s="233" t="str">
        <f t="shared" si="77"/>
        <v>FLOW</v>
      </c>
      <c r="AQ447" s="233"/>
      <c r="AR447" s="233"/>
      <c r="AS447" s="233"/>
      <c r="AT447" s="233"/>
      <c r="AU447" s="72" t="s">
        <v>131</v>
      </c>
      <c r="AV447" s="236" t="s">
        <v>1309</v>
      </c>
      <c r="AW447" s="232" t="s">
        <v>1306</v>
      </c>
      <c r="AX447" s="237">
        <v>45220</v>
      </c>
      <c r="AY447" s="72">
        <v>36</v>
      </c>
      <c r="AZ447" s="72" t="s">
        <v>139</v>
      </c>
      <c r="BA447" s="7" t="s">
        <v>2305</v>
      </c>
      <c r="BB447" s="7"/>
      <c r="BC447" s="7"/>
      <c r="BD447" s="72"/>
      <c r="BE447" s="72"/>
      <c r="BF447" s="72"/>
      <c r="BG447" s="150"/>
      <c r="BH447" s="72"/>
      <c r="BI447" s="72"/>
      <c r="BJ447" s="72"/>
      <c r="BK447" s="72"/>
      <c r="BL447" s="72"/>
      <c r="BM447" s="72"/>
      <c r="BN447" s="72"/>
      <c r="BO447" s="72"/>
      <c r="BP447" s="72"/>
      <c r="BQ447" s="72"/>
      <c r="BR447" s="72"/>
      <c r="BS447" s="72"/>
      <c r="BT447" s="72"/>
      <c r="BU447" s="72"/>
      <c r="BV447" s="72"/>
      <c r="BW447" s="72"/>
      <c r="BX447" s="72"/>
      <c r="BY447" s="72"/>
      <c r="BZ447" s="72"/>
      <c r="CA447" s="72"/>
      <c r="CB447" s="72"/>
      <c r="CC447" s="72"/>
      <c r="CD447" s="72"/>
      <c r="CE447" s="72"/>
      <c r="CF447" s="72"/>
      <c r="CG447" s="72">
        <v>1</v>
      </c>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238">
        <f t="shared" si="78"/>
        <v>1</v>
      </c>
      <c r="ES447" s="72">
        <f t="shared" si="79"/>
        <v>1</v>
      </c>
      <c r="ET447" s="72" t="s">
        <v>288</v>
      </c>
      <c r="EU447" s="7" t="s">
        <v>2047</v>
      </c>
      <c r="EV447" s="7" t="s">
        <v>115</v>
      </c>
      <c r="EW447" s="7" t="e">
        <v>#N/A</v>
      </c>
      <c r="EX447" s="150" t="e">
        <v>#N/A</v>
      </c>
      <c r="EY447" s="239" t="e">
        <v>#N/A</v>
      </c>
      <c r="EZ447" s="239"/>
      <c r="FA447" s="150"/>
      <c r="FB447" s="239"/>
      <c r="FC447" s="7" t="s">
        <v>2932</v>
      </c>
      <c r="FD447" s="7"/>
      <c r="FE447" s="7">
        <f t="shared" si="82"/>
        <v>3546</v>
      </c>
      <c r="FF447" s="72">
        <f t="shared" si="83"/>
        <v>10437</v>
      </c>
    </row>
    <row r="448" spans="1:163" ht="17.25" hidden="1" customHeight="1" x14ac:dyDescent="0.25">
      <c r="A448" s="72">
        <v>464448758</v>
      </c>
      <c r="B448" s="232" t="s">
        <v>676</v>
      </c>
      <c r="C448" s="72"/>
      <c r="D448" s="72"/>
      <c r="E448" s="72"/>
      <c r="F448" s="72"/>
      <c r="G448" s="233"/>
      <c r="H448" s="233"/>
      <c r="I448" s="72">
        <v>3489</v>
      </c>
      <c r="J448" s="72">
        <v>6978</v>
      </c>
      <c r="K448" s="189">
        <f t="shared" si="72"/>
        <v>3599</v>
      </c>
      <c r="L448" s="189">
        <f t="shared" si="73"/>
        <v>10467</v>
      </c>
      <c r="M448" s="260">
        <v>2</v>
      </c>
      <c r="N448" s="72" t="s">
        <v>124</v>
      </c>
      <c r="O448" s="72" t="s">
        <v>125</v>
      </c>
      <c r="P448" s="72" t="s">
        <v>199</v>
      </c>
      <c r="Q448" s="186">
        <v>22956</v>
      </c>
      <c r="R448" s="66">
        <v>110</v>
      </c>
      <c r="S448" s="66">
        <f t="shared" si="74"/>
        <v>0</v>
      </c>
      <c r="T448" s="66">
        <v>900.43</v>
      </c>
      <c r="U448" s="4" t="s">
        <v>124</v>
      </c>
      <c r="V448" s="5">
        <f t="shared" si="80"/>
        <v>6.028927823102706E-2</v>
      </c>
      <c r="W448" s="5">
        <f t="shared" si="81"/>
        <v>4.2682151613435727E-3</v>
      </c>
      <c r="X448" s="5" t="s">
        <v>2242</v>
      </c>
      <c r="Y448" s="72" t="str">
        <f t="shared" si="76"/>
        <v>MPTP</v>
      </c>
      <c r="Z448" s="72" t="s">
        <v>141</v>
      </c>
      <c r="AA448" s="72" t="s">
        <v>181</v>
      </c>
      <c r="AB448" s="232" t="s">
        <v>2347</v>
      </c>
      <c r="AC448" s="72">
        <v>28</v>
      </c>
      <c r="AD448" s="72" t="s">
        <v>2889</v>
      </c>
      <c r="AE448" s="234"/>
      <c r="AF448" s="235" t="s">
        <v>129</v>
      </c>
      <c r="AG448" s="7"/>
      <c r="AH448" s="72" t="s">
        <v>355</v>
      </c>
      <c r="AI448" s="7"/>
      <c r="AJ448" s="7"/>
      <c r="AK448" s="7"/>
      <c r="AL448" s="7">
        <v>6978</v>
      </c>
      <c r="AM448" s="186">
        <v>22956</v>
      </c>
      <c r="AN448" s="189">
        <v>57</v>
      </c>
      <c r="AO448" s="233">
        <v>86</v>
      </c>
      <c r="AP448" s="233" t="str">
        <f t="shared" si="77"/>
        <v>FLOW</v>
      </c>
      <c r="AQ448" s="233"/>
      <c r="AR448" s="233"/>
      <c r="AS448" s="233"/>
      <c r="AT448" s="233"/>
      <c r="AU448" s="72" t="s">
        <v>131</v>
      </c>
      <c r="AV448" s="236" t="s">
        <v>1402</v>
      </c>
      <c r="AW448" s="232" t="s">
        <v>298</v>
      </c>
      <c r="AX448" s="237">
        <v>45591</v>
      </c>
      <c r="AY448" s="72">
        <v>24</v>
      </c>
      <c r="AZ448" s="72" t="s">
        <v>139</v>
      </c>
      <c r="BA448" s="7" t="s">
        <v>135</v>
      </c>
      <c r="BB448" s="7"/>
      <c r="BC448" s="7"/>
      <c r="BD448" s="72"/>
      <c r="BE448" s="72"/>
      <c r="BF448" s="72"/>
      <c r="BG448" s="150"/>
      <c r="BH448" s="72"/>
      <c r="BI448" s="72"/>
      <c r="BJ448" s="72"/>
      <c r="BK448" s="72"/>
      <c r="BL448" s="72"/>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v>1</v>
      </c>
      <c r="CK448" s="72"/>
      <c r="CL448" s="72"/>
      <c r="CM448" s="72"/>
      <c r="CN448" s="72"/>
      <c r="CO448" s="72"/>
      <c r="CP448" s="72"/>
      <c r="CQ448" s="72"/>
      <c r="CR448" s="72"/>
      <c r="CS448" s="72">
        <v>2</v>
      </c>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238">
        <f t="shared" si="78"/>
        <v>3</v>
      </c>
      <c r="ES448" s="72">
        <f t="shared" si="79"/>
        <v>1</v>
      </c>
      <c r="ET448" s="72" t="s">
        <v>203</v>
      </c>
      <c r="EU448" s="7" t="s">
        <v>2048</v>
      </c>
      <c r="EV448" s="7" t="s">
        <v>115</v>
      </c>
      <c r="EW448" s="7" t="e">
        <v>#N/A</v>
      </c>
      <c r="EX448" s="150" t="e">
        <v>#N/A</v>
      </c>
      <c r="EY448" s="239" t="e">
        <v>#N/A</v>
      </c>
      <c r="EZ448" s="239"/>
      <c r="FA448" s="150"/>
      <c r="FB448" s="239"/>
      <c r="FC448" s="7"/>
      <c r="FD448" s="7"/>
      <c r="FE448" s="7">
        <f t="shared" si="82"/>
        <v>3599</v>
      </c>
      <c r="FF448" s="72">
        <f t="shared" si="83"/>
        <v>10467</v>
      </c>
    </row>
    <row r="449" spans="1:163" ht="17.25" hidden="1" customHeight="1" x14ac:dyDescent="0.25">
      <c r="A449" s="72">
        <v>462841404</v>
      </c>
      <c r="B449" s="232" t="s">
        <v>312</v>
      </c>
      <c r="C449" s="72"/>
      <c r="D449" s="72"/>
      <c r="E449" s="72"/>
      <c r="F449" s="72"/>
      <c r="G449" s="233"/>
      <c r="H449" s="233"/>
      <c r="I449" s="72">
        <v>11637</v>
      </c>
      <c r="J449" s="72">
        <v>23274</v>
      </c>
      <c r="K449" s="189">
        <f t="shared" ref="K449:K512" si="84">IF((J449+R449)&lt;=I449+R449,(J449+R449),((I449-(I449*(M449+1)-(I449+J449)))+R449))</f>
        <v>461</v>
      </c>
      <c r="L449" s="189">
        <f t="shared" ref="L449:L512" si="85">FF449-E449</f>
        <v>34911</v>
      </c>
      <c r="M449" s="260">
        <v>3</v>
      </c>
      <c r="N449" s="72" t="s">
        <v>124</v>
      </c>
      <c r="O449" s="72" t="s">
        <v>125</v>
      </c>
      <c r="P449" s="72" t="s">
        <v>276</v>
      </c>
      <c r="Q449" s="186">
        <v>22860</v>
      </c>
      <c r="R449" s="66">
        <v>461</v>
      </c>
      <c r="S449" s="66">
        <f t="shared" ref="S449:S512" si="86">IF(H449="CBC COLL",T449,)</f>
        <v>0</v>
      </c>
      <c r="T449" s="66">
        <v>900</v>
      </c>
      <c r="U449" s="4" t="s">
        <v>124</v>
      </c>
      <c r="V449" s="5">
        <f t="shared" si="80"/>
        <v>0.40014703565614662</v>
      </c>
      <c r="W449" s="5">
        <f t="shared" si="81"/>
        <v>7.3214402333683136E-3</v>
      </c>
      <c r="X449" s="5" t="str">
        <f t="shared" ref="X449:X512" si="87">N449</f>
        <v>FLOW</v>
      </c>
      <c r="Y449" s="72" t="str">
        <f t="shared" ref="Y449:Y512" si="88">IF(OR(N449="STABLE", N449="RB" ),"PAID",AA449)</f>
        <v>RTP</v>
      </c>
      <c r="Z449" s="72" t="s">
        <v>127</v>
      </c>
      <c r="AA449" s="72" t="s">
        <v>127</v>
      </c>
      <c r="AB449" s="232"/>
      <c r="AC449" s="72"/>
      <c r="AD449" s="72"/>
      <c r="AE449" s="234"/>
      <c r="AF449" s="235" t="s">
        <v>2882</v>
      </c>
      <c r="AG449" s="7"/>
      <c r="AH449" s="72" t="s">
        <v>313</v>
      </c>
      <c r="AI449" s="7"/>
      <c r="AJ449" s="7"/>
      <c r="AK449" s="7"/>
      <c r="AL449" s="7">
        <v>23274</v>
      </c>
      <c r="AM449" s="186">
        <v>22860</v>
      </c>
      <c r="AN449" s="189">
        <v>87</v>
      </c>
      <c r="AO449" s="233">
        <v>116</v>
      </c>
      <c r="AP449" s="233" t="str">
        <f t="shared" ref="AP449:AP512" si="89">IF(AO449=0,"RB",IF(AO449&lt;AN449,"STABLE",IF(AO449&gt;AN449,"FLOW","SAME")))</f>
        <v>FLOW</v>
      </c>
      <c r="AQ449" s="233"/>
      <c r="AR449" s="233"/>
      <c r="AS449" s="233"/>
      <c r="AT449" s="233"/>
      <c r="AU449" s="72" t="s">
        <v>131</v>
      </c>
      <c r="AV449" s="236" t="s">
        <v>314</v>
      </c>
      <c r="AW449" s="232" t="s">
        <v>315</v>
      </c>
      <c r="AX449" s="237">
        <v>45421</v>
      </c>
      <c r="AY449" s="72">
        <v>24</v>
      </c>
      <c r="AZ449" s="72" t="s">
        <v>139</v>
      </c>
      <c r="BA449" s="7" t="s">
        <v>135</v>
      </c>
      <c r="BB449" s="7"/>
      <c r="BC449" s="7"/>
      <c r="BD449" s="72"/>
      <c r="BE449" s="72"/>
      <c r="BF449" s="72"/>
      <c r="BG449" s="150"/>
      <c r="BH449" s="72"/>
      <c r="BI449" s="72">
        <v>1</v>
      </c>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238">
        <f t="shared" ref="ER449:ER512" si="90">BC449+BF449+BI449+BL449+BO449+BR449+BU449+BX449+CA449+CD449+CG449+CJ449+CM449+CP449+CS449+CV449+CY449+DB449+DE449+DH449+DK449+DN449+DQ449+DT449+DW449+DZ449+EC449+EF449+EI449+EL449+EO449</f>
        <v>1</v>
      </c>
      <c r="ES449" s="72">
        <f t="shared" ref="ES449:ES512" si="91">IF(ER449&gt;0,1,"")</f>
        <v>1</v>
      </c>
      <c r="ET449" s="72" t="s">
        <v>280</v>
      </c>
      <c r="EU449" s="7" t="s">
        <v>316</v>
      </c>
      <c r="EV449" s="7" t="s">
        <v>115</v>
      </c>
      <c r="EW449" s="7" t="s">
        <v>2352</v>
      </c>
      <c r="EX449" s="150" t="s">
        <v>2364</v>
      </c>
      <c r="EY449" s="239">
        <v>46206</v>
      </c>
      <c r="EZ449" s="239"/>
      <c r="FA449" s="150"/>
      <c r="FB449" s="239"/>
      <c r="FC449" s="7"/>
      <c r="FD449" s="7"/>
      <c r="FE449" s="7">
        <f t="shared" si="82"/>
        <v>461</v>
      </c>
      <c r="FF449" s="72">
        <f t="shared" si="83"/>
        <v>34911</v>
      </c>
      <c r="FG449" s="6">
        <v>462841404</v>
      </c>
    </row>
    <row r="450" spans="1:163" ht="17.25" customHeight="1" x14ac:dyDescent="0.25">
      <c r="A450" s="72">
        <v>460384052</v>
      </c>
      <c r="B450" s="232" t="s">
        <v>657</v>
      </c>
      <c r="C450" s="72" t="s">
        <v>2243</v>
      </c>
      <c r="D450" s="72" t="s">
        <v>2952</v>
      </c>
      <c r="E450" s="72">
        <v>4100</v>
      </c>
      <c r="F450" s="72"/>
      <c r="G450" s="233"/>
      <c r="H450" s="233"/>
      <c r="I450" s="72">
        <v>3984</v>
      </c>
      <c r="J450" s="72">
        <v>3785</v>
      </c>
      <c r="K450" s="189">
        <f t="shared" si="84"/>
        <v>3857</v>
      </c>
      <c r="L450" s="189">
        <f t="shared" si="85"/>
        <v>3669</v>
      </c>
      <c r="M450" s="260">
        <v>1</v>
      </c>
      <c r="N450" s="72" t="s">
        <v>2242</v>
      </c>
      <c r="O450" s="72" t="s">
        <v>128</v>
      </c>
      <c r="P450" s="72" t="s">
        <v>264</v>
      </c>
      <c r="Q450" s="186">
        <v>22700</v>
      </c>
      <c r="R450" s="66">
        <v>72</v>
      </c>
      <c r="S450" s="66">
        <f t="shared" si="86"/>
        <v>0</v>
      </c>
      <c r="T450" s="66">
        <v>6750</v>
      </c>
      <c r="U450" s="4" t="s">
        <v>1005</v>
      </c>
      <c r="V450" s="5">
        <f t="shared" ref="V450:V513" si="92">Q450/SUMIFS($Q:$Q,$M:$M,M450,$P:$P,P450)</f>
        <v>1.956260716398359E-2</v>
      </c>
      <c r="W450" s="5">
        <f t="shared" ref="W450:W513" si="93">Q450/SUMIFS($Q:$Q,$M:$M,M450)</f>
        <v>1.1956023965724683E-3</v>
      </c>
      <c r="X450" s="5" t="s">
        <v>2242</v>
      </c>
      <c r="Y450" s="72" t="str">
        <f t="shared" si="88"/>
        <v>PTP</v>
      </c>
      <c r="Z450" s="72" t="s">
        <v>166</v>
      </c>
      <c r="AA450" s="72" t="s">
        <v>166</v>
      </c>
      <c r="AB450" s="232"/>
      <c r="AC450" s="72">
        <v>26</v>
      </c>
      <c r="AD450" s="72" t="s">
        <v>2888</v>
      </c>
      <c r="AE450" s="234"/>
      <c r="AF450" s="235" t="s">
        <v>129</v>
      </c>
      <c r="AG450" s="7"/>
      <c r="AH450" s="72" t="s">
        <v>1067</v>
      </c>
      <c r="AI450" s="7"/>
      <c r="AJ450" s="7"/>
      <c r="AK450" s="7"/>
      <c r="AL450" s="7">
        <v>3785</v>
      </c>
      <c r="AM450" s="186">
        <v>22700</v>
      </c>
      <c r="AN450" s="189">
        <v>26</v>
      </c>
      <c r="AO450" s="233">
        <v>25</v>
      </c>
      <c r="AP450" s="233" t="str">
        <f t="shared" si="89"/>
        <v>STABLE</v>
      </c>
      <c r="AQ450" s="233"/>
      <c r="AR450" s="233"/>
      <c r="AS450" s="233"/>
      <c r="AT450" s="233"/>
      <c r="AU450" s="72" t="s">
        <v>131</v>
      </c>
      <c r="AV450" s="236" t="s">
        <v>1378</v>
      </c>
      <c r="AW450" s="232" t="s">
        <v>370</v>
      </c>
      <c r="AX450" s="237">
        <v>45229</v>
      </c>
      <c r="AY450" s="72">
        <v>36</v>
      </c>
      <c r="AZ450" s="72" t="s">
        <v>139</v>
      </c>
      <c r="BA450" s="7" t="s">
        <v>2305</v>
      </c>
      <c r="BB450" s="7"/>
      <c r="BC450" s="7"/>
      <c r="BD450" s="72"/>
      <c r="BE450" s="72"/>
      <c r="BF450" s="72"/>
      <c r="BG450" s="150"/>
      <c r="BH450" s="72"/>
      <c r="BI450" s="72"/>
      <c r="BJ450" s="72"/>
      <c r="BK450" s="72"/>
      <c r="BL450" s="72"/>
      <c r="BM450" s="72"/>
      <c r="BN450" s="72"/>
      <c r="BO450" s="72"/>
      <c r="BP450" s="72"/>
      <c r="BQ450" s="72"/>
      <c r="BR450" s="72"/>
      <c r="BS450" s="72"/>
      <c r="BT450" s="72"/>
      <c r="BU450" s="72"/>
      <c r="BV450" s="72"/>
      <c r="BW450" s="72"/>
      <c r="BX450" s="72">
        <v>1</v>
      </c>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238">
        <f t="shared" si="90"/>
        <v>1</v>
      </c>
      <c r="ES450" s="72">
        <f t="shared" si="91"/>
        <v>1</v>
      </c>
      <c r="ET450" s="72" t="s">
        <v>268</v>
      </c>
      <c r="EU450" s="7" t="s">
        <v>2049</v>
      </c>
      <c r="EV450" s="7" t="s">
        <v>115</v>
      </c>
      <c r="EW450" s="7" t="s">
        <v>2354</v>
      </c>
      <c r="EX450" s="150" t="s">
        <v>2421</v>
      </c>
      <c r="EY450" s="239">
        <v>46211</v>
      </c>
      <c r="EZ450" s="239"/>
      <c r="FA450" s="150"/>
      <c r="FB450" s="239"/>
      <c r="FC450" s="7"/>
      <c r="FD450" s="7"/>
      <c r="FE450" s="7">
        <f t="shared" ref="FE450:FE513" si="94">IF((J450+R450)&lt;=I450+R450,(J450+R450),((I450-(I450*(M450+1)-(I450+J450)))+R450))</f>
        <v>3857</v>
      </c>
      <c r="FF450" s="72">
        <f t="shared" ref="FF450:FF513" si="95">I450+J450+FD450</f>
        <v>7769</v>
      </c>
    </row>
    <row r="451" spans="1:163" ht="17.25" hidden="1" customHeight="1" x14ac:dyDescent="0.25">
      <c r="A451" s="72">
        <v>464296005</v>
      </c>
      <c r="B451" s="232" t="s">
        <v>2265</v>
      </c>
      <c r="C451" s="72" t="s">
        <v>2243</v>
      </c>
      <c r="D451" s="72" t="s">
        <v>2304</v>
      </c>
      <c r="E451" s="72">
        <v>4900</v>
      </c>
      <c r="F451" s="72"/>
      <c r="G451" s="233"/>
      <c r="H451" s="233" t="s">
        <v>2555</v>
      </c>
      <c r="I451" s="72">
        <v>4768</v>
      </c>
      <c r="J451" s="72">
        <v>4345</v>
      </c>
      <c r="K451" s="189">
        <f t="shared" si="84"/>
        <v>4447</v>
      </c>
      <c r="L451" s="189">
        <f t="shared" si="85"/>
        <v>4213</v>
      </c>
      <c r="M451" s="260">
        <v>1</v>
      </c>
      <c r="N451" s="72" t="s">
        <v>480</v>
      </c>
      <c r="O451" s="72" t="s">
        <v>128</v>
      </c>
      <c r="P451" s="72" t="s">
        <v>206</v>
      </c>
      <c r="Q451" s="186">
        <v>22690</v>
      </c>
      <c r="R451" s="66">
        <v>102</v>
      </c>
      <c r="S451" s="66">
        <f t="shared" si="86"/>
        <v>0</v>
      </c>
      <c r="T451" s="66">
        <v>2250</v>
      </c>
      <c r="U451" s="4" t="s">
        <v>1012</v>
      </c>
      <c r="V451" s="5">
        <f t="shared" si="92"/>
        <v>1.6118501231996221E-2</v>
      </c>
      <c r="W451" s="5">
        <f t="shared" si="93"/>
        <v>1.1950756994814672E-3</v>
      </c>
      <c r="X451" s="5" t="str">
        <f t="shared" si="87"/>
        <v>RB</v>
      </c>
      <c r="Y451" s="72" t="str">
        <f t="shared" si="88"/>
        <v>PAID</v>
      </c>
      <c r="Z451" s="72" t="s">
        <v>258</v>
      </c>
      <c r="AA451" s="72" t="s">
        <v>128</v>
      </c>
      <c r="AB451" s="232"/>
      <c r="AC451" s="72"/>
      <c r="AD451" s="72" t="s">
        <v>2888</v>
      </c>
      <c r="AE451" s="234"/>
      <c r="AF451" s="235" t="s">
        <v>129</v>
      </c>
      <c r="AG451" s="7"/>
      <c r="AH451" s="72" t="s">
        <v>2275</v>
      </c>
      <c r="AI451" s="7"/>
      <c r="AJ451" s="7"/>
      <c r="AK451" s="7"/>
      <c r="AL451" s="7">
        <v>6697</v>
      </c>
      <c r="AM451" s="186">
        <v>22690</v>
      </c>
      <c r="AN451" s="189">
        <v>26</v>
      </c>
      <c r="AO451" s="233">
        <v>0</v>
      </c>
      <c r="AP451" s="233" t="str">
        <f t="shared" si="89"/>
        <v>RB</v>
      </c>
      <c r="AQ451" s="233"/>
      <c r="AR451" s="233"/>
      <c r="AS451" s="233"/>
      <c r="AT451" s="233"/>
      <c r="AU451" s="72" t="s">
        <v>129</v>
      </c>
      <c r="AV451" s="236" t="s">
        <v>2295</v>
      </c>
      <c r="AW451" s="232" t="s">
        <v>267</v>
      </c>
      <c r="AX451" s="237">
        <v>45577</v>
      </c>
      <c r="AY451" s="72">
        <v>24</v>
      </c>
      <c r="AZ451" s="72" t="s">
        <v>2304</v>
      </c>
      <c r="BA451" s="7" t="s">
        <v>135</v>
      </c>
      <c r="BB451" s="7"/>
      <c r="BC451" s="7"/>
      <c r="BD451" s="72"/>
      <c r="BE451" s="72"/>
      <c r="BF451" s="72"/>
      <c r="BG451" s="150"/>
      <c r="BH451" s="72"/>
      <c r="BI451" s="72"/>
      <c r="BJ451" s="72"/>
      <c r="BK451" s="72"/>
      <c r="BL451" s="72"/>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238">
        <f t="shared" si="90"/>
        <v>0</v>
      </c>
      <c r="ES451" s="72" t="str">
        <f t="shared" si="91"/>
        <v/>
      </c>
      <c r="ET451" s="72" t="s">
        <v>210</v>
      </c>
      <c r="EU451" s="7" t="e">
        <v>#N/A</v>
      </c>
      <c r="EV451" s="262" t="s">
        <v>115</v>
      </c>
      <c r="EW451" s="7" t="e">
        <v>#N/A</v>
      </c>
      <c r="EX451" s="150" t="e">
        <v>#N/A</v>
      </c>
      <c r="EY451" s="239" t="e">
        <v>#N/A</v>
      </c>
      <c r="EZ451" s="239"/>
      <c r="FA451" s="150"/>
      <c r="FB451" s="239"/>
      <c r="FC451" s="7"/>
      <c r="FD451" s="7"/>
      <c r="FE451" s="7">
        <f t="shared" si="94"/>
        <v>4447</v>
      </c>
      <c r="FF451" s="72">
        <f t="shared" si="95"/>
        <v>9113</v>
      </c>
    </row>
    <row r="452" spans="1:163" ht="17.25" hidden="1" customHeight="1" x14ac:dyDescent="0.25">
      <c r="A452" s="72">
        <v>463200237</v>
      </c>
      <c r="B452" s="232" t="s">
        <v>2611</v>
      </c>
      <c r="C452" s="72" t="s">
        <v>2246</v>
      </c>
      <c r="D452" s="72" t="s">
        <v>2907</v>
      </c>
      <c r="E452" s="72">
        <v>3700</v>
      </c>
      <c r="F452" s="72"/>
      <c r="G452" s="233"/>
      <c r="H452" s="233"/>
      <c r="I452" s="72">
        <v>3523</v>
      </c>
      <c r="J452" s="72">
        <v>2854</v>
      </c>
      <c r="K452" s="189">
        <f t="shared" si="84"/>
        <v>2922</v>
      </c>
      <c r="L452" s="189">
        <f t="shared" si="85"/>
        <v>2677</v>
      </c>
      <c r="M452" s="260">
        <v>1</v>
      </c>
      <c r="N452" s="72" t="s">
        <v>2242</v>
      </c>
      <c r="O452" s="72" t="s">
        <v>128</v>
      </c>
      <c r="P452" s="72" t="s">
        <v>199</v>
      </c>
      <c r="Q452" s="186">
        <v>22641</v>
      </c>
      <c r="R452" s="66">
        <v>68</v>
      </c>
      <c r="S452" s="66">
        <f t="shared" si="86"/>
        <v>0</v>
      </c>
      <c r="T452" s="66">
        <v>5900</v>
      </c>
      <c r="U452" s="4" t="s">
        <v>1014</v>
      </c>
      <c r="V452" s="5">
        <f t="shared" si="92"/>
        <v>3.2753918857167878E-2</v>
      </c>
      <c r="W452" s="5">
        <f t="shared" si="93"/>
        <v>1.1924948837355618E-3</v>
      </c>
      <c r="X452" s="5" t="str">
        <f t="shared" si="87"/>
        <v xml:space="preserve">STABLE </v>
      </c>
      <c r="Y452" s="72" t="str">
        <f t="shared" si="88"/>
        <v>PTP</v>
      </c>
      <c r="Z452" s="72" t="s">
        <v>166</v>
      </c>
      <c r="AA452" s="72" t="s">
        <v>166</v>
      </c>
      <c r="AB452" s="232"/>
      <c r="AC452" s="72">
        <v>16</v>
      </c>
      <c r="AD452" s="72" t="s">
        <v>2888</v>
      </c>
      <c r="AE452" s="234"/>
      <c r="AF452" s="235" t="s">
        <v>129</v>
      </c>
      <c r="AG452" s="7"/>
      <c r="AH452" s="72" t="s">
        <v>355</v>
      </c>
      <c r="AI452" s="7"/>
      <c r="AJ452" s="7"/>
      <c r="AK452" s="7"/>
      <c r="AL452" s="7">
        <v>2854</v>
      </c>
      <c r="AM452" s="186">
        <v>22641</v>
      </c>
      <c r="AN452" s="189">
        <v>26</v>
      </c>
      <c r="AO452" s="233">
        <v>25</v>
      </c>
      <c r="AP452" s="233" t="str">
        <f t="shared" si="89"/>
        <v>STABLE</v>
      </c>
      <c r="AQ452" s="233"/>
      <c r="AR452" s="233"/>
      <c r="AS452" s="233"/>
      <c r="AT452" s="233"/>
      <c r="AU452" s="72"/>
      <c r="AV452" s="236" t="s">
        <v>2780</v>
      </c>
      <c r="AW452" s="232" t="s">
        <v>361</v>
      </c>
      <c r="AX452" s="237">
        <v>45456</v>
      </c>
      <c r="AY452" s="72">
        <v>30</v>
      </c>
      <c r="AZ452" s="72" t="s">
        <v>2880</v>
      </c>
      <c r="BA452" s="7" t="s">
        <v>135</v>
      </c>
      <c r="BB452" s="7"/>
      <c r="BC452" s="7"/>
      <c r="BD452" s="72"/>
      <c r="BE452" s="72"/>
      <c r="BF452" s="72"/>
      <c r="BG452" s="150"/>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c r="CH452" s="72"/>
      <c r="CI452" s="72"/>
      <c r="CJ452" s="72">
        <v>1</v>
      </c>
      <c r="CK452" s="72"/>
      <c r="CL452" s="72"/>
      <c r="CM452" s="72"/>
      <c r="CN452" s="72"/>
      <c r="CO452" s="72"/>
      <c r="CP452" s="72"/>
      <c r="CQ452" s="72"/>
      <c r="CR452" s="72"/>
      <c r="CS452" s="72"/>
      <c r="CT452" s="72"/>
      <c r="CU452" s="72"/>
      <c r="CV452" s="72"/>
      <c r="CW452" s="72"/>
      <c r="CX452" s="72"/>
      <c r="CY452" s="72"/>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238">
        <f t="shared" si="90"/>
        <v>1</v>
      </c>
      <c r="ES452" s="72">
        <f t="shared" si="91"/>
        <v>1</v>
      </c>
      <c r="ET452" s="72" t="s">
        <v>203</v>
      </c>
      <c r="EU452" s="7"/>
      <c r="EV452" s="262"/>
      <c r="EW452" s="7"/>
      <c r="EX452" s="150"/>
      <c r="EY452" s="239"/>
      <c r="EZ452" s="239"/>
      <c r="FA452" s="150"/>
      <c r="FB452" s="239"/>
      <c r="FC452" s="7"/>
      <c r="FD452" s="7"/>
      <c r="FE452" s="7">
        <f t="shared" si="94"/>
        <v>2922</v>
      </c>
      <c r="FF452" s="72">
        <f t="shared" si="95"/>
        <v>6377</v>
      </c>
    </row>
    <row r="453" spans="1:163" ht="17.25" hidden="1" customHeight="1" x14ac:dyDescent="0.25">
      <c r="A453" s="72">
        <v>456351377</v>
      </c>
      <c r="B453" s="232" t="s">
        <v>637</v>
      </c>
      <c r="C453" s="72" t="s">
        <v>2246</v>
      </c>
      <c r="D453" s="72" t="s">
        <v>2952</v>
      </c>
      <c r="E453" s="72">
        <v>3100</v>
      </c>
      <c r="F453" s="72"/>
      <c r="G453" s="233"/>
      <c r="H453" s="233"/>
      <c r="I453" s="72">
        <v>3030</v>
      </c>
      <c r="J453" s="72">
        <v>2995</v>
      </c>
      <c r="K453" s="189">
        <f t="shared" si="84"/>
        <v>3045</v>
      </c>
      <c r="L453" s="189">
        <f t="shared" si="85"/>
        <v>2925</v>
      </c>
      <c r="M453" s="260">
        <v>1</v>
      </c>
      <c r="N453" s="72" t="s">
        <v>2242</v>
      </c>
      <c r="O453" s="72" t="s">
        <v>128</v>
      </c>
      <c r="P453" s="72" t="s">
        <v>165</v>
      </c>
      <c r="Q453" s="186">
        <v>22538.26</v>
      </c>
      <c r="R453" s="66">
        <v>50</v>
      </c>
      <c r="S453" s="66">
        <f t="shared" si="86"/>
        <v>0</v>
      </c>
      <c r="T453" s="66">
        <v>6680</v>
      </c>
      <c r="U453" s="4" t="s">
        <v>1012</v>
      </c>
      <c r="V453" s="5">
        <f t="shared" si="92"/>
        <v>2.4352216156844526E-2</v>
      </c>
      <c r="W453" s="5">
        <f t="shared" si="93"/>
        <v>1.1870835978226165E-3</v>
      </c>
      <c r="X453" s="5" t="s">
        <v>2242</v>
      </c>
      <c r="Y453" s="72" t="str">
        <f t="shared" si="88"/>
        <v>PTP</v>
      </c>
      <c r="Z453" s="72" t="s">
        <v>166</v>
      </c>
      <c r="AA453" s="72" t="s">
        <v>166</v>
      </c>
      <c r="AB453" s="232"/>
      <c r="AC453" s="72">
        <v>22</v>
      </c>
      <c r="AD453" s="72" t="s">
        <v>2888</v>
      </c>
      <c r="AE453" s="234"/>
      <c r="AF453" s="235" t="s">
        <v>129</v>
      </c>
      <c r="AG453" s="7"/>
      <c r="AH453" s="72" t="s">
        <v>213</v>
      </c>
      <c r="AI453" s="7"/>
      <c r="AJ453" s="7"/>
      <c r="AK453" s="7"/>
      <c r="AL453" s="7">
        <v>2995</v>
      </c>
      <c r="AM453" s="186">
        <v>22538.26</v>
      </c>
      <c r="AN453" s="189">
        <v>26</v>
      </c>
      <c r="AO453" s="233">
        <v>55</v>
      </c>
      <c r="AP453" s="233" t="str">
        <f t="shared" si="89"/>
        <v>FLOW</v>
      </c>
      <c r="AQ453" s="233"/>
      <c r="AR453" s="233"/>
      <c r="AS453" s="233"/>
      <c r="AT453" s="233"/>
      <c r="AU453" s="72" t="s">
        <v>426</v>
      </c>
      <c r="AV453" s="236" t="s">
        <v>1355</v>
      </c>
      <c r="AW453" s="232" t="s">
        <v>298</v>
      </c>
      <c r="AX453" s="237">
        <v>44938</v>
      </c>
      <c r="AY453" s="72">
        <v>48</v>
      </c>
      <c r="AZ453" s="72" t="s">
        <v>139</v>
      </c>
      <c r="BA453" s="7" t="s">
        <v>2305</v>
      </c>
      <c r="BB453" s="7"/>
      <c r="BC453" s="7"/>
      <c r="BD453" s="72"/>
      <c r="BE453" s="72"/>
      <c r="BF453" s="72"/>
      <c r="BG453" s="150"/>
      <c r="BH453" s="72"/>
      <c r="BI453" s="72"/>
      <c r="BJ453" s="72"/>
      <c r="BK453" s="72"/>
      <c r="BL453" s="72">
        <v>2</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v>1</v>
      </c>
      <c r="DR453" s="72"/>
      <c r="DS453" s="72"/>
      <c r="DT453" s="72"/>
      <c r="DU453" s="72"/>
      <c r="DV453" s="72"/>
      <c r="DW453" s="72"/>
      <c r="DX453" s="72"/>
      <c r="DY453" s="72"/>
      <c r="DZ453" s="72"/>
      <c r="EA453" s="72"/>
      <c r="EB453" s="72"/>
      <c r="EC453" s="72"/>
      <c r="ED453" s="72"/>
      <c r="EE453" s="72"/>
      <c r="EF453" s="72">
        <v>1</v>
      </c>
      <c r="EG453" s="72"/>
      <c r="EH453" s="72"/>
      <c r="EI453" s="72">
        <v>2</v>
      </c>
      <c r="EJ453" s="72"/>
      <c r="EK453" s="72"/>
      <c r="EL453" s="72"/>
      <c r="EM453" s="72"/>
      <c r="EN453" s="72"/>
      <c r="EO453" s="72"/>
      <c r="EP453" s="72"/>
      <c r="EQ453" s="72"/>
      <c r="ER453" s="238">
        <f t="shared" si="90"/>
        <v>6</v>
      </c>
      <c r="ES453" s="72">
        <f t="shared" si="91"/>
        <v>1</v>
      </c>
      <c r="ET453" s="72" t="s">
        <v>170</v>
      </c>
      <c r="EU453" s="7" t="s">
        <v>2050</v>
      </c>
      <c r="EV453" s="7" t="s">
        <v>115</v>
      </c>
      <c r="EW453" s="7" t="s">
        <v>2358</v>
      </c>
      <c r="EX453" s="150" t="s">
        <v>2501</v>
      </c>
      <c r="EY453" s="239">
        <v>46213</v>
      </c>
      <c r="EZ453" s="239"/>
      <c r="FA453" s="150"/>
      <c r="FB453" s="239"/>
      <c r="FC453" s="7"/>
      <c r="FD453" s="7"/>
      <c r="FE453" s="7">
        <f t="shared" si="94"/>
        <v>3045</v>
      </c>
      <c r="FF453" s="72">
        <f t="shared" si="95"/>
        <v>6025</v>
      </c>
    </row>
    <row r="454" spans="1:163" ht="17.25" hidden="1" customHeight="1" x14ac:dyDescent="0.25">
      <c r="A454" s="72">
        <v>464267425</v>
      </c>
      <c r="B454" s="232" t="s">
        <v>995</v>
      </c>
      <c r="C454" s="72" t="s">
        <v>2243</v>
      </c>
      <c r="D454" s="72" t="s">
        <v>2898</v>
      </c>
      <c r="E454" s="72">
        <v>9650</v>
      </c>
      <c r="F454" s="72"/>
      <c r="G454" s="233"/>
      <c r="H454" s="233"/>
      <c r="I454" s="72">
        <v>4705</v>
      </c>
      <c r="J454" s="72">
        <v>4705</v>
      </c>
      <c r="K454" s="189">
        <f t="shared" si="84"/>
        <v>4705</v>
      </c>
      <c r="L454" s="189">
        <f t="shared" si="85"/>
        <v>-240</v>
      </c>
      <c r="M454" s="260">
        <v>1</v>
      </c>
      <c r="N454" s="72" t="s">
        <v>480</v>
      </c>
      <c r="O454" s="72" t="s">
        <v>128</v>
      </c>
      <c r="P454" s="72" t="s">
        <v>284</v>
      </c>
      <c r="Q454" s="186">
        <v>22487</v>
      </c>
      <c r="R454" s="66">
        <v>0</v>
      </c>
      <c r="S454" s="66">
        <f t="shared" si="86"/>
        <v>0</v>
      </c>
      <c r="T454" s="66">
        <v>6144</v>
      </c>
      <c r="U454" s="4" t="s">
        <v>129</v>
      </c>
      <c r="V454" s="5">
        <f t="shared" si="92"/>
        <v>1.5337451557641081E-2</v>
      </c>
      <c r="W454" s="5">
        <f t="shared" si="93"/>
        <v>1.184383748534145E-3</v>
      </c>
      <c r="X454" s="5" t="str">
        <f t="shared" si="87"/>
        <v>RB</v>
      </c>
      <c r="Y454" s="72" t="str">
        <f t="shared" si="88"/>
        <v>PAID</v>
      </c>
      <c r="Z454" s="72" t="s">
        <v>129</v>
      </c>
      <c r="AA454" s="72" t="s">
        <v>128</v>
      </c>
      <c r="AB454" s="232"/>
      <c r="AC454" s="72"/>
      <c r="AD454" s="72"/>
      <c r="AE454" s="234"/>
      <c r="AF454" s="235" t="s">
        <v>129</v>
      </c>
      <c r="AG454" s="7"/>
      <c r="AH454" s="72" t="s">
        <v>285</v>
      </c>
      <c r="AI454" s="7"/>
      <c r="AJ454" s="7"/>
      <c r="AK454" s="7"/>
      <c r="AL454" s="7">
        <v>4705</v>
      </c>
      <c r="AM454" s="186">
        <v>22487</v>
      </c>
      <c r="AN454" s="189">
        <v>26</v>
      </c>
      <c r="AO454" s="233">
        <v>0</v>
      </c>
      <c r="AP454" s="233" t="str">
        <f t="shared" si="89"/>
        <v>RB</v>
      </c>
      <c r="AQ454" s="233"/>
      <c r="AR454" s="233"/>
      <c r="AS454" s="233"/>
      <c r="AT454" s="233"/>
      <c r="AU454" s="72" t="s">
        <v>131</v>
      </c>
      <c r="AV454" s="236"/>
      <c r="AW454" s="232" t="s">
        <v>1787</v>
      </c>
      <c r="AX454" s="237">
        <v>45574</v>
      </c>
      <c r="AY454" s="72">
        <v>24</v>
      </c>
      <c r="AZ454" s="72" t="s">
        <v>139</v>
      </c>
      <c r="BA454" s="7" t="s">
        <v>2305</v>
      </c>
      <c r="BB454" s="7"/>
      <c r="BC454" s="7"/>
      <c r="BD454" s="72"/>
      <c r="BE454" s="72"/>
      <c r="BF454" s="72"/>
      <c r="BG454" s="150"/>
      <c r="BH454" s="72"/>
      <c r="BI454" s="72">
        <v>1</v>
      </c>
      <c r="BJ454" s="72"/>
      <c r="BK454" s="72"/>
      <c r="BL454" s="72"/>
      <c r="BM454" s="72"/>
      <c r="BN454" s="72"/>
      <c r="BO454" s="72"/>
      <c r="BP454" s="72"/>
      <c r="BQ454" s="72"/>
      <c r="BR454" s="72"/>
      <c r="BS454" s="72"/>
      <c r="BT454" s="72"/>
      <c r="BU454" s="72"/>
      <c r="BV454" s="72"/>
      <c r="BW454" s="72"/>
      <c r="BX454" s="72"/>
      <c r="BY454" s="72"/>
      <c r="BZ454" s="72"/>
      <c r="CA454" s="72"/>
      <c r="CB454" s="72"/>
      <c r="CC454" s="72"/>
      <c r="CD454" s="72"/>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238">
        <f t="shared" si="90"/>
        <v>1</v>
      </c>
      <c r="ES454" s="72">
        <f t="shared" si="91"/>
        <v>1</v>
      </c>
      <c r="ET454" s="72" t="s">
        <v>288</v>
      </c>
      <c r="EU454" s="7" t="s">
        <v>2051</v>
      </c>
      <c r="EV454" s="7" t="s">
        <v>115</v>
      </c>
      <c r="EW454" s="7" t="s">
        <v>2354</v>
      </c>
      <c r="EX454" s="150" t="s">
        <v>2408</v>
      </c>
      <c r="EY454" s="239">
        <v>46206</v>
      </c>
      <c r="EZ454" s="239"/>
      <c r="FA454" s="150"/>
      <c r="FB454" s="239"/>
      <c r="FC454" s="7"/>
      <c r="FD454" s="7"/>
      <c r="FE454" s="7">
        <f t="shared" si="94"/>
        <v>4705</v>
      </c>
      <c r="FF454" s="72">
        <f t="shared" si="95"/>
        <v>9410</v>
      </c>
    </row>
    <row r="455" spans="1:163" ht="17.25" hidden="1" customHeight="1" x14ac:dyDescent="0.25">
      <c r="A455" s="72">
        <v>460111082</v>
      </c>
      <c r="B455" s="232" t="s">
        <v>958</v>
      </c>
      <c r="C455" s="72" t="s">
        <v>2246</v>
      </c>
      <c r="D455" s="72" t="s">
        <v>2244</v>
      </c>
      <c r="E455" s="72">
        <f>3000+200</f>
        <v>3200</v>
      </c>
      <c r="F455" s="72"/>
      <c r="G455" s="233"/>
      <c r="H455" s="233"/>
      <c r="I455" s="72">
        <v>2991</v>
      </c>
      <c r="J455" s="72">
        <v>11885</v>
      </c>
      <c r="K455" s="189">
        <f t="shared" si="84"/>
        <v>3279</v>
      </c>
      <c r="L455" s="189">
        <f t="shared" si="85"/>
        <v>11676</v>
      </c>
      <c r="M455" s="260">
        <v>4</v>
      </c>
      <c r="N455" s="72" t="s">
        <v>2242</v>
      </c>
      <c r="O455" s="72" t="s">
        <v>128</v>
      </c>
      <c r="P455" s="72" t="s">
        <v>225</v>
      </c>
      <c r="Q455" s="186">
        <v>22264.35</v>
      </c>
      <c r="R455" s="66">
        <v>367</v>
      </c>
      <c r="S455" s="66">
        <f t="shared" si="86"/>
        <v>0</v>
      </c>
      <c r="T455" s="66">
        <v>6743</v>
      </c>
      <c r="U455" s="4" t="s">
        <v>124</v>
      </c>
      <c r="V455" s="5">
        <f t="shared" si="92"/>
        <v>0.24613635346057472</v>
      </c>
      <c r="W455" s="5">
        <f t="shared" si="93"/>
        <v>8.5774399277743427E-3</v>
      </c>
      <c r="X455" s="5" t="str">
        <f t="shared" si="87"/>
        <v xml:space="preserve">STABLE </v>
      </c>
      <c r="Y455" s="72" t="str">
        <f t="shared" si="88"/>
        <v>PAID</v>
      </c>
      <c r="Z455" s="72" t="s">
        <v>258</v>
      </c>
      <c r="AA455" s="72" t="s">
        <v>128</v>
      </c>
      <c r="AB455" s="232"/>
      <c r="AC455" s="72"/>
      <c r="AD455" s="72"/>
      <c r="AE455" s="234"/>
      <c r="AF455" s="235" t="s">
        <v>2882</v>
      </c>
      <c r="AG455" s="7"/>
      <c r="AH455" s="72" t="s">
        <v>1159</v>
      </c>
      <c r="AI455" s="7"/>
      <c r="AJ455" s="7"/>
      <c r="AK455" s="7"/>
      <c r="AL455" s="7">
        <v>11885</v>
      </c>
      <c r="AM455" s="186">
        <v>22264.35</v>
      </c>
      <c r="AN455" s="189">
        <v>118</v>
      </c>
      <c r="AO455" s="233">
        <v>116</v>
      </c>
      <c r="AP455" s="233" t="str">
        <f t="shared" si="89"/>
        <v>STABLE</v>
      </c>
      <c r="AQ455" s="233"/>
      <c r="AR455" s="233"/>
      <c r="AS455" s="233"/>
      <c r="AT455" s="233"/>
      <c r="AU455" s="72" t="s">
        <v>426</v>
      </c>
      <c r="AV455" s="236" t="s">
        <v>1745</v>
      </c>
      <c r="AW455" s="232" t="s">
        <v>1445</v>
      </c>
      <c r="AX455" s="237">
        <v>45212</v>
      </c>
      <c r="AY455" s="72">
        <v>36</v>
      </c>
      <c r="AZ455" s="72" t="s">
        <v>139</v>
      </c>
      <c r="BA455" s="7" t="s">
        <v>2305</v>
      </c>
      <c r="BB455" s="7"/>
      <c r="BC455" s="7"/>
      <c r="BD455" s="72"/>
      <c r="BE455" s="72"/>
      <c r="BF455" s="72"/>
      <c r="BG455" s="150"/>
      <c r="BH455" s="72"/>
      <c r="BI455" s="72">
        <v>2</v>
      </c>
      <c r="BJ455" s="72"/>
      <c r="BK455" s="72"/>
      <c r="BL455" s="72"/>
      <c r="BM455" s="72"/>
      <c r="BN455" s="72"/>
      <c r="BO455" s="72"/>
      <c r="BP455" s="72"/>
      <c r="BQ455" s="72"/>
      <c r="BR455" s="72"/>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238">
        <f t="shared" si="90"/>
        <v>2</v>
      </c>
      <c r="ES455" s="72">
        <f t="shared" si="91"/>
        <v>1</v>
      </c>
      <c r="ET455" s="72" t="s">
        <v>229</v>
      </c>
      <c r="EU455" s="7" t="s">
        <v>2052</v>
      </c>
      <c r="EV455" s="7" t="s">
        <v>115</v>
      </c>
      <c r="EW455" s="7" t="s">
        <v>2382</v>
      </c>
      <c r="EX455" s="150" t="s">
        <v>2382</v>
      </c>
      <c r="EY455" s="239">
        <v>46206</v>
      </c>
      <c r="EZ455" s="239"/>
      <c r="FA455" s="150"/>
      <c r="FB455" s="239"/>
      <c r="FC455" s="7"/>
      <c r="FD455" s="7"/>
      <c r="FE455" s="7">
        <f t="shared" si="94"/>
        <v>3279</v>
      </c>
      <c r="FF455" s="72">
        <f t="shared" si="95"/>
        <v>14876</v>
      </c>
    </row>
    <row r="456" spans="1:163" ht="17.25" customHeight="1" x14ac:dyDescent="0.25">
      <c r="A456" s="72">
        <v>460564240</v>
      </c>
      <c r="B456" s="232" t="s">
        <v>658</v>
      </c>
      <c r="C456" s="72" t="s">
        <v>2243</v>
      </c>
      <c r="D456" s="72" t="s">
        <v>2947</v>
      </c>
      <c r="E456" s="72">
        <f>3900+100</f>
        <v>4000</v>
      </c>
      <c r="F456" s="72"/>
      <c r="G456" s="233"/>
      <c r="H456" s="233"/>
      <c r="I456" s="72">
        <v>3857</v>
      </c>
      <c r="J456" s="72">
        <v>3840</v>
      </c>
      <c r="K456" s="189">
        <f t="shared" si="84"/>
        <v>3919</v>
      </c>
      <c r="L456" s="189">
        <f t="shared" si="85"/>
        <v>3697</v>
      </c>
      <c r="M456" s="260">
        <v>1</v>
      </c>
      <c r="N456" s="72" t="s">
        <v>2242</v>
      </c>
      <c r="O456" s="72" t="s">
        <v>128</v>
      </c>
      <c r="P456" s="72" t="s">
        <v>264</v>
      </c>
      <c r="Q456" s="186">
        <v>22194.76</v>
      </c>
      <c r="R456" s="66">
        <v>79</v>
      </c>
      <c r="S456" s="66">
        <f t="shared" si="86"/>
        <v>0</v>
      </c>
      <c r="T456" s="66">
        <v>1350</v>
      </c>
      <c r="U456" s="4" t="s">
        <v>1014</v>
      </c>
      <c r="V456" s="5">
        <f t="shared" si="92"/>
        <v>1.9127196959422749E-2</v>
      </c>
      <c r="W456" s="5">
        <f t="shared" si="93"/>
        <v>1.1689915527467293E-3</v>
      </c>
      <c r="X456" s="5" t="s">
        <v>2242</v>
      </c>
      <c r="Y456" s="72" t="str">
        <f t="shared" si="88"/>
        <v>PTP</v>
      </c>
      <c r="Z456" s="72" t="s">
        <v>166</v>
      </c>
      <c r="AA456" s="72" t="s">
        <v>166</v>
      </c>
      <c r="AB456" s="232"/>
      <c r="AC456" s="72">
        <v>28</v>
      </c>
      <c r="AD456" s="72" t="s">
        <v>2888</v>
      </c>
      <c r="AE456" s="234"/>
      <c r="AF456" s="235" t="s">
        <v>129</v>
      </c>
      <c r="AG456" s="7"/>
      <c r="AH456" s="72" t="s">
        <v>1067</v>
      </c>
      <c r="AI456" s="7"/>
      <c r="AJ456" s="7"/>
      <c r="AK456" s="7"/>
      <c r="AL456" s="7">
        <v>3840</v>
      </c>
      <c r="AM456" s="186">
        <v>22194.76</v>
      </c>
      <c r="AN456" s="189">
        <v>26</v>
      </c>
      <c r="AO456" s="233">
        <v>25</v>
      </c>
      <c r="AP456" s="233" t="str">
        <f t="shared" si="89"/>
        <v>STABLE</v>
      </c>
      <c r="AQ456" s="233"/>
      <c r="AR456" s="233"/>
      <c r="AS456" s="233"/>
      <c r="AT456" s="233"/>
      <c r="AU456" s="72" t="s">
        <v>131</v>
      </c>
      <c r="AV456" s="236" t="s">
        <v>1379</v>
      </c>
      <c r="AW456" s="232" t="s">
        <v>401</v>
      </c>
      <c r="AX456" s="237">
        <v>45239</v>
      </c>
      <c r="AY456" s="72">
        <v>36</v>
      </c>
      <c r="AZ456" s="72" t="s">
        <v>139</v>
      </c>
      <c r="BA456" s="7" t="s">
        <v>2305</v>
      </c>
      <c r="BB456" s="7"/>
      <c r="BC456" s="7"/>
      <c r="BD456" s="72"/>
      <c r="BE456" s="72"/>
      <c r="BF456" s="72"/>
      <c r="BG456" s="150"/>
      <c r="BH456" s="72"/>
      <c r="BI456" s="72"/>
      <c r="BJ456" s="72"/>
      <c r="BK456" s="72"/>
      <c r="BL456" s="72"/>
      <c r="BM456" s="72"/>
      <c r="BN456" s="72"/>
      <c r="BO456" s="72"/>
      <c r="BP456" s="72"/>
      <c r="BQ456" s="72"/>
      <c r="BR456" s="72"/>
      <c r="BS456" s="72"/>
      <c r="BT456" s="72"/>
      <c r="BU456" s="72"/>
      <c r="BV456" s="72"/>
      <c r="BW456" s="72"/>
      <c r="BX456" s="72">
        <v>1</v>
      </c>
      <c r="BY456" s="72"/>
      <c r="BZ456" s="72"/>
      <c r="CA456" s="72"/>
      <c r="CB456" s="72"/>
      <c r="CC456" s="72"/>
      <c r="CD456" s="72"/>
      <c r="CE456" s="72"/>
      <c r="CF456" s="72"/>
      <c r="CG456" s="72"/>
      <c r="CH456" s="72"/>
      <c r="CI456" s="72"/>
      <c r="CJ456" s="72"/>
      <c r="CK456" s="72"/>
      <c r="CL456" s="72"/>
      <c r="CM456" s="72">
        <v>1</v>
      </c>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238">
        <f t="shared" si="90"/>
        <v>2</v>
      </c>
      <c r="ES456" s="72">
        <f t="shared" si="91"/>
        <v>1</v>
      </c>
      <c r="ET456" s="72" t="s">
        <v>268</v>
      </c>
      <c r="EU456" s="7" t="s">
        <v>2053</v>
      </c>
      <c r="EV456" s="7" t="s">
        <v>115</v>
      </c>
      <c r="EW456" s="7" t="s">
        <v>2354</v>
      </c>
      <c r="EX456" s="150" t="s">
        <v>2421</v>
      </c>
      <c r="EY456" s="239">
        <v>46211</v>
      </c>
      <c r="EZ456" s="239"/>
      <c r="FA456" s="150"/>
      <c r="FB456" s="239"/>
      <c r="FC456" s="7"/>
      <c r="FD456" s="7"/>
      <c r="FE456" s="7">
        <f t="shared" si="94"/>
        <v>3919</v>
      </c>
      <c r="FF456" s="72">
        <f t="shared" si="95"/>
        <v>7697</v>
      </c>
    </row>
    <row r="457" spans="1:163" ht="17.25" hidden="1" customHeight="1" x14ac:dyDescent="0.25">
      <c r="A457" s="72">
        <v>454546998</v>
      </c>
      <c r="B457" s="232" t="s">
        <v>2253</v>
      </c>
      <c r="C457" s="72"/>
      <c r="D457" s="72"/>
      <c r="E457" s="72"/>
      <c r="F457" s="72"/>
      <c r="G457" s="233"/>
      <c r="H457" s="233"/>
      <c r="I457" s="72">
        <v>3886</v>
      </c>
      <c r="J457" s="72">
        <v>11658</v>
      </c>
      <c r="K457" s="189">
        <f t="shared" si="84"/>
        <v>579</v>
      </c>
      <c r="L457" s="189">
        <f t="shared" si="85"/>
        <v>15544</v>
      </c>
      <c r="M457" s="260">
        <v>4</v>
      </c>
      <c r="N457" s="72" t="s">
        <v>124</v>
      </c>
      <c r="O457" s="72" t="s">
        <v>125</v>
      </c>
      <c r="P457" s="72" t="s">
        <v>165</v>
      </c>
      <c r="Q457" s="186">
        <v>22029</v>
      </c>
      <c r="R457" s="66">
        <v>579</v>
      </c>
      <c r="S457" s="66">
        <f t="shared" si="86"/>
        <v>0</v>
      </c>
      <c r="T457" s="66">
        <v>6750</v>
      </c>
      <c r="U457" s="4" t="s">
        <v>129</v>
      </c>
      <c r="V457" s="5">
        <f t="shared" si="92"/>
        <v>0.1999610589249268</v>
      </c>
      <c r="W457" s="5">
        <f t="shared" si="93"/>
        <v>8.4867702928197314E-3</v>
      </c>
      <c r="X457" s="5" t="str">
        <f t="shared" si="87"/>
        <v>FLOW</v>
      </c>
      <c r="Y457" s="72" t="str">
        <f t="shared" si="88"/>
        <v>-</v>
      </c>
      <c r="Z457" s="72" t="s">
        <v>129</v>
      </c>
      <c r="AA457" s="72" t="s">
        <v>129</v>
      </c>
      <c r="AB457" s="232"/>
      <c r="AC457" s="72"/>
      <c r="AD457" s="72"/>
      <c r="AE457" s="234"/>
      <c r="AF457" s="235" t="s">
        <v>2882</v>
      </c>
      <c r="AG457" s="7"/>
      <c r="AH457" s="72" t="s">
        <v>213</v>
      </c>
      <c r="AI457" s="7"/>
      <c r="AJ457" s="7"/>
      <c r="AK457" s="7"/>
      <c r="AL457" s="7">
        <v>18987</v>
      </c>
      <c r="AM457" s="186">
        <v>22029</v>
      </c>
      <c r="AN457" s="189">
        <v>118</v>
      </c>
      <c r="AO457" s="233">
        <v>147</v>
      </c>
      <c r="AP457" s="233" t="str">
        <f t="shared" si="89"/>
        <v>FLOW</v>
      </c>
      <c r="AQ457" s="233"/>
      <c r="AR457" s="233"/>
      <c r="AS457" s="233"/>
      <c r="AT457" s="233"/>
      <c r="AU457" s="72" t="s">
        <v>129</v>
      </c>
      <c r="AV457" s="236" t="s">
        <v>2281</v>
      </c>
      <c r="AW457" s="232" t="s">
        <v>2282</v>
      </c>
      <c r="AX457" s="237">
        <v>44803</v>
      </c>
      <c r="AY457" s="72">
        <v>48</v>
      </c>
      <c r="AZ457" s="72" t="s">
        <v>2304</v>
      </c>
      <c r="BA457" s="7" t="s">
        <v>2305</v>
      </c>
      <c r="BB457" s="7"/>
      <c r="BC457" s="7"/>
      <c r="BD457" s="72"/>
      <c r="BE457" s="72"/>
      <c r="BF457" s="72"/>
      <c r="BG457" s="150"/>
      <c r="BH457" s="72"/>
      <c r="BI457" s="72"/>
      <c r="BJ457" s="72"/>
      <c r="BK457" s="72"/>
      <c r="BL457" s="72"/>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v>1</v>
      </c>
      <c r="EP457" s="72"/>
      <c r="EQ457" s="72"/>
      <c r="ER457" s="238">
        <f t="shared" si="90"/>
        <v>1</v>
      </c>
      <c r="ES457" s="72">
        <f t="shared" si="91"/>
        <v>1</v>
      </c>
      <c r="ET457" s="72" t="s">
        <v>170</v>
      </c>
      <c r="EU457" s="7" t="e">
        <v>#N/A</v>
      </c>
      <c r="EV457" s="262" t="s">
        <v>115</v>
      </c>
      <c r="EW457" s="7" t="e">
        <v>#N/A</v>
      </c>
      <c r="EX457" s="150" t="e">
        <v>#N/A</v>
      </c>
      <c r="EY457" s="239" t="e">
        <v>#N/A</v>
      </c>
      <c r="EZ457" s="239"/>
      <c r="FA457" s="150"/>
      <c r="FB457" s="239"/>
      <c r="FC457" s="7"/>
      <c r="FD457" s="7"/>
      <c r="FE457" s="7">
        <f t="shared" si="94"/>
        <v>579</v>
      </c>
      <c r="FF457" s="72">
        <f t="shared" si="95"/>
        <v>15544</v>
      </c>
    </row>
    <row r="458" spans="1:163" ht="17.25" hidden="1" customHeight="1" x14ac:dyDescent="0.25">
      <c r="A458" s="72">
        <v>467004899</v>
      </c>
      <c r="B458" s="232" t="s">
        <v>599</v>
      </c>
      <c r="C458" s="72"/>
      <c r="D458" s="72"/>
      <c r="E458" s="72"/>
      <c r="F458" s="72"/>
      <c r="G458" s="233"/>
      <c r="H458" s="233"/>
      <c r="I458" s="72">
        <v>2444</v>
      </c>
      <c r="J458" s="72">
        <v>14514</v>
      </c>
      <c r="K458" s="189">
        <f t="shared" si="84"/>
        <v>3268</v>
      </c>
      <c r="L458" s="189">
        <f t="shared" si="85"/>
        <v>16958</v>
      </c>
      <c r="M458" s="260">
        <v>6</v>
      </c>
      <c r="N458" s="72" t="s">
        <v>124</v>
      </c>
      <c r="O458" s="72" t="s">
        <v>125</v>
      </c>
      <c r="P458" s="72" t="s">
        <v>192</v>
      </c>
      <c r="Q458" s="186">
        <v>22002</v>
      </c>
      <c r="R458" s="66">
        <v>974</v>
      </c>
      <c r="S458" s="66">
        <f t="shared" si="86"/>
        <v>0</v>
      </c>
      <c r="T458" s="66">
        <v>3150</v>
      </c>
      <c r="U458" s="4" t="s">
        <v>124</v>
      </c>
      <c r="V458" s="5">
        <f t="shared" si="92"/>
        <v>0.36354923992068738</v>
      </c>
      <c r="W458" s="5">
        <f t="shared" si="93"/>
        <v>9.6171260059479072E-3</v>
      </c>
      <c r="X458" s="5" t="str">
        <f t="shared" si="87"/>
        <v>FLOW</v>
      </c>
      <c r="Y458" s="72" t="str">
        <f t="shared" si="88"/>
        <v>RTP</v>
      </c>
      <c r="Z458" s="72" t="s">
        <v>181</v>
      </c>
      <c r="AA458" s="72" t="s">
        <v>127</v>
      </c>
      <c r="AB458" s="232"/>
      <c r="AC458" s="72"/>
      <c r="AD458" s="72" t="s">
        <v>2889</v>
      </c>
      <c r="AE458" s="234"/>
      <c r="AF458" s="235" t="s">
        <v>2882</v>
      </c>
      <c r="AG458" s="7"/>
      <c r="AH458" s="72" t="s">
        <v>193</v>
      </c>
      <c r="AI458" s="7"/>
      <c r="AJ458" s="7"/>
      <c r="AK458" s="7"/>
      <c r="AL458" s="7">
        <v>14514</v>
      </c>
      <c r="AM458" s="186">
        <v>22002</v>
      </c>
      <c r="AN458" s="189">
        <v>176</v>
      </c>
      <c r="AO458" s="233">
        <v>205</v>
      </c>
      <c r="AP458" s="233" t="str">
        <f t="shared" si="89"/>
        <v>FLOW</v>
      </c>
      <c r="AQ458" s="233"/>
      <c r="AR458" s="233"/>
      <c r="AS458" s="233"/>
      <c r="AT458" s="233"/>
      <c r="AU458" s="72" t="s">
        <v>426</v>
      </c>
      <c r="AV458" s="236" t="s">
        <v>1300</v>
      </c>
      <c r="AW458" s="232" t="s">
        <v>252</v>
      </c>
      <c r="AX458" s="237">
        <v>45934</v>
      </c>
      <c r="AY458" s="72">
        <v>12</v>
      </c>
      <c r="AZ458" s="72" t="s">
        <v>139</v>
      </c>
      <c r="BA458" s="7" t="s">
        <v>135</v>
      </c>
      <c r="BB458" s="7"/>
      <c r="BC458" s="7"/>
      <c r="BD458" s="72"/>
      <c r="BE458" s="72"/>
      <c r="BF458" s="72"/>
      <c r="BG458" s="150"/>
      <c r="BH458" s="72"/>
      <c r="BI458" s="72"/>
      <c r="BJ458" s="72"/>
      <c r="BK458" s="72"/>
      <c r="BL458" s="72"/>
      <c r="BM458" s="72"/>
      <c r="BN458" s="72"/>
      <c r="BO458" s="72"/>
      <c r="BP458" s="72"/>
      <c r="BQ458" s="72"/>
      <c r="BR458" s="72"/>
      <c r="BS458" s="72"/>
      <c r="BT458" s="72"/>
      <c r="BU458" s="72"/>
      <c r="BV458" s="72"/>
      <c r="BW458" s="72"/>
      <c r="BX458" s="72"/>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v>1</v>
      </c>
      <c r="EP458" s="72"/>
      <c r="EQ458" s="72"/>
      <c r="ER458" s="238">
        <f t="shared" si="90"/>
        <v>1</v>
      </c>
      <c r="ES458" s="72">
        <f t="shared" si="91"/>
        <v>1</v>
      </c>
      <c r="ET458" s="72" t="s">
        <v>196</v>
      </c>
      <c r="EU458" s="7" t="s">
        <v>2054</v>
      </c>
      <c r="EV458" s="7" t="s">
        <v>115</v>
      </c>
      <c r="EW458" s="7" t="e">
        <v>#N/A</v>
      </c>
      <c r="EX458" s="150" t="e">
        <v>#N/A</v>
      </c>
      <c r="EY458" s="239" t="e">
        <v>#N/A</v>
      </c>
      <c r="EZ458" s="239"/>
      <c r="FA458" s="150"/>
      <c r="FB458" s="239"/>
      <c r="FC458" s="7"/>
      <c r="FD458" s="7"/>
      <c r="FE458" s="7">
        <f t="shared" si="94"/>
        <v>3268</v>
      </c>
      <c r="FF458" s="72">
        <f t="shared" si="95"/>
        <v>16958</v>
      </c>
    </row>
    <row r="459" spans="1:163" ht="17.25" customHeight="1" x14ac:dyDescent="0.25">
      <c r="A459" s="72">
        <v>464482380</v>
      </c>
      <c r="B459" s="232" t="s">
        <v>771</v>
      </c>
      <c r="C459" s="72"/>
      <c r="D459" s="72"/>
      <c r="E459" s="72"/>
      <c r="F459" s="72"/>
      <c r="G459" s="233"/>
      <c r="H459" s="233"/>
      <c r="I459" s="72">
        <v>2581</v>
      </c>
      <c r="J459" s="72">
        <v>10224</v>
      </c>
      <c r="K459" s="189">
        <f t="shared" si="84"/>
        <v>2720</v>
      </c>
      <c r="L459" s="189">
        <f t="shared" si="85"/>
        <v>12805</v>
      </c>
      <c r="M459" s="260">
        <v>4</v>
      </c>
      <c r="N459" s="72" t="s">
        <v>124</v>
      </c>
      <c r="O459" s="72" t="s">
        <v>125</v>
      </c>
      <c r="P459" s="72" t="s">
        <v>264</v>
      </c>
      <c r="Q459" s="186">
        <v>21501</v>
      </c>
      <c r="R459" s="66">
        <v>239</v>
      </c>
      <c r="S459" s="66">
        <f t="shared" si="86"/>
        <v>0</v>
      </c>
      <c r="T459" s="66">
        <v>3650.23</v>
      </c>
      <c r="U459" s="4" t="s">
        <v>129</v>
      </c>
      <c r="V459" s="5">
        <f t="shared" si="92"/>
        <v>0.11824516064315335</v>
      </c>
      <c r="W459" s="5">
        <f t="shared" si="93"/>
        <v>8.2833559428896943E-3</v>
      </c>
      <c r="X459" s="5" t="str">
        <f t="shared" si="87"/>
        <v>FLOW</v>
      </c>
      <c r="Y459" s="72" t="str">
        <f t="shared" si="88"/>
        <v>-</v>
      </c>
      <c r="Z459" s="72" t="s">
        <v>129</v>
      </c>
      <c r="AA459" s="72" t="s">
        <v>129</v>
      </c>
      <c r="AB459" s="232"/>
      <c r="AC459" s="72"/>
      <c r="AD459" s="72"/>
      <c r="AE459" s="234"/>
      <c r="AF459" s="235" t="s">
        <v>2882</v>
      </c>
      <c r="AG459" s="7"/>
      <c r="AH459" s="72" t="s">
        <v>1100</v>
      </c>
      <c r="AI459" s="7"/>
      <c r="AJ459" s="7"/>
      <c r="AK459" s="7"/>
      <c r="AL459" s="7">
        <v>10224</v>
      </c>
      <c r="AM459" s="186">
        <v>21501</v>
      </c>
      <c r="AN459" s="189">
        <v>118</v>
      </c>
      <c r="AO459" s="233">
        <v>147</v>
      </c>
      <c r="AP459" s="233" t="str">
        <f t="shared" si="89"/>
        <v>FLOW</v>
      </c>
      <c r="AQ459" s="233"/>
      <c r="AR459" s="233"/>
      <c r="AS459" s="233"/>
      <c r="AT459" s="233"/>
      <c r="AU459" s="72" t="s">
        <v>426</v>
      </c>
      <c r="AV459" s="236" t="s">
        <v>1522</v>
      </c>
      <c r="AW459" s="232" t="s">
        <v>1180</v>
      </c>
      <c r="AX459" s="237">
        <v>45594</v>
      </c>
      <c r="AY459" s="72">
        <v>24</v>
      </c>
      <c r="AZ459" s="72" t="s">
        <v>139</v>
      </c>
      <c r="BA459" s="7" t="s">
        <v>2305</v>
      </c>
      <c r="BB459" s="7"/>
      <c r="BC459" s="7"/>
      <c r="BD459" s="72"/>
      <c r="BE459" s="72"/>
      <c r="BF459" s="72"/>
      <c r="BG459" s="150"/>
      <c r="BH459" s="72"/>
      <c r="BI459" s="72"/>
      <c r="BJ459" s="72"/>
      <c r="BK459" s="72"/>
      <c r="BL459" s="72">
        <v>1</v>
      </c>
      <c r="BM459" s="72"/>
      <c r="BN459" s="72"/>
      <c r="BO459" s="72"/>
      <c r="BP459" s="72"/>
      <c r="BQ459" s="72"/>
      <c r="BR459" s="72"/>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238">
        <f t="shared" si="90"/>
        <v>1</v>
      </c>
      <c r="ES459" s="72">
        <f t="shared" si="91"/>
        <v>1</v>
      </c>
      <c r="ET459" s="72" t="s">
        <v>268</v>
      </c>
      <c r="EU459" s="7" t="s">
        <v>2055</v>
      </c>
      <c r="EV459" s="7" t="s">
        <v>115</v>
      </c>
      <c r="EW459" s="7" t="s">
        <v>2354</v>
      </c>
      <c r="EX459" s="150" t="s">
        <v>2421</v>
      </c>
      <c r="EY459" s="239">
        <v>46207</v>
      </c>
      <c r="EZ459" s="239"/>
      <c r="FA459" s="150"/>
      <c r="FB459" s="239"/>
      <c r="FC459" s="7"/>
      <c r="FD459" s="7"/>
      <c r="FE459" s="7">
        <f t="shared" si="94"/>
        <v>2720</v>
      </c>
      <c r="FF459" s="72">
        <f t="shared" si="95"/>
        <v>12805</v>
      </c>
    </row>
    <row r="460" spans="1:163" ht="17.25" hidden="1" customHeight="1" x14ac:dyDescent="0.25">
      <c r="A460" s="72">
        <v>460561110</v>
      </c>
      <c r="B460" s="232" t="s">
        <v>754</v>
      </c>
      <c r="C460" s="72"/>
      <c r="D460" s="72"/>
      <c r="E460" s="72"/>
      <c r="F460" s="72"/>
      <c r="G460" s="233"/>
      <c r="H460" s="233"/>
      <c r="I460" s="72">
        <v>3257</v>
      </c>
      <c r="J460" s="72">
        <v>6512</v>
      </c>
      <c r="K460" s="189">
        <f t="shared" si="84"/>
        <v>3397</v>
      </c>
      <c r="L460" s="189">
        <f t="shared" si="85"/>
        <v>9769</v>
      </c>
      <c r="M460" s="260">
        <v>2</v>
      </c>
      <c r="N460" s="72" t="s">
        <v>124</v>
      </c>
      <c r="O460" s="72" t="s">
        <v>125</v>
      </c>
      <c r="P460" s="72" t="s">
        <v>126</v>
      </c>
      <c r="Q460" s="186">
        <v>21457.34</v>
      </c>
      <c r="R460" s="66">
        <v>142</v>
      </c>
      <c r="S460" s="66">
        <f t="shared" si="86"/>
        <v>0</v>
      </c>
      <c r="T460" s="66">
        <v>1719</v>
      </c>
      <c r="U460" s="4" t="s">
        <v>124</v>
      </c>
      <c r="V460" s="5">
        <f t="shared" si="92"/>
        <v>3.256861468631974E-2</v>
      </c>
      <c r="W460" s="5">
        <f t="shared" si="93"/>
        <v>3.989568910529007E-3</v>
      </c>
      <c r="X460" s="5" t="s">
        <v>2242</v>
      </c>
      <c r="Y460" s="72" t="str">
        <f t="shared" si="88"/>
        <v>MPTP</v>
      </c>
      <c r="Z460" s="72" t="s">
        <v>181</v>
      </c>
      <c r="AA460" s="72" t="s">
        <v>181</v>
      </c>
      <c r="AB460" s="232" t="s">
        <v>2913</v>
      </c>
      <c r="AC460" s="72">
        <v>26</v>
      </c>
      <c r="AD460" s="72" t="s">
        <v>2889</v>
      </c>
      <c r="AE460" s="234"/>
      <c r="AF460" s="235" t="s">
        <v>129</v>
      </c>
      <c r="AG460" s="7"/>
      <c r="AH460" s="72" t="s">
        <v>1096</v>
      </c>
      <c r="AI460" s="7"/>
      <c r="AJ460" s="7"/>
      <c r="AK460" s="7"/>
      <c r="AL460" s="7">
        <v>6512</v>
      </c>
      <c r="AM460" s="186">
        <v>21457.34</v>
      </c>
      <c r="AN460" s="189">
        <v>57</v>
      </c>
      <c r="AO460" s="233">
        <v>86</v>
      </c>
      <c r="AP460" s="233" t="str">
        <f t="shared" si="89"/>
        <v>FLOW</v>
      </c>
      <c r="AQ460" s="233"/>
      <c r="AR460" s="233"/>
      <c r="AS460" s="233"/>
      <c r="AT460" s="233"/>
      <c r="AU460" s="72" t="s">
        <v>131</v>
      </c>
      <c r="AV460" s="236" t="s">
        <v>1500</v>
      </c>
      <c r="AW460" s="232" t="s">
        <v>215</v>
      </c>
      <c r="AX460" s="237">
        <v>45239</v>
      </c>
      <c r="AY460" s="72">
        <v>36</v>
      </c>
      <c r="AZ460" s="72" t="s">
        <v>139</v>
      </c>
      <c r="BA460" s="7" t="s">
        <v>135</v>
      </c>
      <c r="BB460" s="7"/>
      <c r="BC460" s="7"/>
      <c r="BD460" s="72"/>
      <c r="BE460" s="72"/>
      <c r="BF460" s="72"/>
      <c r="BG460" s="150"/>
      <c r="BH460" s="72"/>
      <c r="BI460" s="72"/>
      <c r="BJ460" s="72"/>
      <c r="BK460" s="72"/>
      <c r="BL460" s="72"/>
      <c r="BM460" s="72"/>
      <c r="BN460" s="72"/>
      <c r="BO460" s="72"/>
      <c r="BP460" s="72"/>
      <c r="BQ460" s="72"/>
      <c r="BR460" s="72"/>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238">
        <f t="shared" si="90"/>
        <v>1</v>
      </c>
      <c r="ES460" s="72">
        <f t="shared" si="91"/>
        <v>1</v>
      </c>
      <c r="ET460" s="72" t="s">
        <v>136</v>
      </c>
      <c r="EU460" s="7" t="s">
        <v>2056</v>
      </c>
      <c r="EV460" s="7" t="s">
        <v>115</v>
      </c>
      <c r="EW460" s="7" t="s">
        <v>2354</v>
      </c>
      <c r="EX460" s="150" t="s">
        <v>2410</v>
      </c>
      <c r="EY460" s="239">
        <v>46211</v>
      </c>
      <c r="EZ460" s="239"/>
      <c r="FA460" s="150"/>
      <c r="FB460" s="239"/>
      <c r="FC460" s="7"/>
      <c r="FD460" s="7"/>
      <c r="FE460" s="7">
        <f t="shared" si="94"/>
        <v>3397</v>
      </c>
      <c r="FF460" s="72">
        <f t="shared" si="95"/>
        <v>9769</v>
      </c>
    </row>
    <row r="461" spans="1:163" ht="17.25" hidden="1" customHeight="1" x14ac:dyDescent="0.25">
      <c r="A461" s="72">
        <v>460917148</v>
      </c>
      <c r="B461" s="232" t="s">
        <v>886</v>
      </c>
      <c r="C461" s="72" t="s">
        <v>2246</v>
      </c>
      <c r="D461" s="72" t="s">
        <v>2247</v>
      </c>
      <c r="E461" s="72">
        <v>3320</v>
      </c>
      <c r="F461" s="72"/>
      <c r="G461" s="233"/>
      <c r="H461" s="233"/>
      <c r="I461" s="72">
        <v>3276</v>
      </c>
      <c r="J461" s="72">
        <v>3276</v>
      </c>
      <c r="K461" s="189">
        <f t="shared" si="84"/>
        <v>3315</v>
      </c>
      <c r="L461" s="189">
        <f t="shared" si="85"/>
        <v>3232</v>
      </c>
      <c r="M461" s="260">
        <v>1</v>
      </c>
      <c r="N461" s="72" t="s">
        <v>480</v>
      </c>
      <c r="O461" s="72" t="s">
        <v>128</v>
      </c>
      <c r="P461" s="72" t="s">
        <v>126</v>
      </c>
      <c r="Q461" s="186">
        <v>21338</v>
      </c>
      <c r="R461" s="66">
        <v>39</v>
      </c>
      <c r="S461" s="66">
        <f t="shared" si="86"/>
        <v>0</v>
      </c>
      <c r="T461" s="66">
        <v>6731</v>
      </c>
      <c r="U461" s="4" t="s">
        <v>129</v>
      </c>
      <c r="V461" s="5">
        <f t="shared" si="92"/>
        <v>1.3409887463593438E-2</v>
      </c>
      <c r="W461" s="5">
        <f t="shared" si="93"/>
        <v>1.1238662527781201E-3</v>
      </c>
      <c r="X461" s="5" t="str">
        <f t="shared" si="87"/>
        <v>RB</v>
      </c>
      <c r="Y461" s="72" t="str">
        <f t="shared" si="88"/>
        <v>PAID</v>
      </c>
      <c r="Z461" s="72" t="s">
        <v>129</v>
      </c>
      <c r="AA461" s="72" t="s">
        <v>128</v>
      </c>
      <c r="AB461" s="232"/>
      <c r="AC461" s="72"/>
      <c r="AD461" s="72"/>
      <c r="AE461" s="234"/>
      <c r="AF461" s="235" t="s">
        <v>129</v>
      </c>
      <c r="AG461" s="7"/>
      <c r="AH461" s="72" t="s">
        <v>1141</v>
      </c>
      <c r="AI461" s="7"/>
      <c r="AJ461" s="7"/>
      <c r="AK461" s="7"/>
      <c r="AL461" s="7">
        <v>3276</v>
      </c>
      <c r="AM461" s="186">
        <v>21338</v>
      </c>
      <c r="AN461" s="189">
        <v>26</v>
      </c>
      <c r="AO461" s="233">
        <v>0</v>
      </c>
      <c r="AP461" s="233" t="str">
        <f t="shared" si="89"/>
        <v>RB</v>
      </c>
      <c r="AQ461" s="233"/>
      <c r="AR461" s="233"/>
      <c r="AS461" s="233"/>
      <c r="AT461" s="233"/>
      <c r="AU461" s="72" t="s">
        <v>131</v>
      </c>
      <c r="AV461" s="236" t="s">
        <v>1660</v>
      </c>
      <c r="AW461" s="232" t="s">
        <v>293</v>
      </c>
      <c r="AX461" s="237">
        <v>45258</v>
      </c>
      <c r="AY461" s="72">
        <v>36</v>
      </c>
      <c r="AZ461" s="72" t="s">
        <v>139</v>
      </c>
      <c r="BA461" s="7" t="s">
        <v>135</v>
      </c>
      <c r="BB461" s="7"/>
      <c r="BC461" s="7"/>
      <c r="BD461" s="72"/>
      <c r="BE461" s="72"/>
      <c r="BF461" s="72"/>
      <c r="BG461" s="150"/>
      <c r="BH461" s="72"/>
      <c r="BI461" s="72"/>
      <c r="BJ461" s="72"/>
      <c r="BK461" s="72"/>
      <c r="BL461" s="72">
        <v>1</v>
      </c>
      <c r="BM461" s="72"/>
      <c r="BN461" s="72"/>
      <c r="BO461" s="72"/>
      <c r="BP461" s="72"/>
      <c r="BQ461" s="72"/>
      <c r="BR461" s="72"/>
      <c r="BS461" s="72"/>
      <c r="BT461" s="72"/>
      <c r="BU461" s="72"/>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238">
        <f t="shared" si="90"/>
        <v>1</v>
      </c>
      <c r="ES461" s="72">
        <f t="shared" si="91"/>
        <v>1</v>
      </c>
      <c r="ET461" s="72" t="s">
        <v>136</v>
      </c>
      <c r="EU461" s="7" t="s">
        <v>2057</v>
      </c>
      <c r="EV461" s="7" t="s">
        <v>115</v>
      </c>
      <c r="EW461" s="7" t="s">
        <v>2382</v>
      </c>
      <c r="EX461" s="150" t="s">
        <v>2382</v>
      </c>
      <c r="EY461" s="239">
        <v>46207</v>
      </c>
      <c r="EZ461" s="239"/>
      <c r="FA461" s="150"/>
      <c r="FB461" s="239"/>
      <c r="FC461" s="7"/>
      <c r="FD461" s="7"/>
      <c r="FE461" s="7">
        <f t="shared" si="94"/>
        <v>3315</v>
      </c>
      <c r="FF461" s="72">
        <f t="shared" si="95"/>
        <v>6552</v>
      </c>
    </row>
    <row r="462" spans="1:163" ht="17.25" hidden="1" customHeight="1" x14ac:dyDescent="0.25">
      <c r="A462" s="72">
        <v>460718470</v>
      </c>
      <c r="B462" s="232" t="s">
        <v>836</v>
      </c>
      <c r="C462" s="72" t="s">
        <v>2246</v>
      </c>
      <c r="D462" s="72" t="s">
        <v>2247</v>
      </c>
      <c r="E462" s="72">
        <v>3800</v>
      </c>
      <c r="F462" s="72"/>
      <c r="G462" s="233"/>
      <c r="H462" s="233"/>
      <c r="I462" s="72">
        <v>3736</v>
      </c>
      <c r="J462" s="72">
        <v>3728</v>
      </c>
      <c r="K462" s="189">
        <f t="shared" si="84"/>
        <v>3800</v>
      </c>
      <c r="L462" s="189">
        <f t="shared" si="85"/>
        <v>3664</v>
      </c>
      <c r="M462" s="260">
        <v>1</v>
      </c>
      <c r="N462" s="72" t="s">
        <v>2242</v>
      </c>
      <c r="O462" s="72" t="s">
        <v>128</v>
      </c>
      <c r="P462" s="72" t="s">
        <v>348</v>
      </c>
      <c r="Q462" s="186">
        <v>21190.77</v>
      </c>
      <c r="R462" s="66">
        <v>72</v>
      </c>
      <c r="S462" s="66">
        <f t="shared" si="86"/>
        <v>0</v>
      </c>
      <c r="T462" s="66">
        <v>6480</v>
      </c>
      <c r="U462" s="4" t="s">
        <v>1030</v>
      </c>
      <c r="V462" s="5">
        <f t="shared" si="92"/>
        <v>2.5346103174650924E-2</v>
      </c>
      <c r="W462" s="5">
        <f t="shared" si="93"/>
        <v>1.1161116915073112E-3</v>
      </c>
      <c r="X462" s="5" t="str">
        <f t="shared" si="87"/>
        <v xml:space="preserve">STABLE </v>
      </c>
      <c r="Y462" s="72" t="str">
        <f t="shared" si="88"/>
        <v>PAID</v>
      </c>
      <c r="Z462" s="72" t="s">
        <v>128</v>
      </c>
      <c r="AA462" s="72" t="s">
        <v>128</v>
      </c>
      <c r="AB462" s="232"/>
      <c r="AC462" s="72"/>
      <c r="AD462" s="72" t="s">
        <v>2888</v>
      </c>
      <c r="AE462" s="234"/>
      <c r="AF462" s="235" t="s">
        <v>129</v>
      </c>
      <c r="AG462" s="7"/>
      <c r="AH462" s="72" t="s">
        <v>373</v>
      </c>
      <c r="AI462" s="7"/>
      <c r="AJ462" s="7"/>
      <c r="AK462" s="7"/>
      <c r="AL462" s="7">
        <v>3728</v>
      </c>
      <c r="AM462" s="186">
        <v>21190.77</v>
      </c>
      <c r="AN462" s="189">
        <v>26</v>
      </c>
      <c r="AO462" s="233">
        <v>25</v>
      </c>
      <c r="AP462" s="233" t="str">
        <f t="shared" si="89"/>
        <v>STABLE</v>
      </c>
      <c r="AQ462" s="233"/>
      <c r="AR462" s="233"/>
      <c r="AS462" s="233"/>
      <c r="AT462" s="233"/>
      <c r="AU462" s="72" t="s">
        <v>131</v>
      </c>
      <c r="AV462" s="236" t="s">
        <v>1599</v>
      </c>
      <c r="AW462" s="232" t="s">
        <v>1344</v>
      </c>
      <c r="AX462" s="237">
        <v>45245</v>
      </c>
      <c r="AY462" s="72">
        <v>36</v>
      </c>
      <c r="AZ462" s="72" t="s">
        <v>139</v>
      </c>
      <c r="BA462" s="7" t="s">
        <v>135</v>
      </c>
      <c r="BB462" s="7"/>
      <c r="BC462" s="7"/>
      <c r="BD462" s="72"/>
      <c r="BE462" s="72"/>
      <c r="BF462" s="72"/>
      <c r="BG462" s="150"/>
      <c r="BH462" s="72"/>
      <c r="BI462" s="72">
        <v>1</v>
      </c>
      <c r="BJ462" s="72"/>
      <c r="BK462" s="72"/>
      <c r="BL462" s="72">
        <v>2</v>
      </c>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v>1</v>
      </c>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238">
        <f t="shared" si="90"/>
        <v>4</v>
      </c>
      <c r="ES462" s="72">
        <f t="shared" si="91"/>
        <v>1</v>
      </c>
      <c r="ET462" s="72" t="s">
        <v>352</v>
      </c>
      <c r="EU462" s="7" t="s">
        <v>2058</v>
      </c>
      <c r="EV462" s="7" t="s">
        <v>115</v>
      </c>
      <c r="EW462" s="7" t="s">
        <v>2382</v>
      </c>
      <c r="EX462" s="150" t="s">
        <v>2382</v>
      </c>
      <c r="EY462" s="239">
        <v>46207</v>
      </c>
      <c r="EZ462" s="239"/>
      <c r="FA462" s="150"/>
      <c r="FB462" s="239"/>
      <c r="FC462" s="7"/>
      <c r="FD462" s="7"/>
      <c r="FE462" s="7">
        <f t="shared" si="94"/>
        <v>3800</v>
      </c>
      <c r="FF462" s="72">
        <f t="shared" si="95"/>
        <v>7464</v>
      </c>
    </row>
    <row r="463" spans="1:163" ht="17.25" hidden="1" customHeight="1" x14ac:dyDescent="0.25">
      <c r="A463" s="72">
        <v>459059044</v>
      </c>
      <c r="B463" s="232" t="s">
        <v>767</v>
      </c>
      <c r="C463" s="72"/>
      <c r="D463" s="72"/>
      <c r="E463" s="72"/>
      <c r="F463" s="72"/>
      <c r="G463" s="233"/>
      <c r="H463" s="233"/>
      <c r="I463" s="72">
        <v>3911</v>
      </c>
      <c r="J463" s="72">
        <v>18068</v>
      </c>
      <c r="K463" s="189">
        <f t="shared" si="84"/>
        <v>3222</v>
      </c>
      <c r="L463" s="189">
        <f t="shared" si="85"/>
        <v>21979</v>
      </c>
      <c r="M463" s="260">
        <v>5</v>
      </c>
      <c r="N463" s="72" t="s">
        <v>124</v>
      </c>
      <c r="O463" s="72" t="s">
        <v>125</v>
      </c>
      <c r="P463" s="72" t="s">
        <v>173</v>
      </c>
      <c r="Q463" s="186">
        <v>20969.25</v>
      </c>
      <c r="R463" s="66">
        <v>798</v>
      </c>
      <c r="S463" s="66">
        <f t="shared" si="86"/>
        <v>0</v>
      </c>
      <c r="T463" s="66">
        <v>6663</v>
      </c>
      <c r="U463" s="4" t="s">
        <v>124</v>
      </c>
      <c r="V463" s="5">
        <f t="shared" si="92"/>
        <v>0.16758480637947926</v>
      </c>
      <c r="W463" s="5">
        <f t="shared" si="93"/>
        <v>9.3733980671942968E-3</v>
      </c>
      <c r="X463" s="5" t="str">
        <f t="shared" si="87"/>
        <v>FLOW</v>
      </c>
      <c r="Y463" s="72" t="str">
        <f t="shared" si="88"/>
        <v>NC</v>
      </c>
      <c r="Z463" s="72" t="s">
        <v>127</v>
      </c>
      <c r="AA463" s="72" t="s">
        <v>141</v>
      </c>
      <c r="AB463" s="232" t="s">
        <v>2349</v>
      </c>
      <c r="AC463" s="72"/>
      <c r="AD463" s="72" t="s">
        <v>2892</v>
      </c>
      <c r="AE463" s="234"/>
      <c r="AF463" s="235" t="s">
        <v>2882</v>
      </c>
      <c r="AG463" s="7"/>
      <c r="AH463" s="72" t="s">
        <v>1099</v>
      </c>
      <c r="AI463" s="7"/>
      <c r="AJ463" s="7"/>
      <c r="AK463" s="7"/>
      <c r="AL463" s="7">
        <v>18068</v>
      </c>
      <c r="AM463" s="186">
        <v>20969.25</v>
      </c>
      <c r="AN463" s="189">
        <v>146</v>
      </c>
      <c r="AO463" s="233">
        <v>175</v>
      </c>
      <c r="AP463" s="233" t="str">
        <f t="shared" si="89"/>
        <v>FLOW</v>
      </c>
      <c r="AQ463" s="233"/>
      <c r="AR463" s="233"/>
      <c r="AS463" s="233"/>
      <c r="AT463" s="233"/>
      <c r="AU463" s="72" t="s">
        <v>426</v>
      </c>
      <c r="AV463" s="236" t="s">
        <v>1516</v>
      </c>
      <c r="AW463" s="232" t="s">
        <v>331</v>
      </c>
      <c r="AX463" s="237">
        <v>45127</v>
      </c>
      <c r="AY463" s="72">
        <v>36</v>
      </c>
      <c r="AZ463" s="72" t="s">
        <v>139</v>
      </c>
      <c r="BA463" s="7" t="s">
        <v>2305</v>
      </c>
      <c r="BB463" s="7"/>
      <c r="BC463" s="7"/>
      <c r="BD463" s="72"/>
      <c r="BE463" s="72"/>
      <c r="BF463" s="72"/>
      <c r="BG463" s="150"/>
      <c r="BH463" s="72"/>
      <c r="BI463" s="72"/>
      <c r="BJ463" s="72"/>
      <c r="BK463" s="72"/>
      <c r="BL463" s="72"/>
      <c r="BM463" s="72"/>
      <c r="BN463" s="72"/>
      <c r="BO463" s="72"/>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238">
        <f t="shared" si="90"/>
        <v>0</v>
      </c>
      <c r="ES463" s="72" t="str">
        <f t="shared" si="91"/>
        <v/>
      </c>
      <c r="ET463" s="72" t="s">
        <v>178</v>
      </c>
      <c r="EU463" s="7" t="s">
        <v>2059</v>
      </c>
      <c r="EV463" s="7" t="s">
        <v>115</v>
      </c>
      <c r="EW463" s="7" t="e">
        <v>#N/A</v>
      </c>
      <c r="EX463" s="150" t="e">
        <v>#N/A</v>
      </c>
      <c r="EY463" s="239" t="e">
        <v>#N/A</v>
      </c>
      <c r="EZ463" s="239"/>
      <c r="FA463" s="150"/>
      <c r="FB463" s="239"/>
      <c r="FC463" s="7" t="s">
        <v>2932</v>
      </c>
      <c r="FD463" s="7"/>
      <c r="FE463" s="7">
        <f t="shared" si="94"/>
        <v>3222</v>
      </c>
      <c r="FF463" s="72">
        <f t="shared" si="95"/>
        <v>21979</v>
      </c>
    </row>
    <row r="464" spans="1:163" ht="17.25" hidden="1" customHeight="1" x14ac:dyDescent="0.25">
      <c r="A464" s="72">
        <v>460384585</v>
      </c>
      <c r="B464" s="232" t="s">
        <v>996</v>
      </c>
      <c r="C464" s="72" t="s">
        <v>2243</v>
      </c>
      <c r="D464" s="72" t="s">
        <v>2883</v>
      </c>
      <c r="E464" s="72">
        <v>3281</v>
      </c>
      <c r="F464" s="72"/>
      <c r="G464" s="233"/>
      <c r="H464" s="233"/>
      <c r="I464" s="72">
        <v>3181</v>
      </c>
      <c r="J464" s="72">
        <v>5910</v>
      </c>
      <c r="K464" s="189">
        <f t="shared" si="84"/>
        <v>2964</v>
      </c>
      <c r="L464" s="189">
        <f t="shared" si="85"/>
        <v>5810</v>
      </c>
      <c r="M464" s="260">
        <v>2</v>
      </c>
      <c r="N464" s="72" t="s">
        <v>2242</v>
      </c>
      <c r="O464" s="72" t="s">
        <v>128</v>
      </c>
      <c r="P464" s="72" t="s">
        <v>284</v>
      </c>
      <c r="Q464" s="186">
        <v>20825</v>
      </c>
      <c r="R464" s="66">
        <v>235</v>
      </c>
      <c r="S464" s="66">
        <f t="shared" si="86"/>
        <v>0</v>
      </c>
      <c r="T464" s="66">
        <v>6251</v>
      </c>
      <c r="U464" s="4" t="s">
        <v>1012</v>
      </c>
      <c r="V464" s="5">
        <f t="shared" si="92"/>
        <v>3.1576155052340224E-2</v>
      </c>
      <c r="W464" s="5">
        <f t="shared" si="93"/>
        <v>3.8719977668139004E-3</v>
      </c>
      <c r="X464" s="5" t="str">
        <f t="shared" si="87"/>
        <v xml:space="preserve">STABLE </v>
      </c>
      <c r="Y464" s="72" t="str">
        <f t="shared" si="88"/>
        <v>PAID</v>
      </c>
      <c r="Z464" s="72" t="s">
        <v>141</v>
      </c>
      <c r="AA464" s="72" t="s">
        <v>128</v>
      </c>
      <c r="AB464" s="232"/>
      <c r="AC464" s="72"/>
      <c r="AD464" s="72"/>
      <c r="AE464" s="234"/>
      <c r="AF464" s="235" t="s">
        <v>129</v>
      </c>
      <c r="AG464" s="7"/>
      <c r="AH464" s="72" t="s">
        <v>285</v>
      </c>
      <c r="AI464" s="7"/>
      <c r="AJ464" s="7"/>
      <c r="AK464" s="7"/>
      <c r="AL464" s="7">
        <v>5910</v>
      </c>
      <c r="AM464" s="186">
        <v>20825</v>
      </c>
      <c r="AN464" s="189">
        <v>57</v>
      </c>
      <c r="AO464" s="233">
        <v>55</v>
      </c>
      <c r="AP464" s="233" t="str">
        <f t="shared" si="89"/>
        <v>STABLE</v>
      </c>
      <c r="AQ464" s="233"/>
      <c r="AR464" s="233"/>
      <c r="AS464" s="233"/>
      <c r="AT464" s="233"/>
      <c r="AU464" s="72" t="s">
        <v>426</v>
      </c>
      <c r="AV464" s="236" t="s">
        <v>1788</v>
      </c>
      <c r="AW464" s="232" t="s">
        <v>252</v>
      </c>
      <c r="AX464" s="237">
        <v>45229</v>
      </c>
      <c r="AY464" s="72">
        <v>36</v>
      </c>
      <c r="AZ464" s="72" t="s">
        <v>139</v>
      </c>
      <c r="BA464" s="7" t="s">
        <v>2305</v>
      </c>
      <c r="BB464" s="7"/>
      <c r="BC464" s="7"/>
      <c r="BD464" s="72"/>
      <c r="BE464" s="72"/>
      <c r="BF464" s="72"/>
      <c r="BG464" s="150"/>
      <c r="BH464" s="72"/>
      <c r="BI464" s="72">
        <v>1</v>
      </c>
      <c r="BJ464" s="72"/>
      <c r="BK464" s="72"/>
      <c r="BL464" s="72"/>
      <c r="BM464" s="72"/>
      <c r="BN464" s="72"/>
      <c r="BO464" s="72"/>
      <c r="BP464" s="72"/>
      <c r="BQ464" s="72"/>
      <c r="BR464" s="72"/>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238">
        <f t="shared" si="90"/>
        <v>1</v>
      </c>
      <c r="ES464" s="72">
        <f t="shared" si="91"/>
        <v>1</v>
      </c>
      <c r="ET464" s="72" t="s">
        <v>288</v>
      </c>
      <c r="EU464" s="7" t="s">
        <v>2060</v>
      </c>
      <c r="EV464" s="7" t="s">
        <v>115</v>
      </c>
      <c r="EW464" s="7" t="s">
        <v>2362</v>
      </c>
      <c r="EX464" s="150" t="s">
        <v>2363</v>
      </c>
      <c r="EY464" s="239">
        <v>46206</v>
      </c>
      <c r="EZ464" s="239"/>
      <c r="FA464" s="150"/>
      <c r="FB464" s="239"/>
      <c r="FC464" s="7"/>
      <c r="FD464" s="7"/>
      <c r="FE464" s="7">
        <f t="shared" si="94"/>
        <v>2964</v>
      </c>
      <c r="FF464" s="72">
        <f t="shared" si="95"/>
        <v>9091</v>
      </c>
    </row>
    <row r="465" spans="1:162" ht="17.25" hidden="1" customHeight="1" x14ac:dyDescent="0.25">
      <c r="A465" s="72">
        <v>461125158</v>
      </c>
      <c r="B465" s="232" t="s">
        <v>603</v>
      </c>
      <c r="C465" s="72" t="s">
        <v>2243</v>
      </c>
      <c r="D465" s="72" t="s">
        <v>2944</v>
      </c>
      <c r="E465" s="72">
        <v>3400</v>
      </c>
      <c r="F465" s="72"/>
      <c r="G465" s="233"/>
      <c r="H465" s="233"/>
      <c r="I465" s="72">
        <v>3228</v>
      </c>
      <c r="J465" s="72">
        <v>2507</v>
      </c>
      <c r="K465" s="189">
        <f t="shared" si="84"/>
        <v>2589</v>
      </c>
      <c r="L465" s="189">
        <f t="shared" si="85"/>
        <v>2335</v>
      </c>
      <c r="M465" s="260">
        <v>1</v>
      </c>
      <c r="N465" s="72" t="s">
        <v>2242</v>
      </c>
      <c r="O465" s="72" t="s">
        <v>128</v>
      </c>
      <c r="P465" s="72" t="s">
        <v>192</v>
      </c>
      <c r="Q465" s="186">
        <v>20778.38</v>
      </c>
      <c r="R465" s="66">
        <v>82</v>
      </c>
      <c r="S465" s="66">
        <f t="shared" si="86"/>
        <v>0</v>
      </c>
      <c r="T465" s="66">
        <v>0</v>
      </c>
      <c r="U465" s="4" t="s">
        <v>1007</v>
      </c>
      <c r="V465" s="5">
        <f t="shared" si="92"/>
        <v>2.5056250724432926E-2</v>
      </c>
      <c r="W465" s="5">
        <f t="shared" si="93"/>
        <v>1.0943912301715174E-3</v>
      </c>
      <c r="X465" s="5" t="s">
        <v>2242</v>
      </c>
      <c r="Y465" s="72" t="str">
        <f t="shared" si="88"/>
        <v>PTP</v>
      </c>
      <c r="Z465" s="72" t="s">
        <v>166</v>
      </c>
      <c r="AA465" s="72" t="s">
        <v>166</v>
      </c>
      <c r="AB465" s="232"/>
      <c r="AC465" s="72">
        <v>28</v>
      </c>
      <c r="AD465" s="72" t="s">
        <v>2888</v>
      </c>
      <c r="AE465" s="234"/>
      <c r="AF465" s="235" t="s">
        <v>129</v>
      </c>
      <c r="AG465" s="7"/>
      <c r="AH465" s="72" t="s">
        <v>193</v>
      </c>
      <c r="AI465" s="7"/>
      <c r="AJ465" s="7"/>
      <c r="AK465" s="7"/>
      <c r="AL465" s="7">
        <v>2507</v>
      </c>
      <c r="AM465" s="186">
        <v>20778.38</v>
      </c>
      <c r="AN465" s="189">
        <v>26</v>
      </c>
      <c r="AO465" s="233">
        <v>25</v>
      </c>
      <c r="AP465" s="233" t="str">
        <f t="shared" si="89"/>
        <v>STABLE</v>
      </c>
      <c r="AQ465" s="233"/>
      <c r="AR465" s="233"/>
      <c r="AS465" s="233"/>
      <c r="AT465" s="233"/>
      <c r="AU465" s="72" t="s">
        <v>131</v>
      </c>
      <c r="AV465" s="236" t="s">
        <v>1305</v>
      </c>
      <c r="AW465" s="232" t="s">
        <v>1306</v>
      </c>
      <c r="AX465" s="237">
        <v>45274</v>
      </c>
      <c r="AY465" s="72">
        <v>36</v>
      </c>
      <c r="AZ465" s="72" t="s">
        <v>139</v>
      </c>
      <c r="BA465" s="7" t="s">
        <v>135</v>
      </c>
      <c r="BB465" s="7"/>
      <c r="BC465" s="7"/>
      <c r="BD465" s="72"/>
      <c r="BE465" s="72"/>
      <c r="BF465" s="72"/>
      <c r="BG465" s="150"/>
      <c r="BH465" s="72"/>
      <c r="BI465" s="72"/>
      <c r="BJ465" s="72"/>
      <c r="BK465" s="72"/>
      <c r="BL465" s="72">
        <v>1</v>
      </c>
      <c r="BM465" s="72"/>
      <c r="BN465" s="72"/>
      <c r="BO465" s="72"/>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238">
        <f t="shared" si="90"/>
        <v>1</v>
      </c>
      <c r="ES465" s="72">
        <f t="shared" si="91"/>
        <v>1</v>
      </c>
      <c r="ET465" s="72" t="s">
        <v>196</v>
      </c>
      <c r="EU465" s="7" t="s">
        <v>2061</v>
      </c>
      <c r="EV465" s="7" t="s">
        <v>115</v>
      </c>
      <c r="EW465" s="7" t="s">
        <v>2352</v>
      </c>
      <c r="EX465" s="150" t="s">
        <v>2502</v>
      </c>
      <c r="EY465" s="239">
        <v>46207</v>
      </c>
      <c r="EZ465" s="239"/>
      <c r="FA465" s="150"/>
      <c r="FB465" s="239"/>
      <c r="FC465" s="7"/>
      <c r="FD465" s="7"/>
      <c r="FE465" s="7">
        <f t="shared" si="94"/>
        <v>2589</v>
      </c>
      <c r="FF465" s="72">
        <f t="shared" si="95"/>
        <v>5735</v>
      </c>
    </row>
    <row r="466" spans="1:162" ht="17.25" hidden="1" customHeight="1" x14ac:dyDescent="0.25">
      <c r="A466" s="72">
        <v>459762372</v>
      </c>
      <c r="B466" s="232" t="s">
        <v>953</v>
      </c>
      <c r="C466" s="72"/>
      <c r="D466" s="72"/>
      <c r="E466" s="72"/>
      <c r="F466" s="72"/>
      <c r="G466" s="233"/>
      <c r="H466" s="233"/>
      <c r="I466" s="72">
        <v>3652</v>
      </c>
      <c r="J466" s="72">
        <v>10578</v>
      </c>
      <c r="K466" s="189">
        <f t="shared" si="84"/>
        <v>3814</v>
      </c>
      <c r="L466" s="189">
        <f t="shared" si="85"/>
        <v>14230</v>
      </c>
      <c r="M466" s="260">
        <v>3</v>
      </c>
      <c r="N466" s="72" t="s">
        <v>124</v>
      </c>
      <c r="O466" s="72" t="s">
        <v>125</v>
      </c>
      <c r="P466" s="72" t="s">
        <v>173</v>
      </c>
      <c r="Q466" s="186">
        <v>20665.310000000001</v>
      </c>
      <c r="R466" s="66">
        <v>540</v>
      </c>
      <c r="S466" s="66">
        <f t="shared" si="86"/>
        <v>0</v>
      </c>
      <c r="T466" s="66">
        <v>6300</v>
      </c>
      <c r="U466" s="4" t="s">
        <v>174</v>
      </c>
      <c r="V466" s="5">
        <f t="shared" si="92"/>
        <v>8.0718488057006835E-2</v>
      </c>
      <c r="W466" s="5">
        <f t="shared" si="93"/>
        <v>6.6185403354780646E-3</v>
      </c>
      <c r="X466" s="5" t="str">
        <f t="shared" si="87"/>
        <v>FLOW</v>
      </c>
      <c r="Y466" s="72" t="str">
        <f t="shared" si="88"/>
        <v>NC</v>
      </c>
      <c r="Z466" s="72" t="s">
        <v>141</v>
      </c>
      <c r="AA466" s="72" t="s">
        <v>141</v>
      </c>
      <c r="AB466" s="232" t="s">
        <v>2347</v>
      </c>
      <c r="AC466" s="72"/>
      <c r="AD466" s="72" t="s">
        <v>2892</v>
      </c>
      <c r="AE466" s="234"/>
      <c r="AF466" s="235" t="s">
        <v>2882</v>
      </c>
      <c r="AG466" s="7"/>
      <c r="AH466" s="72" t="s">
        <v>1155</v>
      </c>
      <c r="AI466" s="7"/>
      <c r="AJ466" s="7"/>
      <c r="AK466" s="7"/>
      <c r="AL466" s="7">
        <v>10578</v>
      </c>
      <c r="AM466" s="186">
        <v>20665.310000000001</v>
      </c>
      <c r="AN466" s="189">
        <v>87</v>
      </c>
      <c r="AO466" s="233">
        <v>116</v>
      </c>
      <c r="AP466" s="233" t="str">
        <f t="shared" si="89"/>
        <v>FLOW</v>
      </c>
      <c r="AQ466" s="233"/>
      <c r="AR466" s="233"/>
      <c r="AS466" s="233"/>
      <c r="AT466" s="233"/>
      <c r="AU466" s="72" t="s">
        <v>426</v>
      </c>
      <c r="AV466" s="236" t="s">
        <v>1740</v>
      </c>
      <c r="AW466" s="232" t="s">
        <v>221</v>
      </c>
      <c r="AX466" s="237">
        <v>45183</v>
      </c>
      <c r="AY466" s="72">
        <v>36</v>
      </c>
      <c r="AZ466" s="72" t="s">
        <v>139</v>
      </c>
      <c r="BA466" s="7" t="s">
        <v>2305</v>
      </c>
      <c r="BB466" s="7"/>
      <c r="BC466" s="7"/>
      <c r="BD466" s="72"/>
      <c r="BE466" s="72"/>
      <c r="BF466" s="72"/>
      <c r="BG466" s="150"/>
      <c r="BH466" s="72"/>
      <c r="BI466" s="72"/>
      <c r="BJ466" s="72"/>
      <c r="BK466" s="72"/>
      <c r="BL466" s="72"/>
      <c r="BM466" s="72"/>
      <c r="BN466" s="72"/>
      <c r="BO466" s="72"/>
      <c r="BP466" s="72"/>
      <c r="BQ466" s="72"/>
      <c r="BR466" s="72"/>
      <c r="BS466" s="72"/>
      <c r="BT466" s="72"/>
      <c r="BU466" s="72">
        <v>1</v>
      </c>
      <c r="BV466" s="72"/>
      <c r="BW466" s="72"/>
      <c r="BX466" s="72">
        <v>1</v>
      </c>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238">
        <f t="shared" si="90"/>
        <v>2</v>
      </c>
      <c r="ES466" s="72">
        <f t="shared" si="91"/>
        <v>1</v>
      </c>
      <c r="ET466" s="72" t="s">
        <v>178</v>
      </c>
      <c r="EU466" s="7" t="s">
        <v>2062</v>
      </c>
      <c r="EV466" s="7" t="s">
        <v>115</v>
      </c>
      <c r="EW466" s="7" t="s">
        <v>2358</v>
      </c>
      <c r="EX466" s="150" t="s">
        <v>2371</v>
      </c>
      <c r="EY466" s="239">
        <v>46218</v>
      </c>
      <c r="EZ466" s="239"/>
      <c r="FA466" s="150"/>
      <c r="FB466" s="239"/>
      <c r="FC466" s="7"/>
      <c r="FD466" s="7"/>
      <c r="FE466" s="7">
        <f t="shared" si="94"/>
        <v>3814</v>
      </c>
      <c r="FF466" s="72">
        <f t="shared" si="95"/>
        <v>14230</v>
      </c>
    </row>
    <row r="467" spans="1:162" ht="17.25" hidden="1" customHeight="1" x14ac:dyDescent="0.25">
      <c r="A467" s="72">
        <v>454116052</v>
      </c>
      <c r="B467" s="232" t="s">
        <v>768</v>
      </c>
      <c r="C467" s="72"/>
      <c r="D467" s="72"/>
      <c r="E467" s="72"/>
      <c r="F467" s="72"/>
      <c r="G467" s="233"/>
      <c r="H467" s="233"/>
      <c r="I467" s="72">
        <v>2837</v>
      </c>
      <c r="J467" s="72">
        <v>16205.68</v>
      </c>
      <c r="K467" s="189">
        <f t="shared" si="84"/>
        <v>2875.6800000000003</v>
      </c>
      <c r="L467" s="189">
        <f t="shared" si="85"/>
        <v>19042.68</v>
      </c>
      <c r="M467" s="260">
        <v>6</v>
      </c>
      <c r="N467" s="72" t="s">
        <v>124</v>
      </c>
      <c r="O467" s="72" t="s">
        <v>125</v>
      </c>
      <c r="P467" s="72" t="s">
        <v>173</v>
      </c>
      <c r="Q467" s="186">
        <v>20629.68</v>
      </c>
      <c r="R467" s="66">
        <v>855</v>
      </c>
      <c r="S467" s="66">
        <f t="shared" si="86"/>
        <v>0</v>
      </c>
      <c r="T467" s="66">
        <v>6300</v>
      </c>
      <c r="U467" s="4" t="s">
        <v>124</v>
      </c>
      <c r="V467" s="5">
        <f t="shared" si="92"/>
        <v>9.2029842221020119E-2</v>
      </c>
      <c r="W467" s="5">
        <f t="shared" si="93"/>
        <v>9.0172817026808218E-3</v>
      </c>
      <c r="X467" s="5" t="str">
        <f t="shared" si="87"/>
        <v>FLOW</v>
      </c>
      <c r="Y467" s="72" t="str">
        <f t="shared" si="88"/>
        <v>RTP</v>
      </c>
      <c r="Z467" s="72" t="s">
        <v>127</v>
      </c>
      <c r="AA467" s="72" t="s">
        <v>127</v>
      </c>
      <c r="AB467" s="232" t="s">
        <v>2346</v>
      </c>
      <c r="AC467" s="72"/>
      <c r="AD467" s="72" t="s">
        <v>2892</v>
      </c>
      <c r="AE467" s="234"/>
      <c r="AF467" s="235" t="s">
        <v>129</v>
      </c>
      <c r="AG467" s="7"/>
      <c r="AH467" s="72" t="s">
        <v>1099</v>
      </c>
      <c r="AI467" s="7"/>
      <c r="AJ467" s="7"/>
      <c r="AK467" s="7"/>
      <c r="AL467" s="7">
        <v>16205.68</v>
      </c>
      <c r="AM467" s="186">
        <v>20629.68</v>
      </c>
      <c r="AN467" s="189">
        <v>177</v>
      </c>
      <c r="AO467" s="233">
        <v>206</v>
      </c>
      <c r="AP467" s="233" t="str">
        <f t="shared" si="89"/>
        <v>FLOW</v>
      </c>
      <c r="AQ467" s="233"/>
      <c r="AR467" s="233"/>
      <c r="AS467" s="233"/>
      <c r="AT467" s="233"/>
      <c r="AU467" s="72" t="s">
        <v>426</v>
      </c>
      <c r="AV467" s="236" t="s">
        <v>1517</v>
      </c>
      <c r="AW467" s="232" t="s">
        <v>1518</v>
      </c>
      <c r="AX467" s="237">
        <v>44763</v>
      </c>
      <c r="AY467" s="72">
        <v>48</v>
      </c>
      <c r="AZ467" s="72" t="s">
        <v>139</v>
      </c>
      <c r="BA467" s="7" t="s">
        <v>2305</v>
      </c>
      <c r="BB467" s="7"/>
      <c r="BC467" s="7"/>
      <c r="BD467" s="72"/>
      <c r="BE467" s="72"/>
      <c r="BF467" s="72"/>
      <c r="BG467" s="150"/>
      <c r="BH467" s="72"/>
      <c r="BI467" s="72"/>
      <c r="BJ467" s="72"/>
      <c r="BK467" s="72"/>
      <c r="BL467" s="72"/>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c r="CK467" s="72"/>
      <c r="CL467" s="72"/>
      <c r="CM467" s="72">
        <v>1</v>
      </c>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238">
        <f t="shared" si="90"/>
        <v>1</v>
      </c>
      <c r="ES467" s="72">
        <f t="shared" si="91"/>
        <v>1</v>
      </c>
      <c r="ET467" s="72" t="s">
        <v>178</v>
      </c>
      <c r="EU467" s="7" t="s">
        <v>2063</v>
      </c>
      <c r="EV467" s="7" t="s">
        <v>115</v>
      </c>
      <c r="EW467" s="7" t="e">
        <v>#N/A</v>
      </c>
      <c r="EX467" s="150" t="e">
        <v>#N/A</v>
      </c>
      <c r="EY467" s="239" t="e">
        <v>#N/A</v>
      </c>
      <c r="EZ467" s="239"/>
      <c r="FA467" s="150"/>
      <c r="FB467" s="239"/>
      <c r="FC467" s="7"/>
      <c r="FD467" s="7"/>
      <c r="FE467" s="7">
        <f t="shared" si="94"/>
        <v>2875.6800000000003</v>
      </c>
      <c r="FF467" s="72">
        <f t="shared" si="95"/>
        <v>19042.68</v>
      </c>
    </row>
    <row r="468" spans="1:162" ht="17.25" hidden="1" customHeight="1" x14ac:dyDescent="0.25">
      <c r="A468" s="72">
        <v>461252668</v>
      </c>
      <c r="B468" s="232" t="s">
        <v>762</v>
      </c>
      <c r="C468" s="72"/>
      <c r="D468" s="72"/>
      <c r="E468" s="72"/>
      <c r="F468" s="72"/>
      <c r="G468" s="233"/>
      <c r="H468" s="233"/>
      <c r="I468" s="72">
        <v>3628</v>
      </c>
      <c r="J468" s="72">
        <v>18091</v>
      </c>
      <c r="K468" s="189">
        <f t="shared" si="84"/>
        <v>4210</v>
      </c>
      <c r="L468" s="189">
        <f t="shared" si="85"/>
        <v>21719</v>
      </c>
      <c r="M468" s="260">
        <v>5</v>
      </c>
      <c r="N468" s="72" t="s">
        <v>124</v>
      </c>
      <c r="O468" s="72" t="s">
        <v>125</v>
      </c>
      <c r="P468" s="72" t="s">
        <v>433</v>
      </c>
      <c r="Q468" s="186">
        <v>20580</v>
      </c>
      <c r="R468" s="66">
        <v>631</v>
      </c>
      <c r="S468" s="66">
        <f t="shared" si="86"/>
        <v>0</v>
      </c>
      <c r="T468" s="66">
        <v>6745</v>
      </c>
      <c r="U468" s="4" t="s">
        <v>124</v>
      </c>
      <c r="V468" s="5">
        <f t="shared" si="92"/>
        <v>0.34081836484357547</v>
      </c>
      <c r="W468" s="5">
        <f t="shared" si="93"/>
        <v>9.1994006568121723E-3</v>
      </c>
      <c r="X468" s="5" t="str">
        <f t="shared" si="87"/>
        <v>FLOW</v>
      </c>
      <c r="Y468" s="72" t="str">
        <f t="shared" si="88"/>
        <v>-</v>
      </c>
      <c r="Z468" s="72" t="s">
        <v>166</v>
      </c>
      <c r="AA468" s="72" t="s">
        <v>129</v>
      </c>
      <c r="AB468" s="232"/>
      <c r="AC468" s="72"/>
      <c r="AD468" s="72"/>
      <c r="AE468" s="234"/>
      <c r="AF468" s="235" t="s">
        <v>2882</v>
      </c>
      <c r="AG468" s="7"/>
      <c r="AH468" s="72" t="s">
        <v>1098</v>
      </c>
      <c r="AI468" s="7"/>
      <c r="AJ468" s="7"/>
      <c r="AK468" s="7"/>
      <c r="AL468" s="7">
        <v>18091</v>
      </c>
      <c r="AM468" s="186">
        <v>20580</v>
      </c>
      <c r="AN468" s="189">
        <v>146</v>
      </c>
      <c r="AO468" s="233">
        <v>175</v>
      </c>
      <c r="AP468" s="233" t="str">
        <f t="shared" si="89"/>
        <v>FLOW</v>
      </c>
      <c r="AQ468" s="233"/>
      <c r="AR468" s="233"/>
      <c r="AS468" s="233"/>
      <c r="AT468" s="233"/>
      <c r="AU468" s="72" t="s">
        <v>426</v>
      </c>
      <c r="AV468" s="236" t="s">
        <v>1509</v>
      </c>
      <c r="AW468" s="232" t="s">
        <v>325</v>
      </c>
      <c r="AX468" s="237">
        <v>45286</v>
      </c>
      <c r="AY468" s="72">
        <v>30</v>
      </c>
      <c r="AZ468" s="72" t="s">
        <v>139</v>
      </c>
      <c r="BA468" s="7" t="s">
        <v>2305</v>
      </c>
      <c r="BB468" s="7"/>
      <c r="BC468" s="7"/>
      <c r="BD468" s="72"/>
      <c r="BE468" s="72"/>
      <c r="BF468" s="72"/>
      <c r="BG468" s="150"/>
      <c r="BH468" s="72"/>
      <c r="BI468" s="72"/>
      <c r="BJ468" s="72"/>
      <c r="BK468" s="72"/>
      <c r="BL468" s="72"/>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238">
        <f t="shared" si="90"/>
        <v>0</v>
      </c>
      <c r="ES468" s="72" t="str">
        <f t="shared" si="91"/>
        <v/>
      </c>
      <c r="ET468" s="72" t="s">
        <v>288</v>
      </c>
      <c r="EU468" s="7" t="s">
        <v>2064</v>
      </c>
      <c r="EV468" s="7" t="s">
        <v>115</v>
      </c>
      <c r="EW468" s="7" t="e">
        <v>#N/A</v>
      </c>
      <c r="EX468" s="150" t="e">
        <v>#N/A</v>
      </c>
      <c r="EY468" s="239" t="e">
        <v>#N/A</v>
      </c>
      <c r="EZ468" s="239"/>
      <c r="FA468" s="150"/>
      <c r="FB468" s="239"/>
      <c r="FC468" s="7"/>
      <c r="FD468" s="7"/>
      <c r="FE468" s="7">
        <f t="shared" si="94"/>
        <v>4210</v>
      </c>
      <c r="FF468" s="72">
        <f t="shared" si="95"/>
        <v>21719</v>
      </c>
    </row>
    <row r="469" spans="1:162" ht="17.25" hidden="1" customHeight="1" x14ac:dyDescent="0.25">
      <c r="A469" s="72">
        <v>462723868</v>
      </c>
      <c r="B469" s="232" t="s">
        <v>525</v>
      </c>
      <c r="C469" s="72"/>
      <c r="D469" s="72"/>
      <c r="E469" s="72"/>
      <c r="F469" s="72"/>
      <c r="G469" s="233"/>
      <c r="H469" s="233"/>
      <c r="I469" s="72">
        <v>4284</v>
      </c>
      <c r="J469" s="72">
        <v>21416</v>
      </c>
      <c r="K469" s="189">
        <f t="shared" si="84"/>
        <v>1247</v>
      </c>
      <c r="L469" s="189">
        <f t="shared" si="85"/>
        <v>25700</v>
      </c>
      <c r="M469" s="260">
        <v>6</v>
      </c>
      <c r="N469" s="72" t="s">
        <v>124</v>
      </c>
      <c r="O469" s="72" t="s">
        <v>125</v>
      </c>
      <c r="P469" s="72" t="s">
        <v>206</v>
      </c>
      <c r="Q469" s="186">
        <v>20402</v>
      </c>
      <c r="R469" s="66">
        <v>1251</v>
      </c>
      <c r="S469" s="66">
        <f t="shared" si="86"/>
        <v>0</v>
      </c>
      <c r="T469" s="66">
        <v>3600</v>
      </c>
      <c r="U469" s="4" t="s">
        <v>124</v>
      </c>
      <c r="V469" s="5">
        <f t="shared" si="92"/>
        <v>0.28783453958042354</v>
      </c>
      <c r="W469" s="5">
        <f t="shared" si="93"/>
        <v>8.9177622385850919E-3</v>
      </c>
      <c r="X469" s="5" t="str">
        <f t="shared" si="87"/>
        <v>FLOW</v>
      </c>
      <c r="Y469" s="72" t="str">
        <f t="shared" si="88"/>
        <v>BPTP</v>
      </c>
      <c r="Z469" s="72" t="s">
        <v>258</v>
      </c>
      <c r="AA469" s="72" t="s">
        <v>258</v>
      </c>
      <c r="AB469" s="232" t="s">
        <v>2346</v>
      </c>
      <c r="AC469" s="72"/>
      <c r="AD469" s="72" t="s">
        <v>2889</v>
      </c>
      <c r="AE469" s="234"/>
      <c r="AF469" s="235" t="s">
        <v>2882</v>
      </c>
      <c r="AG469" s="7"/>
      <c r="AH469" s="72" t="s">
        <v>1038</v>
      </c>
      <c r="AI469" s="7"/>
      <c r="AJ469" s="7"/>
      <c r="AK469" s="7"/>
      <c r="AL469" s="7">
        <v>21416</v>
      </c>
      <c r="AM469" s="186">
        <v>20402</v>
      </c>
      <c r="AN469" s="189">
        <v>177</v>
      </c>
      <c r="AO469" s="233">
        <v>206</v>
      </c>
      <c r="AP469" s="233" t="str">
        <f t="shared" si="89"/>
        <v>FLOW</v>
      </c>
      <c r="AQ469" s="233"/>
      <c r="AR469" s="233"/>
      <c r="AS469" s="233"/>
      <c r="AT469" s="233"/>
      <c r="AU469" s="72" t="s">
        <v>426</v>
      </c>
      <c r="AV469" s="236" t="s">
        <v>1187</v>
      </c>
      <c r="AW469" s="232" t="s">
        <v>1188</v>
      </c>
      <c r="AX469" s="237">
        <v>45411</v>
      </c>
      <c r="AY469" s="72">
        <v>24</v>
      </c>
      <c r="AZ469" s="72" t="s">
        <v>139</v>
      </c>
      <c r="BA469" s="7" t="s">
        <v>135</v>
      </c>
      <c r="BB469" s="7"/>
      <c r="BC469" s="7"/>
      <c r="BD469" s="72"/>
      <c r="BE469" s="72"/>
      <c r="BF469" s="72"/>
      <c r="BG469" s="150"/>
      <c r="BH469" s="72"/>
      <c r="BI469" s="72">
        <v>1</v>
      </c>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c r="EP469" s="72"/>
      <c r="EQ469" s="72"/>
      <c r="ER469" s="238">
        <f t="shared" si="90"/>
        <v>1</v>
      </c>
      <c r="ES469" s="72">
        <f t="shared" si="91"/>
        <v>1</v>
      </c>
      <c r="ET469" s="72" t="s">
        <v>210</v>
      </c>
      <c r="EU469" s="7" t="s">
        <v>2065</v>
      </c>
      <c r="EV469" s="7" t="s">
        <v>115</v>
      </c>
      <c r="EW469" s="7" t="s">
        <v>2352</v>
      </c>
      <c r="EX469" s="150" t="s">
        <v>2367</v>
      </c>
      <c r="EY469" s="239">
        <v>46206</v>
      </c>
      <c r="EZ469" s="239"/>
      <c r="FA469" s="150"/>
      <c r="FB469" s="239"/>
      <c r="FC469" s="7"/>
      <c r="FD469" s="7"/>
      <c r="FE469" s="7">
        <f t="shared" si="94"/>
        <v>1247</v>
      </c>
      <c r="FF469" s="72">
        <f t="shared" si="95"/>
        <v>25700</v>
      </c>
    </row>
    <row r="470" spans="1:162" ht="17.25" hidden="1" customHeight="1" x14ac:dyDescent="0.25">
      <c r="A470" s="72">
        <v>460465980</v>
      </c>
      <c r="B470" s="232" t="s">
        <v>638</v>
      </c>
      <c r="C470" s="72"/>
      <c r="D470" s="72"/>
      <c r="E470" s="72"/>
      <c r="F470" s="72"/>
      <c r="G470" s="233"/>
      <c r="H470" s="233" t="s">
        <v>2556</v>
      </c>
      <c r="I470" s="72">
        <v>2751</v>
      </c>
      <c r="J470" s="72">
        <v>8036</v>
      </c>
      <c r="K470" s="189">
        <f t="shared" si="84"/>
        <v>3004</v>
      </c>
      <c r="L470" s="189">
        <f t="shared" si="85"/>
        <v>10787</v>
      </c>
      <c r="M470" s="260">
        <v>3</v>
      </c>
      <c r="N470" s="72" t="s">
        <v>2242</v>
      </c>
      <c r="O470" s="72" t="s">
        <v>125</v>
      </c>
      <c r="P470" s="72" t="s">
        <v>165</v>
      </c>
      <c r="Q470" s="186">
        <v>20371</v>
      </c>
      <c r="R470" s="66">
        <v>470</v>
      </c>
      <c r="S470" s="66">
        <f t="shared" si="86"/>
        <v>0</v>
      </c>
      <c r="T470" s="66">
        <v>4500</v>
      </c>
      <c r="U470" s="4" t="s">
        <v>174</v>
      </c>
      <c r="V470" s="5">
        <f t="shared" si="92"/>
        <v>5.921022781622734E-2</v>
      </c>
      <c r="W470" s="5">
        <f t="shared" si="93"/>
        <v>6.5242807958856485E-3</v>
      </c>
      <c r="X470" s="5" t="str">
        <f t="shared" si="87"/>
        <v xml:space="preserve">STABLE </v>
      </c>
      <c r="Y470" s="72" t="str">
        <f t="shared" si="88"/>
        <v>PAID</v>
      </c>
      <c r="Z470" s="72" t="s">
        <v>128</v>
      </c>
      <c r="AA470" s="72" t="s">
        <v>128</v>
      </c>
      <c r="AB470" s="232"/>
      <c r="AC470" s="72"/>
      <c r="AD470" s="72"/>
      <c r="AE470" s="234"/>
      <c r="AF470" s="235" t="s">
        <v>2882</v>
      </c>
      <c r="AG470" s="7"/>
      <c r="AH470" s="72" t="s">
        <v>213</v>
      </c>
      <c r="AI470" s="7"/>
      <c r="AJ470" s="7"/>
      <c r="AK470" s="7"/>
      <c r="AL470" s="7">
        <v>8036</v>
      </c>
      <c r="AM470" s="186">
        <v>20371</v>
      </c>
      <c r="AN470" s="189">
        <v>87</v>
      </c>
      <c r="AO470" s="233">
        <v>86</v>
      </c>
      <c r="AP470" s="233" t="str">
        <f t="shared" si="89"/>
        <v>STABLE</v>
      </c>
      <c r="AQ470" s="233"/>
      <c r="AR470" s="233"/>
      <c r="AS470" s="233"/>
      <c r="AT470" s="233"/>
      <c r="AU470" s="72" t="s">
        <v>426</v>
      </c>
      <c r="AV470" s="236" t="s">
        <v>1356</v>
      </c>
      <c r="AW470" s="232" t="s">
        <v>1261</v>
      </c>
      <c r="AX470" s="237">
        <v>45234</v>
      </c>
      <c r="AY470" s="72">
        <v>36</v>
      </c>
      <c r="AZ470" s="72" t="s">
        <v>139</v>
      </c>
      <c r="BA470" s="7" t="s">
        <v>2305</v>
      </c>
      <c r="BB470" s="7"/>
      <c r="BC470" s="7"/>
      <c r="BD470" s="72"/>
      <c r="BE470" s="72"/>
      <c r="BF470" s="72"/>
      <c r="BG470" s="150"/>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238">
        <f t="shared" si="90"/>
        <v>1</v>
      </c>
      <c r="ES470" s="72">
        <f t="shared" si="91"/>
        <v>1</v>
      </c>
      <c r="ET470" s="72" t="s">
        <v>170</v>
      </c>
      <c r="EU470" s="7" t="s">
        <v>2066</v>
      </c>
      <c r="EV470" s="7" t="s">
        <v>115</v>
      </c>
      <c r="EW470" s="7" t="s">
        <v>2429</v>
      </c>
      <c r="EX470" s="150" t="s">
        <v>2446</v>
      </c>
      <c r="EY470" s="239">
        <v>46207</v>
      </c>
      <c r="EZ470" s="239"/>
      <c r="FA470" s="150"/>
      <c r="FB470" s="239"/>
      <c r="FC470" s="7"/>
      <c r="FD470" s="7"/>
      <c r="FE470" s="7">
        <f t="shared" si="94"/>
        <v>3004</v>
      </c>
      <c r="FF470" s="72">
        <f t="shared" si="95"/>
        <v>10787</v>
      </c>
    </row>
    <row r="471" spans="1:162" ht="17.25" hidden="1" customHeight="1" x14ac:dyDescent="0.25">
      <c r="A471" s="72">
        <v>460792082</v>
      </c>
      <c r="B471" s="232" t="s">
        <v>2632</v>
      </c>
      <c r="C471" s="72" t="s">
        <v>2246</v>
      </c>
      <c r="D471" s="72" t="s">
        <v>2934</v>
      </c>
      <c r="E471" s="72">
        <v>3700</v>
      </c>
      <c r="F471" s="72"/>
      <c r="G471" s="233"/>
      <c r="H471" s="233"/>
      <c r="I471" s="72">
        <v>3565</v>
      </c>
      <c r="J471" s="72">
        <v>3329</v>
      </c>
      <c r="K471" s="189">
        <f t="shared" si="84"/>
        <v>3373</v>
      </c>
      <c r="L471" s="189">
        <f t="shared" si="85"/>
        <v>3194</v>
      </c>
      <c r="M471" s="260">
        <v>1</v>
      </c>
      <c r="N471" s="72" t="s">
        <v>2242</v>
      </c>
      <c r="O471" s="72" t="s">
        <v>128</v>
      </c>
      <c r="P471" s="72" t="s">
        <v>284</v>
      </c>
      <c r="Q471" s="186">
        <v>20370.2</v>
      </c>
      <c r="R471" s="66">
        <v>44</v>
      </c>
      <c r="S471" s="66">
        <f t="shared" si="86"/>
        <v>0</v>
      </c>
      <c r="T471" s="66">
        <v>5829.52</v>
      </c>
      <c r="U471" s="4" t="s">
        <v>129</v>
      </c>
      <c r="V471" s="5">
        <f t="shared" si="92"/>
        <v>1.3893669930157886E-2</v>
      </c>
      <c r="W471" s="5">
        <f t="shared" si="93"/>
        <v>1.072892508311035E-3</v>
      </c>
      <c r="X471" s="5" t="str">
        <f t="shared" si="87"/>
        <v xml:space="preserve">STABLE </v>
      </c>
      <c r="Y471" s="72" t="str">
        <f t="shared" si="88"/>
        <v>NC</v>
      </c>
      <c r="Z471" s="72" t="s">
        <v>129</v>
      </c>
      <c r="AA471" s="72" t="s">
        <v>141</v>
      </c>
      <c r="AB471" s="232" t="s">
        <v>2347</v>
      </c>
      <c r="AC471" s="72"/>
      <c r="AD471" s="72" t="s">
        <v>2892</v>
      </c>
      <c r="AE471" s="234"/>
      <c r="AF471" s="235" t="s">
        <v>129</v>
      </c>
      <c r="AG471" s="7"/>
      <c r="AH471" s="72" t="s">
        <v>1093</v>
      </c>
      <c r="AI471" s="7"/>
      <c r="AJ471" s="7"/>
      <c r="AK471" s="7"/>
      <c r="AL471" s="7">
        <v>9202.52</v>
      </c>
      <c r="AM471" s="186">
        <v>20370.2</v>
      </c>
      <c r="AN471" s="189">
        <v>26</v>
      </c>
      <c r="AO471" s="233">
        <v>55</v>
      </c>
      <c r="AP471" s="233" t="str">
        <f t="shared" si="89"/>
        <v>FLOW</v>
      </c>
      <c r="AQ471" s="233"/>
      <c r="AR471" s="233"/>
      <c r="AS471" s="233"/>
      <c r="AT471" s="233"/>
      <c r="AU471" s="72" t="s">
        <v>131</v>
      </c>
      <c r="AV471" s="236" t="s">
        <v>2803</v>
      </c>
      <c r="AW471" s="232" t="s">
        <v>1282</v>
      </c>
      <c r="AX471" s="237">
        <v>45250</v>
      </c>
      <c r="AY471" s="72">
        <v>36</v>
      </c>
      <c r="AZ471" s="72" t="s">
        <v>2880</v>
      </c>
      <c r="BA471" s="7" t="s">
        <v>2305</v>
      </c>
      <c r="BB471" s="7"/>
      <c r="BC471" s="7"/>
      <c r="BD471" s="72"/>
      <c r="BE471" s="72"/>
      <c r="BF471" s="72"/>
      <c r="BG471" s="150"/>
      <c r="BH471" s="72"/>
      <c r="BI471" s="72"/>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v>1</v>
      </c>
      <c r="CQ471" s="72"/>
      <c r="CR471" s="72"/>
      <c r="CS471" s="72"/>
      <c r="CT471" s="72"/>
      <c r="CU471" s="72"/>
      <c r="CV471" s="72"/>
      <c r="CW471" s="72"/>
      <c r="CX471" s="72"/>
      <c r="CY471" s="72"/>
      <c r="CZ471" s="72"/>
      <c r="DA471" s="72"/>
      <c r="DB471" s="72"/>
      <c r="DC471" s="72"/>
      <c r="DD471" s="72"/>
      <c r="DE471" s="72"/>
      <c r="DF471" s="72"/>
      <c r="DG471" s="72"/>
      <c r="DH471" s="72"/>
      <c r="DI471" s="72"/>
      <c r="DJ471" s="72"/>
      <c r="DK471" s="72">
        <v>3</v>
      </c>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238">
        <f t="shared" si="90"/>
        <v>4</v>
      </c>
      <c r="ES471" s="72">
        <f t="shared" si="91"/>
        <v>1</v>
      </c>
      <c r="ET471" s="72" t="s">
        <v>288</v>
      </c>
      <c r="EU471" s="7"/>
      <c r="EV471" s="262"/>
      <c r="EW471" s="7"/>
      <c r="EX471" s="150"/>
      <c r="EY471" s="239"/>
      <c r="EZ471" s="239"/>
      <c r="FA471" s="150"/>
      <c r="FB471" s="239"/>
      <c r="FC471" s="7"/>
      <c r="FD471" s="7"/>
      <c r="FE471" s="7">
        <f t="shared" si="94"/>
        <v>3373</v>
      </c>
      <c r="FF471" s="72">
        <f t="shared" si="95"/>
        <v>6894</v>
      </c>
    </row>
    <row r="472" spans="1:162" ht="17.25" hidden="1" customHeight="1" x14ac:dyDescent="0.25">
      <c r="A472" s="72">
        <v>460718163</v>
      </c>
      <c r="B472" s="232" t="s">
        <v>908</v>
      </c>
      <c r="C472" s="72"/>
      <c r="D472" s="72"/>
      <c r="E472" s="72"/>
      <c r="F472" s="72"/>
      <c r="G472" s="233"/>
      <c r="H472" s="233"/>
      <c r="I472" s="72">
        <v>3434</v>
      </c>
      <c r="J472" s="72">
        <v>4297.8900000000003</v>
      </c>
      <c r="K472" s="189">
        <f t="shared" si="84"/>
        <v>971.89000000000033</v>
      </c>
      <c r="L472" s="189">
        <f t="shared" si="85"/>
        <v>7731.89</v>
      </c>
      <c r="M472" s="260">
        <v>2</v>
      </c>
      <c r="N472" s="72" t="s">
        <v>124</v>
      </c>
      <c r="O472" s="72" t="s">
        <v>125</v>
      </c>
      <c r="P472" s="72" t="s">
        <v>126</v>
      </c>
      <c r="Q472" s="186">
        <v>20263.419999999998</v>
      </c>
      <c r="R472" s="66">
        <v>108</v>
      </c>
      <c r="S472" s="66">
        <f t="shared" si="86"/>
        <v>0</v>
      </c>
      <c r="T472" s="66">
        <v>5802</v>
      </c>
      <c r="U472" s="4" t="s">
        <v>124</v>
      </c>
      <c r="V472" s="5">
        <f t="shared" si="92"/>
        <v>3.0756445962410305E-2</v>
      </c>
      <c r="W472" s="5">
        <f t="shared" si="93"/>
        <v>3.7675830486440394E-3</v>
      </c>
      <c r="X472" s="5" t="s">
        <v>2242</v>
      </c>
      <c r="Y472" s="72" t="str">
        <f t="shared" si="88"/>
        <v>PTP</v>
      </c>
      <c r="Z472" s="72" t="s">
        <v>258</v>
      </c>
      <c r="AA472" s="72" t="s">
        <v>166</v>
      </c>
      <c r="AB472" s="232" t="s">
        <v>2914</v>
      </c>
      <c r="AC472" s="72"/>
      <c r="AD472" s="72" t="s">
        <v>2889</v>
      </c>
      <c r="AE472" s="234"/>
      <c r="AF472" s="235" t="s">
        <v>129</v>
      </c>
      <c r="AG472" s="7"/>
      <c r="AH472" s="72" t="s">
        <v>130</v>
      </c>
      <c r="AI472" s="7"/>
      <c r="AJ472" s="7"/>
      <c r="AK472" s="7"/>
      <c r="AL472" s="7">
        <v>4297.8900000000003</v>
      </c>
      <c r="AM472" s="186">
        <v>20263.419999999998</v>
      </c>
      <c r="AN472" s="189">
        <v>57</v>
      </c>
      <c r="AO472" s="233">
        <v>86</v>
      </c>
      <c r="AP472" s="233" t="str">
        <f t="shared" si="89"/>
        <v>FLOW</v>
      </c>
      <c r="AQ472" s="233"/>
      <c r="AR472" s="233"/>
      <c r="AS472" s="233"/>
      <c r="AT472" s="233"/>
      <c r="AU472" s="72" t="s">
        <v>131</v>
      </c>
      <c r="AV472" s="236" t="s">
        <v>1685</v>
      </c>
      <c r="AW472" s="232" t="s">
        <v>293</v>
      </c>
      <c r="AX472" s="237">
        <v>45245</v>
      </c>
      <c r="AY472" s="72">
        <v>36</v>
      </c>
      <c r="AZ472" s="72" t="s">
        <v>139</v>
      </c>
      <c r="BA472" s="7" t="s">
        <v>135</v>
      </c>
      <c r="BB472" s="7"/>
      <c r="BC472" s="7"/>
      <c r="BD472" s="72"/>
      <c r="BE472" s="72"/>
      <c r="BF472" s="72"/>
      <c r="BG472" s="150"/>
      <c r="BH472" s="72"/>
      <c r="BI472" s="72"/>
      <c r="BJ472" s="72"/>
      <c r="BK472" s="72"/>
      <c r="BL472" s="72">
        <v>1</v>
      </c>
      <c r="BM472" s="72"/>
      <c r="BN472" s="72"/>
      <c r="BO472" s="72"/>
      <c r="BP472" s="72"/>
      <c r="BQ472" s="72"/>
      <c r="BR472" s="72"/>
      <c r="BS472" s="72"/>
      <c r="BT472" s="72"/>
      <c r="BU472" s="72"/>
      <c r="BV472" s="72"/>
      <c r="BW472" s="72"/>
      <c r="BX472" s="72"/>
      <c r="BY472" s="72"/>
      <c r="BZ472" s="72"/>
      <c r="CA472" s="72"/>
      <c r="CB472" s="72"/>
      <c r="CC472" s="72"/>
      <c r="CD472" s="72"/>
      <c r="CE472" s="72"/>
      <c r="CF472" s="72"/>
      <c r="CG472" s="72"/>
      <c r="CH472" s="72"/>
      <c r="CI472" s="72"/>
      <c r="CJ472" s="72"/>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238">
        <f t="shared" si="90"/>
        <v>1</v>
      </c>
      <c r="ES472" s="72">
        <f t="shared" si="91"/>
        <v>1</v>
      </c>
      <c r="ET472" s="72" t="s">
        <v>136</v>
      </c>
      <c r="EU472" s="7" t="s">
        <v>2067</v>
      </c>
      <c r="EV472" s="7" t="s">
        <v>115</v>
      </c>
      <c r="EW472" s="7" t="s">
        <v>2354</v>
      </c>
      <c r="EX472" s="150" t="s">
        <v>2373</v>
      </c>
      <c r="EY472" s="239">
        <v>46207</v>
      </c>
      <c r="EZ472" s="239"/>
      <c r="FA472" s="150"/>
      <c r="FB472" s="239"/>
      <c r="FC472" s="7"/>
      <c r="FD472" s="7"/>
      <c r="FE472" s="7">
        <f t="shared" si="94"/>
        <v>971.89000000000033</v>
      </c>
      <c r="FF472" s="72">
        <f t="shared" si="95"/>
        <v>7731.89</v>
      </c>
    </row>
    <row r="473" spans="1:162" ht="17.25" hidden="1" customHeight="1" x14ac:dyDescent="0.25">
      <c r="A473" s="72">
        <v>459429144</v>
      </c>
      <c r="B473" s="232" t="s">
        <v>546</v>
      </c>
      <c r="C473" s="72"/>
      <c r="D473" s="72"/>
      <c r="E473" s="72"/>
      <c r="F473" s="72"/>
      <c r="G473" s="233"/>
      <c r="H473" s="233"/>
      <c r="I473" s="72">
        <v>3098</v>
      </c>
      <c r="J473" s="72">
        <v>15490</v>
      </c>
      <c r="K473" s="189">
        <f t="shared" si="84"/>
        <v>3656</v>
      </c>
      <c r="L473" s="189">
        <f t="shared" si="85"/>
        <v>18588</v>
      </c>
      <c r="M473" s="260">
        <v>5</v>
      </c>
      <c r="N473" s="72" t="s">
        <v>124</v>
      </c>
      <c r="O473" s="72" t="s">
        <v>125</v>
      </c>
      <c r="P473" s="72" t="s">
        <v>236</v>
      </c>
      <c r="Q473" s="186">
        <v>20211.18</v>
      </c>
      <c r="R473" s="66">
        <v>558</v>
      </c>
      <c r="S473" s="66">
        <f t="shared" si="86"/>
        <v>0</v>
      </c>
      <c r="T473" s="66">
        <v>2250</v>
      </c>
      <c r="U473" s="4" t="s">
        <v>129</v>
      </c>
      <c r="V473" s="5">
        <f t="shared" si="92"/>
        <v>0.21115078503597715</v>
      </c>
      <c r="W473" s="5">
        <f t="shared" si="93"/>
        <v>9.0345355960616634E-3</v>
      </c>
      <c r="X473" s="5" t="str">
        <f t="shared" si="87"/>
        <v>FLOW</v>
      </c>
      <c r="Y473" s="72" t="str">
        <f t="shared" si="88"/>
        <v>NC</v>
      </c>
      <c r="Z473" s="72" t="s">
        <v>129</v>
      </c>
      <c r="AA473" s="72" t="s">
        <v>141</v>
      </c>
      <c r="AB473" s="232" t="s">
        <v>2347</v>
      </c>
      <c r="AC473" s="72"/>
      <c r="AD473" s="72"/>
      <c r="AE473" s="234"/>
      <c r="AF473" s="235" t="s">
        <v>2882</v>
      </c>
      <c r="AG473" s="7"/>
      <c r="AH473" s="72" t="s">
        <v>1046</v>
      </c>
      <c r="AI473" s="7"/>
      <c r="AJ473" s="7"/>
      <c r="AK473" s="7"/>
      <c r="AL473" s="7">
        <v>15490</v>
      </c>
      <c r="AM473" s="186">
        <v>20211.18</v>
      </c>
      <c r="AN473" s="189">
        <v>146</v>
      </c>
      <c r="AO473" s="233">
        <v>175</v>
      </c>
      <c r="AP473" s="233" t="str">
        <f t="shared" si="89"/>
        <v>FLOW</v>
      </c>
      <c r="AQ473" s="233"/>
      <c r="AR473" s="233"/>
      <c r="AS473" s="233"/>
      <c r="AT473" s="233"/>
      <c r="AU473" s="72" t="s">
        <v>426</v>
      </c>
      <c r="AV473" s="236" t="s">
        <v>1218</v>
      </c>
      <c r="AW473" s="232" t="s">
        <v>1219</v>
      </c>
      <c r="AX473" s="237">
        <v>45155</v>
      </c>
      <c r="AY473" s="72">
        <v>36</v>
      </c>
      <c r="AZ473" s="72" t="s">
        <v>139</v>
      </c>
      <c r="BA473" s="7" t="s">
        <v>135</v>
      </c>
      <c r="BB473" s="7"/>
      <c r="BC473" s="7"/>
      <c r="BD473" s="72"/>
      <c r="BE473" s="72"/>
      <c r="BF473" s="72"/>
      <c r="BG473" s="150"/>
      <c r="BH473" s="72"/>
      <c r="BI473" s="72"/>
      <c r="BJ473" s="72"/>
      <c r="BK473" s="72"/>
      <c r="BL473" s="72">
        <v>1</v>
      </c>
      <c r="BM473" s="72"/>
      <c r="BN473" s="72"/>
      <c r="BO473" s="72"/>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238">
        <f t="shared" si="90"/>
        <v>1</v>
      </c>
      <c r="ES473" s="72">
        <f t="shared" si="91"/>
        <v>1</v>
      </c>
      <c r="ET473" s="72" t="s">
        <v>240</v>
      </c>
      <c r="EU473" s="7" t="s">
        <v>2068</v>
      </c>
      <c r="EV473" s="7" t="s">
        <v>115</v>
      </c>
      <c r="EW473" s="7" t="s">
        <v>2362</v>
      </c>
      <c r="EX473" s="150" t="s">
        <v>2368</v>
      </c>
      <c r="EY473" s="239">
        <v>46207</v>
      </c>
      <c r="EZ473" s="239"/>
      <c r="FA473" s="150"/>
      <c r="FB473" s="239"/>
      <c r="FC473" s="7"/>
      <c r="FD473" s="7"/>
      <c r="FE473" s="7">
        <f t="shared" si="94"/>
        <v>3656</v>
      </c>
      <c r="FF473" s="72">
        <f t="shared" si="95"/>
        <v>18588</v>
      </c>
    </row>
    <row r="474" spans="1:162" ht="17.25" hidden="1" customHeight="1" x14ac:dyDescent="0.25">
      <c r="A474" s="72">
        <v>464634347</v>
      </c>
      <c r="B474" s="232" t="s">
        <v>843</v>
      </c>
      <c r="C474" s="72"/>
      <c r="D474" s="72"/>
      <c r="E474" s="72"/>
      <c r="F474" s="72"/>
      <c r="G474" s="233"/>
      <c r="H474" s="233"/>
      <c r="I474" s="72">
        <v>7367</v>
      </c>
      <c r="J474" s="72">
        <v>20474</v>
      </c>
      <c r="K474" s="189">
        <f t="shared" si="84"/>
        <v>-444</v>
      </c>
      <c r="L474" s="189">
        <f t="shared" si="85"/>
        <v>27841</v>
      </c>
      <c r="M474" s="260">
        <v>4</v>
      </c>
      <c r="N474" s="72" t="s">
        <v>124</v>
      </c>
      <c r="O474" s="72" t="s">
        <v>125</v>
      </c>
      <c r="P474" s="72" t="s">
        <v>348</v>
      </c>
      <c r="Q474" s="186">
        <v>20182</v>
      </c>
      <c r="R474" s="66">
        <v>1183</v>
      </c>
      <c r="S474" s="66">
        <f t="shared" si="86"/>
        <v>0</v>
      </c>
      <c r="T474" s="66">
        <v>0</v>
      </c>
      <c r="U474" s="4" t="s">
        <v>1024</v>
      </c>
      <c r="V474" s="5">
        <f t="shared" si="92"/>
        <v>9.9853549446852305E-2</v>
      </c>
      <c r="W474" s="5">
        <f t="shared" si="93"/>
        <v>7.7752053225152223E-3</v>
      </c>
      <c r="X474" s="5" t="s">
        <v>2242</v>
      </c>
      <c r="Y474" s="72" t="str">
        <f t="shared" si="88"/>
        <v>MPTP</v>
      </c>
      <c r="Z474" s="72" t="s">
        <v>128</v>
      </c>
      <c r="AA474" s="72" t="s">
        <v>181</v>
      </c>
      <c r="AB474" s="232" t="s">
        <v>2347</v>
      </c>
      <c r="AC474" s="72">
        <v>21</v>
      </c>
      <c r="AD474" s="72" t="s">
        <v>2889</v>
      </c>
      <c r="AE474" s="234"/>
      <c r="AF474" s="235" t="s">
        <v>2882</v>
      </c>
      <c r="AG474" s="7"/>
      <c r="AH474" s="72" t="s">
        <v>1123</v>
      </c>
      <c r="AI474" s="7"/>
      <c r="AJ474" s="7"/>
      <c r="AK474" s="7"/>
      <c r="AL474" s="7">
        <v>20474</v>
      </c>
      <c r="AM474" s="186">
        <v>20182</v>
      </c>
      <c r="AN474" s="189">
        <v>118</v>
      </c>
      <c r="AO474" s="233">
        <v>147</v>
      </c>
      <c r="AP474" s="233" t="str">
        <f t="shared" si="89"/>
        <v>FLOW</v>
      </c>
      <c r="AQ474" s="233"/>
      <c r="AR474" s="233"/>
      <c r="AS474" s="233"/>
      <c r="AT474" s="233"/>
      <c r="AU474" s="72" t="s">
        <v>426</v>
      </c>
      <c r="AV474" s="236" t="s">
        <v>1608</v>
      </c>
      <c r="AW474" s="232" t="s">
        <v>1609</v>
      </c>
      <c r="AX474" s="237">
        <v>45607</v>
      </c>
      <c r="AY474" s="72">
        <v>18</v>
      </c>
      <c r="AZ474" s="72" t="s">
        <v>139</v>
      </c>
      <c r="BA474" s="7" t="s">
        <v>135</v>
      </c>
      <c r="BB474" s="7"/>
      <c r="BC474" s="7"/>
      <c r="BD474" s="72"/>
      <c r="BE474" s="72"/>
      <c r="BF474" s="72"/>
      <c r="BG474" s="150"/>
      <c r="BH474" s="72"/>
      <c r="BI474" s="72"/>
      <c r="BJ474" s="72"/>
      <c r="BK474" s="72"/>
      <c r="BL474" s="72"/>
      <c r="BM474" s="72"/>
      <c r="BN474" s="72"/>
      <c r="BO474" s="72"/>
      <c r="BP474" s="72"/>
      <c r="BQ474" s="72"/>
      <c r="BR474" s="72"/>
      <c r="BS474" s="72"/>
      <c r="BT474" s="72"/>
      <c r="BU474" s="72"/>
      <c r="BV474" s="72"/>
      <c r="BW474" s="72"/>
      <c r="BX474" s="72">
        <v>1</v>
      </c>
      <c r="BY474" s="72"/>
      <c r="BZ474" s="72"/>
      <c r="CA474" s="72"/>
      <c r="CB474" s="72"/>
      <c r="CC474" s="72"/>
      <c r="CD474" s="72"/>
      <c r="CE474" s="72"/>
      <c r="CF474" s="72"/>
      <c r="CG474" s="72"/>
      <c r="CH474" s="72"/>
      <c r="CI474" s="72"/>
      <c r="CJ474" s="72"/>
      <c r="CK474" s="72"/>
      <c r="CL474" s="72"/>
      <c r="CM474" s="72">
        <v>1</v>
      </c>
      <c r="CN474" s="72"/>
      <c r="CO474" s="72"/>
      <c r="CP474" s="72"/>
      <c r="CQ474" s="72"/>
      <c r="CR474" s="72"/>
      <c r="CS474" s="72"/>
      <c r="CT474" s="72"/>
      <c r="CU474" s="72"/>
      <c r="CV474" s="72">
        <v>1</v>
      </c>
      <c r="CW474" s="72"/>
      <c r="CX474" s="72"/>
      <c r="CY474" s="72"/>
      <c r="CZ474" s="72"/>
      <c r="DA474" s="72"/>
      <c r="DB474" s="72">
        <v>1</v>
      </c>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238">
        <f t="shared" si="90"/>
        <v>4</v>
      </c>
      <c r="ES474" s="72">
        <f t="shared" si="91"/>
        <v>1</v>
      </c>
      <c r="ET474" s="72" t="s">
        <v>352</v>
      </c>
      <c r="EU474" s="7" t="s">
        <v>2069</v>
      </c>
      <c r="EV474" s="7" t="s">
        <v>115</v>
      </c>
      <c r="EW474" s="7" t="s">
        <v>2350</v>
      </c>
      <c r="EX474" s="150" t="s">
        <v>2970</v>
      </c>
      <c r="EY474" s="239">
        <v>46211</v>
      </c>
      <c r="EZ474" s="239"/>
      <c r="FA474" s="150"/>
      <c r="FB474" s="239"/>
      <c r="FC474" s="7"/>
      <c r="FD474" s="7"/>
      <c r="FE474" s="7">
        <f t="shared" si="94"/>
        <v>-444</v>
      </c>
      <c r="FF474" s="72">
        <f t="shared" si="95"/>
        <v>27841</v>
      </c>
    </row>
    <row r="475" spans="1:162" ht="17.25" hidden="1" customHeight="1" x14ac:dyDescent="0.25">
      <c r="A475" s="72">
        <v>466434465</v>
      </c>
      <c r="B475" s="232" t="s">
        <v>780</v>
      </c>
      <c r="C475" s="72"/>
      <c r="D475" s="72"/>
      <c r="E475" s="72"/>
      <c r="F475" s="72"/>
      <c r="G475" s="233"/>
      <c r="H475" s="233"/>
      <c r="I475" s="72">
        <v>4146</v>
      </c>
      <c r="J475" s="72">
        <v>16471</v>
      </c>
      <c r="K475" s="189">
        <f t="shared" si="84"/>
        <v>4499</v>
      </c>
      <c r="L475" s="189">
        <f t="shared" si="85"/>
        <v>20617</v>
      </c>
      <c r="M475" s="260">
        <v>4</v>
      </c>
      <c r="N475" s="72" t="s">
        <v>124</v>
      </c>
      <c r="O475" s="72" t="s">
        <v>125</v>
      </c>
      <c r="P475" s="72" t="s">
        <v>173</v>
      </c>
      <c r="Q475" s="186">
        <v>19927</v>
      </c>
      <c r="R475" s="66">
        <v>466</v>
      </c>
      <c r="S475" s="66">
        <f t="shared" si="86"/>
        <v>0</v>
      </c>
      <c r="T475" s="66">
        <v>3600</v>
      </c>
      <c r="U475" s="4" t="s">
        <v>124</v>
      </c>
      <c r="V475" s="5">
        <f t="shared" si="92"/>
        <v>8.4094578400121633E-2</v>
      </c>
      <c r="W475" s="5">
        <f t="shared" si="93"/>
        <v>7.6769654376058292E-3</v>
      </c>
      <c r="X475" s="5" t="str">
        <f t="shared" si="87"/>
        <v>FLOW</v>
      </c>
      <c r="Y475" s="72" t="str">
        <f t="shared" si="88"/>
        <v xml:space="preserve">OS </v>
      </c>
      <c r="Z475" s="72" t="s">
        <v>141</v>
      </c>
      <c r="AA475" s="72" t="s">
        <v>515</v>
      </c>
      <c r="AB475" s="232" t="s">
        <v>2903</v>
      </c>
      <c r="AC475" s="72"/>
      <c r="AD475" s="72" t="s">
        <v>2892</v>
      </c>
      <c r="AE475" s="234"/>
      <c r="AF475" s="235" t="s">
        <v>2882</v>
      </c>
      <c r="AG475" s="7"/>
      <c r="AH475" s="72" t="s">
        <v>1103</v>
      </c>
      <c r="AI475" s="7"/>
      <c r="AJ475" s="7"/>
      <c r="AK475" s="7"/>
      <c r="AL475" s="7">
        <v>16471</v>
      </c>
      <c r="AM475" s="186">
        <v>19927</v>
      </c>
      <c r="AN475" s="189">
        <v>117</v>
      </c>
      <c r="AO475" s="233">
        <v>146</v>
      </c>
      <c r="AP475" s="233" t="str">
        <f t="shared" si="89"/>
        <v>FLOW</v>
      </c>
      <c r="AQ475" s="233"/>
      <c r="AR475" s="233"/>
      <c r="AS475" s="233"/>
      <c r="AT475" s="233"/>
      <c r="AU475" s="72" t="s">
        <v>426</v>
      </c>
      <c r="AV475" s="236" t="s">
        <v>1531</v>
      </c>
      <c r="AW475" s="232" t="s">
        <v>1240</v>
      </c>
      <c r="AX475" s="237">
        <v>45839</v>
      </c>
      <c r="AY475" s="72">
        <v>12</v>
      </c>
      <c r="AZ475" s="72" t="s">
        <v>139</v>
      </c>
      <c r="BA475" s="7" t="s">
        <v>2305</v>
      </c>
      <c r="BB475" s="7"/>
      <c r="BC475" s="7"/>
      <c r="BD475" s="72"/>
      <c r="BE475" s="72"/>
      <c r="BF475" s="72"/>
      <c r="BG475" s="150"/>
      <c r="BH475" s="72"/>
      <c r="BI475" s="72"/>
      <c r="BJ475" s="72"/>
      <c r="BK475" s="72"/>
      <c r="BL475" s="72"/>
      <c r="BM475" s="72"/>
      <c r="BN475" s="72"/>
      <c r="BO475" s="72"/>
      <c r="BP475" s="72"/>
      <c r="BQ475" s="72"/>
      <c r="BR475" s="72"/>
      <c r="BS475" s="72"/>
      <c r="BT475" s="72"/>
      <c r="BU475" s="72"/>
      <c r="BV475" s="72"/>
      <c r="BW475" s="72"/>
      <c r="BX475" s="72"/>
      <c r="BY475" s="72"/>
      <c r="BZ475" s="72"/>
      <c r="CA475" s="72">
        <v>1</v>
      </c>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238">
        <f t="shared" si="90"/>
        <v>1</v>
      </c>
      <c r="ES475" s="72">
        <f t="shared" si="91"/>
        <v>1</v>
      </c>
      <c r="ET475" s="72" t="s">
        <v>178</v>
      </c>
      <c r="EU475" s="7" t="s">
        <v>2070</v>
      </c>
      <c r="EV475" s="7" t="s">
        <v>115</v>
      </c>
      <c r="EW475" s="7" t="e">
        <v>#N/A</v>
      </c>
      <c r="EX475" s="150" t="e">
        <v>#N/A</v>
      </c>
      <c r="EY475" s="239" t="e">
        <v>#N/A</v>
      </c>
      <c r="EZ475" s="239"/>
      <c r="FA475" s="150"/>
      <c r="FB475" s="239"/>
      <c r="FC475" s="7"/>
      <c r="FD475" s="7"/>
      <c r="FE475" s="7">
        <f t="shared" si="94"/>
        <v>4499</v>
      </c>
      <c r="FF475" s="72">
        <f t="shared" si="95"/>
        <v>20617</v>
      </c>
    </row>
    <row r="476" spans="1:162" ht="17.25" hidden="1" customHeight="1" x14ac:dyDescent="0.25">
      <c r="A476" s="72">
        <v>460245734</v>
      </c>
      <c r="B476" s="232" t="s">
        <v>2636</v>
      </c>
      <c r="C476" s="72"/>
      <c r="D476" s="72"/>
      <c r="E476" s="72"/>
      <c r="F476" s="72"/>
      <c r="G476" s="233"/>
      <c r="H476" s="233"/>
      <c r="I476" s="72">
        <v>3495</v>
      </c>
      <c r="J476" s="72">
        <v>3495</v>
      </c>
      <c r="K476" s="189">
        <f t="shared" si="84"/>
        <v>3495</v>
      </c>
      <c r="L476" s="189">
        <f t="shared" si="85"/>
        <v>6990</v>
      </c>
      <c r="M476" s="260">
        <v>1</v>
      </c>
      <c r="N476" s="72" t="s">
        <v>124</v>
      </c>
      <c r="O476" s="72" t="s">
        <v>125</v>
      </c>
      <c r="P476" s="72" t="s">
        <v>199</v>
      </c>
      <c r="Q476" s="186">
        <v>19882</v>
      </c>
      <c r="R476" s="66">
        <v>0</v>
      </c>
      <c r="S476" s="66">
        <f t="shared" si="86"/>
        <v>0</v>
      </c>
      <c r="T476" s="66">
        <v>450</v>
      </c>
      <c r="U476" s="4" t="s">
        <v>129</v>
      </c>
      <c r="V476" s="5">
        <f t="shared" si="92"/>
        <v>2.8762572974612946E-2</v>
      </c>
      <c r="W476" s="5">
        <f t="shared" si="93"/>
        <v>1.0471791563283618E-3</v>
      </c>
      <c r="X476" s="5" t="s">
        <v>124</v>
      </c>
      <c r="Y476" s="72" t="str">
        <f t="shared" si="88"/>
        <v>EXP</v>
      </c>
      <c r="Z476" s="72" t="s">
        <v>129</v>
      </c>
      <c r="AA476" s="72" t="s">
        <v>2551</v>
      </c>
      <c r="AB476" s="232" t="s">
        <v>2936</v>
      </c>
      <c r="AC476" s="72"/>
      <c r="AD476" s="72" t="s">
        <v>2892</v>
      </c>
      <c r="AE476" s="234"/>
      <c r="AF476" s="235" t="s">
        <v>129</v>
      </c>
      <c r="AG476" s="7"/>
      <c r="AH476" s="72" t="s">
        <v>359</v>
      </c>
      <c r="AI476" s="7"/>
      <c r="AJ476" s="7"/>
      <c r="AK476" s="7"/>
      <c r="AL476" s="7">
        <v>3945</v>
      </c>
      <c r="AM476" s="186">
        <v>19882</v>
      </c>
      <c r="AN476" s="189">
        <v>26</v>
      </c>
      <c r="AO476" s="233">
        <v>55</v>
      </c>
      <c r="AP476" s="233" t="str">
        <f t="shared" si="89"/>
        <v>FLOW</v>
      </c>
      <c r="AQ476" s="233"/>
      <c r="AR476" s="233"/>
      <c r="AS476" s="233"/>
      <c r="AT476" s="233"/>
      <c r="AU476" s="72" t="s">
        <v>131</v>
      </c>
      <c r="AV476" s="236" t="s">
        <v>2807</v>
      </c>
      <c r="AW476" s="232" t="s">
        <v>310</v>
      </c>
      <c r="AX476" s="237">
        <v>45220</v>
      </c>
      <c r="AY476" s="72">
        <v>36</v>
      </c>
      <c r="AZ476" s="72" t="s">
        <v>2880</v>
      </c>
      <c r="BA476" s="7" t="s">
        <v>135</v>
      </c>
      <c r="BB476" s="7"/>
      <c r="BC476" s="7"/>
      <c r="BD476" s="72"/>
      <c r="BE476" s="72"/>
      <c r="BF476" s="72"/>
      <c r="BG476" s="150"/>
      <c r="BH476" s="72"/>
      <c r="BI476" s="72"/>
      <c r="BJ476" s="72"/>
      <c r="BK476" s="72"/>
      <c r="BL476" s="72"/>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v>1</v>
      </c>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v>1</v>
      </c>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238">
        <f t="shared" si="90"/>
        <v>2</v>
      </c>
      <c r="ES476" s="72">
        <f t="shared" si="91"/>
        <v>1</v>
      </c>
      <c r="ET476" s="72" t="s">
        <v>203</v>
      </c>
      <c r="EU476" s="7"/>
      <c r="EV476" s="262"/>
      <c r="EW476" s="7"/>
      <c r="EX476" s="150"/>
      <c r="EY476" s="239"/>
      <c r="EZ476" s="239"/>
      <c r="FA476" s="150"/>
      <c r="FB476" s="239"/>
      <c r="FC476" s="7"/>
      <c r="FD476" s="7"/>
      <c r="FE476" s="7">
        <f t="shared" si="94"/>
        <v>3495</v>
      </c>
      <c r="FF476" s="72">
        <f t="shared" si="95"/>
        <v>6990</v>
      </c>
    </row>
    <row r="477" spans="1:162" ht="17.25" hidden="1" customHeight="1" x14ac:dyDescent="0.25">
      <c r="A477" s="72">
        <v>462726617</v>
      </c>
      <c r="B477" s="232" t="s">
        <v>568</v>
      </c>
      <c r="C477" s="72"/>
      <c r="D477" s="72"/>
      <c r="E477" s="72"/>
      <c r="F477" s="72"/>
      <c r="G477" s="233"/>
      <c r="H477" s="233"/>
      <c r="I477" s="72">
        <v>4322</v>
      </c>
      <c r="J477" s="72">
        <v>20703</v>
      </c>
      <c r="K477" s="189">
        <f t="shared" si="84"/>
        <v>801</v>
      </c>
      <c r="L477" s="189">
        <f t="shared" si="85"/>
        <v>25025</v>
      </c>
      <c r="M477" s="260">
        <v>6</v>
      </c>
      <c r="N477" s="72" t="s">
        <v>124</v>
      </c>
      <c r="O477" s="72" t="s">
        <v>125</v>
      </c>
      <c r="P477" s="72" t="s">
        <v>322</v>
      </c>
      <c r="Q477" s="186">
        <v>19854</v>
      </c>
      <c r="R477" s="66">
        <v>1708</v>
      </c>
      <c r="S477" s="66">
        <f t="shared" si="86"/>
        <v>0</v>
      </c>
      <c r="T477" s="66">
        <v>5834</v>
      </c>
      <c r="U477" s="4" t="s">
        <v>124</v>
      </c>
      <c r="V477" s="5">
        <f t="shared" si="92"/>
        <v>0.22984713324916953</v>
      </c>
      <c r="W477" s="5">
        <f t="shared" si="93"/>
        <v>8.678230148263329E-3</v>
      </c>
      <c r="X477" s="5" t="str">
        <f t="shared" si="87"/>
        <v>FLOW</v>
      </c>
      <c r="Y477" s="72" t="str">
        <f t="shared" si="88"/>
        <v>-</v>
      </c>
      <c r="Z477" s="72" t="s">
        <v>141</v>
      </c>
      <c r="AA477" s="72" t="s">
        <v>129</v>
      </c>
      <c r="AB477" s="232"/>
      <c r="AC477" s="72"/>
      <c r="AD477" s="72"/>
      <c r="AE477" s="234"/>
      <c r="AF477" s="235" t="s">
        <v>129</v>
      </c>
      <c r="AG477" s="7"/>
      <c r="AH477" s="72" t="s">
        <v>384</v>
      </c>
      <c r="AI477" s="7"/>
      <c r="AJ477" s="7"/>
      <c r="AK477" s="7"/>
      <c r="AL477" s="7">
        <v>20703</v>
      </c>
      <c r="AM477" s="186">
        <v>19854</v>
      </c>
      <c r="AN477" s="189">
        <v>177</v>
      </c>
      <c r="AO477" s="233">
        <v>206</v>
      </c>
      <c r="AP477" s="233" t="str">
        <f t="shared" si="89"/>
        <v>FLOW</v>
      </c>
      <c r="AQ477" s="233"/>
      <c r="AR477" s="233"/>
      <c r="AS477" s="233"/>
      <c r="AT477" s="233"/>
      <c r="AU477" s="72" t="s">
        <v>426</v>
      </c>
      <c r="AV477" s="236" t="s">
        <v>1254</v>
      </c>
      <c r="AW477" s="232" t="s">
        <v>293</v>
      </c>
      <c r="AX477" s="237">
        <v>45411</v>
      </c>
      <c r="AY477" s="72">
        <v>24</v>
      </c>
      <c r="AZ477" s="72" t="s">
        <v>139</v>
      </c>
      <c r="BA477" s="7" t="s">
        <v>2305</v>
      </c>
      <c r="BB477" s="7"/>
      <c r="BC477" s="7"/>
      <c r="BD477" s="72"/>
      <c r="BE477" s="72"/>
      <c r="BF477" s="72"/>
      <c r="BG477" s="150"/>
      <c r="BH477" s="72"/>
      <c r="BI477" s="72"/>
      <c r="BJ477" s="72"/>
      <c r="BK477" s="72"/>
      <c r="BL477" s="72"/>
      <c r="BM477" s="72"/>
      <c r="BN477" s="72"/>
      <c r="BO477" s="72"/>
      <c r="BP477" s="72"/>
      <c r="BQ477" s="72"/>
      <c r="BR477" s="72">
        <v>1</v>
      </c>
      <c r="BS477" s="72"/>
      <c r="BT477" s="72"/>
      <c r="BU477" s="72"/>
      <c r="BV477" s="72"/>
      <c r="BW477" s="72"/>
      <c r="BX477" s="72"/>
      <c r="BY477" s="72"/>
      <c r="BZ477" s="72"/>
      <c r="CA477" s="72"/>
      <c r="CB477" s="72"/>
      <c r="CC477" s="72"/>
      <c r="CD477" s="72"/>
      <c r="CE477" s="72"/>
      <c r="CF477" s="72"/>
      <c r="CG477" s="72"/>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238">
        <f t="shared" si="90"/>
        <v>1</v>
      </c>
      <c r="ES477" s="72">
        <f t="shared" si="91"/>
        <v>1</v>
      </c>
      <c r="ET477" s="72" t="s">
        <v>326</v>
      </c>
      <c r="EU477" s="7" t="s">
        <v>2071</v>
      </c>
      <c r="EV477" s="7" t="s">
        <v>115</v>
      </c>
      <c r="EW477" s="7" t="s">
        <v>2362</v>
      </c>
      <c r="EX477" s="150" t="s">
        <v>2503</v>
      </c>
      <c r="EY477" s="239">
        <v>46209</v>
      </c>
      <c r="EZ477" s="239"/>
      <c r="FA477" s="150"/>
      <c r="FB477" s="239"/>
      <c r="FC477" s="7"/>
      <c r="FD477" s="7"/>
      <c r="FE477" s="7">
        <f t="shared" si="94"/>
        <v>801</v>
      </c>
      <c r="FF477" s="72">
        <f t="shared" si="95"/>
        <v>25025</v>
      </c>
    </row>
    <row r="478" spans="1:162" ht="17.25" hidden="1" customHeight="1" x14ac:dyDescent="0.25">
      <c r="A478" s="72">
        <v>461546516</v>
      </c>
      <c r="B478" s="232" t="s">
        <v>2617</v>
      </c>
      <c r="C478" s="72" t="s">
        <v>2243</v>
      </c>
      <c r="D478" s="72" t="s">
        <v>2884</v>
      </c>
      <c r="E478" s="72">
        <f>2660+50</f>
        <v>2710</v>
      </c>
      <c r="F478" s="72"/>
      <c r="G478" s="233"/>
      <c r="H478" s="233"/>
      <c r="I478" s="72">
        <v>2660</v>
      </c>
      <c r="J478" s="72">
        <v>2651</v>
      </c>
      <c r="K478" s="189">
        <f t="shared" si="84"/>
        <v>2699</v>
      </c>
      <c r="L478" s="189">
        <f t="shared" si="85"/>
        <v>2601</v>
      </c>
      <c r="M478" s="260">
        <v>1</v>
      </c>
      <c r="N478" s="72" t="s">
        <v>2242</v>
      </c>
      <c r="O478" s="72" t="s">
        <v>128</v>
      </c>
      <c r="P478" s="72" t="s">
        <v>206</v>
      </c>
      <c r="Q478" s="186">
        <v>19786.64</v>
      </c>
      <c r="R478" s="66">
        <v>48</v>
      </c>
      <c r="S478" s="66">
        <f t="shared" si="86"/>
        <v>0</v>
      </c>
      <c r="T478" s="66">
        <v>3952</v>
      </c>
      <c r="U478" s="4" t="s">
        <v>1026</v>
      </c>
      <c r="V478" s="5">
        <f t="shared" si="92"/>
        <v>1.4056015038213562E-2</v>
      </c>
      <c r="W478" s="5">
        <f t="shared" si="93"/>
        <v>1.0421565728685755E-3</v>
      </c>
      <c r="X478" s="5" t="str">
        <f t="shared" si="87"/>
        <v xml:space="preserve">STABLE </v>
      </c>
      <c r="Y478" s="72" t="str">
        <f t="shared" si="88"/>
        <v>PAID</v>
      </c>
      <c r="Z478" s="72" t="s">
        <v>181</v>
      </c>
      <c r="AA478" s="72" t="s">
        <v>128</v>
      </c>
      <c r="AB478" s="232"/>
      <c r="AC478" s="72"/>
      <c r="AD478" s="72" t="s">
        <v>2889</v>
      </c>
      <c r="AE478" s="234"/>
      <c r="AF478" s="235" t="s">
        <v>129</v>
      </c>
      <c r="AG478" s="7"/>
      <c r="AH478" s="72" t="s">
        <v>207</v>
      </c>
      <c r="AI478" s="7"/>
      <c r="AJ478" s="7"/>
      <c r="AK478" s="7"/>
      <c r="AL478" s="7">
        <v>6651</v>
      </c>
      <c r="AM478" s="186">
        <v>19786.64</v>
      </c>
      <c r="AN478" s="189">
        <v>26</v>
      </c>
      <c r="AO478" s="233">
        <v>25</v>
      </c>
      <c r="AP478" s="233" t="str">
        <f t="shared" si="89"/>
        <v>STABLE</v>
      </c>
      <c r="AQ478" s="233"/>
      <c r="AR478" s="233"/>
      <c r="AS478" s="233"/>
      <c r="AT478" s="233"/>
      <c r="AU478" s="72" t="s">
        <v>131</v>
      </c>
      <c r="AV478" s="236" t="s">
        <v>2786</v>
      </c>
      <c r="AW478" s="232" t="s">
        <v>361</v>
      </c>
      <c r="AX478" s="237">
        <v>45308</v>
      </c>
      <c r="AY478" s="72">
        <v>36</v>
      </c>
      <c r="AZ478" s="72" t="s">
        <v>2880</v>
      </c>
      <c r="BA478" s="7" t="s">
        <v>135</v>
      </c>
      <c r="BB478" s="7"/>
      <c r="BC478" s="7"/>
      <c r="BD478" s="72"/>
      <c r="BE478" s="72"/>
      <c r="BF478" s="72"/>
      <c r="BG478" s="150"/>
      <c r="BH478" s="72"/>
      <c r="BI478" s="72"/>
      <c r="BJ478" s="72"/>
      <c r="BK478" s="72"/>
      <c r="BL478" s="72"/>
      <c r="BM478" s="72"/>
      <c r="BN478" s="72"/>
      <c r="BO478" s="72"/>
      <c r="BP478" s="72"/>
      <c r="BQ478" s="72"/>
      <c r="BR478" s="72"/>
      <c r="BS478" s="72"/>
      <c r="BT478" s="72"/>
      <c r="BU478" s="72"/>
      <c r="BV478" s="72"/>
      <c r="BW478" s="72"/>
      <c r="BX478" s="72"/>
      <c r="BY478" s="72"/>
      <c r="BZ478" s="72"/>
      <c r="CA478" s="72"/>
      <c r="CB478" s="72"/>
      <c r="CC478" s="72"/>
      <c r="CD478" s="72"/>
      <c r="CE478" s="72"/>
      <c r="CF478" s="72"/>
      <c r="CG478" s="72"/>
      <c r="CH478" s="72"/>
      <c r="CI478" s="72"/>
      <c r="CJ478" s="72">
        <v>1</v>
      </c>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238">
        <f t="shared" si="90"/>
        <v>1</v>
      </c>
      <c r="ES478" s="72">
        <f t="shared" si="91"/>
        <v>1</v>
      </c>
      <c r="ET478" s="72" t="s">
        <v>210</v>
      </c>
      <c r="EU478" s="7"/>
      <c r="EV478" s="262"/>
      <c r="EW478" s="7"/>
      <c r="EX478" s="150"/>
      <c r="EY478" s="239"/>
      <c r="EZ478" s="239"/>
      <c r="FA478" s="150"/>
      <c r="FB478" s="239"/>
      <c r="FC478" s="7"/>
      <c r="FD478" s="7"/>
      <c r="FE478" s="7">
        <f t="shared" si="94"/>
        <v>2699</v>
      </c>
      <c r="FF478" s="72">
        <f t="shared" si="95"/>
        <v>5311</v>
      </c>
    </row>
    <row r="479" spans="1:162" ht="17.25" hidden="1" customHeight="1" x14ac:dyDescent="0.25">
      <c r="A479" s="72">
        <v>459935551</v>
      </c>
      <c r="B479" s="232" t="s">
        <v>2581</v>
      </c>
      <c r="C479" s="72" t="s">
        <v>2246</v>
      </c>
      <c r="D479" s="72" t="s">
        <v>2942</v>
      </c>
      <c r="E479" s="72">
        <v>4250</v>
      </c>
      <c r="F479" s="72"/>
      <c r="G479" s="233"/>
      <c r="H479" s="233"/>
      <c r="I479" s="72">
        <v>4148</v>
      </c>
      <c r="J479" s="72">
        <v>4148</v>
      </c>
      <c r="K479" s="189">
        <f t="shared" si="84"/>
        <v>4166</v>
      </c>
      <c r="L479" s="189">
        <f t="shared" si="85"/>
        <v>4046</v>
      </c>
      <c r="M479" s="260">
        <v>1</v>
      </c>
      <c r="N479" s="72" t="s">
        <v>2242</v>
      </c>
      <c r="O479" s="72" t="s">
        <v>128</v>
      </c>
      <c r="P479" s="72" t="s">
        <v>254</v>
      </c>
      <c r="Q479" s="186">
        <v>19755</v>
      </c>
      <c r="R479" s="66">
        <v>18</v>
      </c>
      <c r="S479" s="66">
        <f t="shared" si="86"/>
        <v>0</v>
      </c>
      <c r="T479" s="66">
        <v>450</v>
      </c>
      <c r="U479" s="4" t="s">
        <v>129</v>
      </c>
      <c r="V479" s="5">
        <f t="shared" si="92"/>
        <v>1.6583169923423277E-2</v>
      </c>
      <c r="W479" s="5">
        <f t="shared" si="93"/>
        <v>1.0404901032726481E-3</v>
      </c>
      <c r="X479" s="5" t="s">
        <v>2242</v>
      </c>
      <c r="Y479" s="72" t="str">
        <f t="shared" si="88"/>
        <v>PTP</v>
      </c>
      <c r="Z479" s="72" t="s">
        <v>129</v>
      </c>
      <c r="AA479" s="72" t="s">
        <v>166</v>
      </c>
      <c r="AB479" s="232" t="s">
        <v>2346</v>
      </c>
      <c r="AC479" s="72">
        <v>28</v>
      </c>
      <c r="AD479" s="72" t="s">
        <v>2889</v>
      </c>
      <c r="AE479" s="234"/>
      <c r="AF479" s="235" t="s">
        <v>129</v>
      </c>
      <c r="AG479" s="7"/>
      <c r="AH479" s="72" t="s">
        <v>255</v>
      </c>
      <c r="AI479" s="7"/>
      <c r="AJ479" s="7"/>
      <c r="AK479" s="7"/>
      <c r="AL479" s="7">
        <v>4616</v>
      </c>
      <c r="AM479" s="186">
        <v>19755</v>
      </c>
      <c r="AN479" s="189">
        <v>26</v>
      </c>
      <c r="AO479" s="233">
        <v>25</v>
      </c>
      <c r="AP479" s="233" t="str">
        <f t="shared" si="89"/>
        <v>STABLE</v>
      </c>
      <c r="AQ479" s="233"/>
      <c r="AR479" s="233"/>
      <c r="AS479" s="233"/>
      <c r="AT479" s="233"/>
      <c r="AU479" s="72" t="s">
        <v>131</v>
      </c>
      <c r="AV479" s="236" t="s">
        <v>2743</v>
      </c>
      <c r="AW479" s="232" t="s">
        <v>1755</v>
      </c>
      <c r="AX479" s="237">
        <v>45198</v>
      </c>
      <c r="AY479" s="72">
        <v>36</v>
      </c>
      <c r="AZ479" s="72" t="s">
        <v>2880</v>
      </c>
      <c r="BA479" s="7" t="s">
        <v>2305</v>
      </c>
      <c r="BB479" s="7"/>
      <c r="BC479" s="7"/>
      <c r="BD479" s="72"/>
      <c r="BE479" s="72"/>
      <c r="BF479" s="72"/>
      <c r="BG479" s="150"/>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v>1</v>
      </c>
      <c r="CQ479" s="72"/>
      <c r="CR479" s="72"/>
      <c r="CS479" s="72"/>
      <c r="CT479" s="72"/>
      <c r="CU479" s="72"/>
      <c r="CV479" s="72"/>
      <c r="CW479" s="72"/>
      <c r="CX479" s="72"/>
      <c r="CY479" s="72">
        <v>1</v>
      </c>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v>2</v>
      </c>
      <c r="DX479" s="72"/>
      <c r="DY479" s="72"/>
      <c r="DZ479" s="72"/>
      <c r="EA479" s="72"/>
      <c r="EB479" s="72"/>
      <c r="EC479" s="72"/>
      <c r="ED479" s="72"/>
      <c r="EE479" s="72"/>
      <c r="EF479" s="72"/>
      <c r="EG479" s="72"/>
      <c r="EH479" s="72"/>
      <c r="EI479" s="72"/>
      <c r="EJ479" s="72"/>
      <c r="EK479" s="72"/>
      <c r="EL479" s="72"/>
      <c r="EM479" s="72"/>
      <c r="EN479" s="72"/>
      <c r="EO479" s="72"/>
      <c r="EP479" s="72"/>
      <c r="EQ479" s="72"/>
      <c r="ER479" s="238">
        <f t="shared" si="90"/>
        <v>4</v>
      </c>
      <c r="ES479" s="72">
        <f t="shared" si="91"/>
        <v>1</v>
      </c>
      <c r="ET479" s="72" t="s">
        <v>170</v>
      </c>
      <c r="EU479" s="7"/>
      <c r="EV479" s="262"/>
      <c r="EW479" s="7"/>
      <c r="EX479" s="150"/>
      <c r="EY479" s="239"/>
      <c r="EZ479" s="239"/>
      <c r="FA479" s="150"/>
      <c r="FB479" s="239"/>
      <c r="FC479" s="7"/>
      <c r="FD479" s="7"/>
      <c r="FE479" s="7">
        <f t="shared" si="94"/>
        <v>4166</v>
      </c>
      <c r="FF479" s="72">
        <f t="shared" si="95"/>
        <v>8296</v>
      </c>
    </row>
    <row r="480" spans="1:162" ht="17.25" hidden="1" customHeight="1" x14ac:dyDescent="0.25">
      <c r="A480" s="72">
        <v>459335118</v>
      </c>
      <c r="B480" s="232" t="s">
        <v>2654</v>
      </c>
      <c r="C480" s="72" t="s">
        <v>2243</v>
      </c>
      <c r="D480" s="72" t="s">
        <v>2918</v>
      </c>
      <c r="E480" s="72">
        <v>6900</v>
      </c>
      <c r="F480" s="72"/>
      <c r="G480" s="233"/>
      <c r="H480" s="233"/>
      <c r="I480" s="72">
        <v>6762</v>
      </c>
      <c r="J480" s="72">
        <v>6639</v>
      </c>
      <c r="K480" s="189">
        <f t="shared" si="84"/>
        <v>6732</v>
      </c>
      <c r="L480" s="189">
        <f t="shared" si="85"/>
        <v>6501</v>
      </c>
      <c r="M480" s="260">
        <v>1</v>
      </c>
      <c r="N480" s="72" t="s">
        <v>2242</v>
      </c>
      <c r="O480" s="72" t="s">
        <v>128</v>
      </c>
      <c r="P480" s="72" t="s">
        <v>236</v>
      </c>
      <c r="Q480" s="186">
        <v>19741.669999999998</v>
      </c>
      <c r="R480" s="66">
        <v>93</v>
      </c>
      <c r="S480" s="66">
        <f t="shared" si="86"/>
        <v>0</v>
      </c>
      <c r="T480" s="66">
        <v>1350</v>
      </c>
      <c r="U480" s="4" t="s">
        <v>1020</v>
      </c>
      <c r="V480" s="5">
        <f t="shared" si="92"/>
        <v>2.100668791468405E-2</v>
      </c>
      <c r="W480" s="5">
        <f t="shared" si="93"/>
        <v>1.0397880160503436E-3</v>
      </c>
      <c r="X480" s="5" t="str">
        <f t="shared" si="87"/>
        <v xml:space="preserve">STABLE </v>
      </c>
      <c r="Y480" s="72" t="str">
        <f t="shared" si="88"/>
        <v>PTP</v>
      </c>
      <c r="Z480" s="72" t="s">
        <v>141</v>
      </c>
      <c r="AA480" s="72" t="s">
        <v>166</v>
      </c>
      <c r="AB480" s="232"/>
      <c r="AC480" s="72">
        <v>20</v>
      </c>
      <c r="AD480" s="72" t="s">
        <v>2888</v>
      </c>
      <c r="AE480" s="234"/>
      <c r="AF480" s="235" t="s">
        <v>129</v>
      </c>
      <c r="AG480" s="7"/>
      <c r="AH480" s="72" t="s">
        <v>389</v>
      </c>
      <c r="AI480" s="7"/>
      <c r="AJ480" s="7"/>
      <c r="AK480" s="7"/>
      <c r="AL480" s="7">
        <v>8082</v>
      </c>
      <c r="AM480" s="186">
        <v>19741.669999999998</v>
      </c>
      <c r="AN480" s="189">
        <v>26</v>
      </c>
      <c r="AO480" s="233">
        <v>25</v>
      </c>
      <c r="AP480" s="233" t="str">
        <f t="shared" si="89"/>
        <v>STABLE</v>
      </c>
      <c r="AQ480" s="233"/>
      <c r="AR480" s="233"/>
      <c r="AS480" s="233"/>
      <c r="AT480" s="233"/>
      <c r="AU480" s="72" t="s">
        <v>131</v>
      </c>
      <c r="AV480" s="236" t="s">
        <v>2828</v>
      </c>
      <c r="AW480" s="232" t="s">
        <v>2829</v>
      </c>
      <c r="AX480" s="237">
        <v>45148</v>
      </c>
      <c r="AY480" s="72">
        <v>36</v>
      </c>
      <c r="AZ480" s="72" t="s">
        <v>2880</v>
      </c>
      <c r="BA480" s="7" t="s">
        <v>135</v>
      </c>
      <c r="BB480" s="7"/>
      <c r="BC480" s="7"/>
      <c r="BD480" s="72"/>
      <c r="BE480" s="72"/>
      <c r="BF480" s="72"/>
      <c r="BG480" s="150"/>
      <c r="BH480" s="72"/>
      <c r="BI480" s="72"/>
      <c r="BJ480" s="72"/>
      <c r="BK480" s="72"/>
      <c r="BL480" s="72"/>
      <c r="BM480" s="72"/>
      <c r="BN480" s="72"/>
      <c r="BO480" s="72"/>
      <c r="BP480" s="72"/>
      <c r="BQ480" s="72"/>
      <c r="BR480" s="72"/>
      <c r="BS480" s="72"/>
      <c r="BT480" s="72"/>
      <c r="BU480" s="72"/>
      <c r="BV480" s="72"/>
      <c r="BW480" s="72"/>
      <c r="BX480" s="72"/>
      <c r="BY480" s="72"/>
      <c r="BZ480" s="72"/>
      <c r="CA480" s="72"/>
      <c r="CB480" s="72"/>
      <c r="CC480" s="72"/>
      <c r="CD480" s="72"/>
      <c r="CE480" s="72"/>
      <c r="CF480" s="72"/>
      <c r="CG480" s="72">
        <v>1</v>
      </c>
      <c r="CH480" s="72"/>
      <c r="CI480" s="72"/>
      <c r="CJ480" s="72"/>
      <c r="CK480" s="72"/>
      <c r="CL480" s="72"/>
      <c r="CM480" s="72"/>
      <c r="CN480" s="72"/>
      <c r="CO480" s="72"/>
      <c r="CP480" s="72">
        <v>1</v>
      </c>
      <c r="CQ480" s="72"/>
      <c r="CR480" s="72"/>
      <c r="CS480" s="72"/>
      <c r="CT480" s="72"/>
      <c r="CU480" s="72"/>
      <c r="CV480" s="72"/>
      <c r="CW480" s="72"/>
      <c r="CX480" s="72"/>
      <c r="CY480" s="72"/>
      <c r="CZ480" s="72"/>
      <c r="DA480" s="72"/>
      <c r="DB480" s="72"/>
      <c r="DC480" s="72"/>
      <c r="DD480" s="72"/>
      <c r="DE480" s="72"/>
      <c r="DF480" s="72"/>
      <c r="DG480" s="72"/>
      <c r="DH480" s="72">
        <v>1</v>
      </c>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238">
        <f t="shared" si="90"/>
        <v>3</v>
      </c>
      <c r="ES480" s="72">
        <f t="shared" si="91"/>
        <v>1</v>
      </c>
      <c r="ET480" s="72" t="s">
        <v>240</v>
      </c>
      <c r="EU480" s="7"/>
      <c r="EV480" s="262"/>
      <c r="EW480" s="7"/>
      <c r="EX480" s="150"/>
      <c r="EY480" s="239"/>
      <c r="EZ480" s="239"/>
      <c r="FA480" s="150"/>
      <c r="FB480" s="239"/>
      <c r="FC480" s="7"/>
      <c r="FD480" s="7"/>
      <c r="FE480" s="7">
        <f t="shared" si="94"/>
        <v>6732</v>
      </c>
      <c r="FF480" s="72">
        <f t="shared" si="95"/>
        <v>13401</v>
      </c>
    </row>
    <row r="481" spans="1:162" ht="17.25" hidden="1" customHeight="1" x14ac:dyDescent="0.25">
      <c r="A481" s="72">
        <v>461649431</v>
      </c>
      <c r="B481" s="232" t="s">
        <v>976</v>
      </c>
      <c r="C481" s="72"/>
      <c r="D481" s="72"/>
      <c r="E481" s="72"/>
      <c r="F481" s="72"/>
      <c r="G481" s="233"/>
      <c r="H481" s="233"/>
      <c r="I481" s="72">
        <v>3468</v>
      </c>
      <c r="J481" s="72">
        <v>13668</v>
      </c>
      <c r="K481" s="189">
        <f t="shared" si="84"/>
        <v>3773</v>
      </c>
      <c r="L481" s="189">
        <f t="shared" si="85"/>
        <v>17136</v>
      </c>
      <c r="M481" s="260">
        <v>4</v>
      </c>
      <c r="N481" s="72" t="s">
        <v>124</v>
      </c>
      <c r="O481" s="72" t="s">
        <v>125</v>
      </c>
      <c r="P481" s="72" t="s">
        <v>433</v>
      </c>
      <c r="Q481" s="186">
        <v>19659</v>
      </c>
      <c r="R481" s="66">
        <v>509</v>
      </c>
      <c r="S481" s="66">
        <f t="shared" si="86"/>
        <v>0</v>
      </c>
      <c r="T481" s="66">
        <v>5139</v>
      </c>
      <c r="U481" s="4" t="s">
        <v>124</v>
      </c>
      <c r="V481" s="5">
        <f t="shared" si="92"/>
        <v>0.99944077275038135</v>
      </c>
      <c r="W481" s="5">
        <f t="shared" si="93"/>
        <v>7.5737172448383091E-3</v>
      </c>
      <c r="X481" s="5" t="str">
        <f t="shared" si="87"/>
        <v>FLOW</v>
      </c>
      <c r="Y481" s="72" t="str">
        <f t="shared" si="88"/>
        <v>NC</v>
      </c>
      <c r="Z481" s="72" t="s">
        <v>141</v>
      </c>
      <c r="AA481" s="72" t="s">
        <v>141</v>
      </c>
      <c r="AB481" s="232"/>
      <c r="AC481" s="72"/>
      <c r="AD481" s="72"/>
      <c r="AE481" s="234"/>
      <c r="AF481" s="235" t="s">
        <v>2882</v>
      </c>
      <c r="AG481" s="7"/>
      <c r="AH481" s="72" t="s">
        <v>1167</v>
      </c>
      <c r="AI481" s="7"/>
      <c r="AJ481" s="7"/>
      <c r="AK481" s="7"/>
      <c r="AL481" s="7">
        <v>13668</v>
      </c>
      <c r="AM481" s="186">
        <v>19659</v>
      </c>
      <c r="AN481" s="189">
        <v>118</v>
      </c>
      <c r="AO481" s="233">
        <v>147</v>
      </c>
      <c r="AP481" s="233" t="str">
        <f t="shared" si="89"/>
        <v>FLOW</v>
      </c>
      <c r="AQ481" s="233"/>
      <c r="AR481" s="233"/>
      <c r="AS481" s="233"/>
      <c r="AT481" s="233"/>
      <c r="AU481" s="72" t="s">
        <v>426</v>
      </c>
      <c r="AV481" s="236" t="s">
        <v>1761</v>
      </c>
      <c r="AW481" s="232" t="s">
        <v>252</v>
      </c>
      <c r="AX481" s="237">
        <v>45316</v>
      </c>
      <c r="AY481" s="72">
        <v>30</v>
      </c>
      <c r="AZ481" s="72" t="s">
        <v>139</v>
      </c>
      <c r="BA481" s="7" t="s">
        <v>2305</v>
      </c>
      <c r="BB481" s="7"/>
      <c r="BC481" s="7"/>
      <c r="BD481" s="72"/>
      <c r="BE481" s="72"/>
      <c r="BF481" s="72"/>
      <c r="BG481" s="150"/>
      <c r="BH481" s="72"/>
      <c r="BI481" s="72"/>
      <c r="BJ481" s="72"/>
      <c r="BK481" s="72"/>
      <c r="BL481" s="72"/>
      <c r="BM481" s="72"/>
      <c r="BN481" s="72"/>
      <c r="BO481" s="72"/>
      <c r="BP481" s="72"/>
      <c r="BQ481" s="72"/>
      <c r="BR481" s="72"/>
      <c r="BS481" s="72"/>
      <c r="BT481" s="72"/>
      <c r="BU481" s="72"/>
      <c r="BV481" s="72"/>
      <c r="BW481" s="72"/>
      <c r="BX481" s="72">
        <v>1</v>
      </c>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238">
        <f t="shared" si="90"/>
        <v>1</v>
      </c>
      <c r="ES481" s="72">
        <f t="shared" si="91"/>
        <v>1</v>
      </c>
      <c r="ET481" s="72" t="s">
        <v>2239</v>
      </c>
      <c r="EU481" s="7" t="s">
        <v>2072</v>
      </c>
      <c r="EV481" s="7" t="s">
        <v>115</v>
      </c>
      <c r="EW481" s="7" t="s">
        <v>2386</v>
      </c>
      <c r="EX481" s="150" t="s">
        <v>2424</v>
      </c>
      <c r="EY481" s="239">
        <v>46211</v>
      </c>
      <c r="EZ481" s="239"/>
      <c r="FA481" s="150"/>
      <c r="FB481" s="239"/>
      <c r="FC481" s="7"/>
      <c r="FD481" s="7"/>
      <c r="FE481" s="7">
        <f t="shared" si="94"/>
        <v>3773</v>
      </c>
      <c r="FF481" s="72">
        <f t="shared" si="95"/>
        <v>17136</v>
      </c>
    </row>
    <row r="482" spans="1:162" ht="17.25" hidden="1" customHeight="1" x14ac:dyDescent="0.25">
      <c r="A482" s="72">
        <v>464549996</v>
      </c>
      <c r="B482" s="232" t="s">
        <v>2637</v>
      </c>
      <c r="C482" s="72" t="s">
        <v>2243</v>
      </c>
      <c r="D482" s="72" t="s">
        <v>2899</v>
      </c>
      <c r="E482" s="72">
        <v>3653</v>
      </c>
      <c r="F482" s="72"/>
      <c r="G482" s="233"/>
      <c r="H482" s="233" t="s">
        <v>2905</v>
      </c>
      <c r="I482" s="72">
        <v>3500</v>
      </c>
      <c r="J482" s="72">
        <v>3431</v>
      </c>
      <c r="K482" s="189">
        <f t="shared" si="84"/>
        <v>3500</v>
      </c>
      <c r="L482" s="189">
        <f t="shared" si="85"/>
        <v>3278</v>
      </c>
      <c r="M482" s="260">
        <v>1</v>
      </c>
      <c r="N482" s="72" t="s">
        <v>2242</v>
      </c>
      <c r="O482" s="72" t="s">
        <v>128</v>
      </c>
      <c r="P482" s="72" t="s">
        <v>192</v>
      </c>
      <c r="Q482" s="186">
        <v>19632</v>
      </c>
      <c r="R482" s="66">
        <v>69</v>
      </c>
      <c r="S482" s="66">
        <f t="shared" si="86"/>
        <v>0</v>
      </c>
      <c r="T482" s="66">
        <v>6509</v>
      </c>
      <c r="U482" s="4" t="s">
        <v>1010</v>
      </c>
      <c r="V482" s="5">
        <f t="shared" si="92"/>
        <v>2.3673853025215016E-2</v>
      </c>
      <c r="W482" s="5">
        <f t="shared" si="93"/>
        <v>1.0340117290533347E-3</v>
      </c>
      <c r="X482" s="5" t="str">
        <f t="shared" si="87"/>
        <v xml:space="preserve">STABLE </v>
      </c>
      <c r="Y482" s="72" t="str">
        <f t="shared" si="88"/>
        <v>PAID</v>
      </c>
      <c r="Z482" s="72" t="s">
        <v>128</v>
      </c>
      <c r="AA482" s="72" t="s">
        <v>128</v>
      </c>
      <c r="AB482" s="232"/>
      <c r="AC482" s="72"/>
      <c r="AD482" s="72"/>
      <c r="AE482" s="234"/>
      <c r="AF482" s="235" t="s">
        <v>129</v>
      </c>
      <c r="AG482" s="7"/>
      <c r="AH482" s="72" t="s">
        <v>1101</v>
      </c>
      <c r="AI482" s="7"/>
      <c r="AJ482" s="7"/>
      <c r="AK482" s="7"/>
      <c r="AL482" s="7">
        <v>10009</v>
      </c>
      <c r="AM482" s="186">
        <v>19632</v>
      </c>
      <c r="AN482" s="189">
        <v>26</v>
      </c>
      <c r="AO482" s="233">
        <v>25</v>
      </c>
      <c r="AP482" s="233" t="str">
        <f t="shared" si="89"/>
        <v>STABLE</v>
      </c>
      <c r="AQ482" s="233"/>
      <c r="AR482" s="233"/>
      <c r="AS482" s="233"/>
      <c r="AT482" s="233"/>
      <c r="AU482" s="72" t="s">
        <v>131</v>
      </c>
      <c r="AV482" s="236" t="s">
        <v>2808</v>
      </c>
      <c r="AW482" s="232" t="s">
        <v>1435</v>
      </c>
      <c r="AX482" s="237">
        <v>45600</v>
      </c>
      <c r="AY482" s="72">
        <v>24</v>
      </c>
      <c r="AZ482" s="72" t="s">
        <v>2880</v>
      </c>
      <c r="BA482" s="7" t="s">
        <v>135</v>
      </c>
      <c r="BB482" s="7"/>
      <c r="BC482" s="7"/>
      <c r="BD482" s="72"/>
      <c r="BE482" s="72"/>
      <c r="BF482" s="72"/>
      <c r="BG482" s="150"/>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v>1</v>
      </c>
      <c r="CH482" s="72"/>
      <c r="CI482" s="72"/>
      <c r="CJ482" s="72"/>
      <c r="CK482" s="72"/>
      <c r="CL482" s="72"/>
      <c r="CM482" s="72"/>
      <c r="CN482" s="72"/>
      <c r="CO482" s="72"/>
      <c r="CP482" s="72"/>
      <c r="CQ482" s="72"/>
      <c r="CR482" s="72"/>
      <c r="CS482" s="72"/>
      <c r="CT482" s="72"/>
      <c r="CU482" s="72"/>
      <c r="CV482" s="72"/>
      <c r="CW482" s="72"/>
      <c r="CX482" s="72"/>
      <c r="CY482" s="72"/>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238">
        <f t="shared" si="90"/>
        <v>1</v>
      </c>
      <c r="ES482" s="72">
        <f t="shared" si="91"/>
        <v>1</v>
      </c>
      <c r="ET482" s="72" t="s">
        <v>196</v>
      </c>
      <c r="EU482" s="7"/>
      <c r="EV482" s="262"/>
      <c r="EW482" s="7"/>
      <c r="EX482" s="150"/>
      <c r="EY482" s="239"/>
      <c r="EZ482" s="239"/>
      <c r="FA482" s="150"/>
      <c r="FB482" s="239"/>
      <c r="FC482" s="7"/>
      <c r="FD482" s="7"/>
      <c r="FE482" s="7">
        <f t="shared" si="94"/>
        <v>3500</v>
      </c>
      <c r="FF482" s="72">
        <f t="shared" si="95"/>
        <v>6931</v>
      </c>
    </row>
    <row r="483" spans="1:162" ht="17.25" customHeight="1" x14ac:dyDescent="0.25">
      <c r="A483" s="72">
        <v>459472743</v>
      </c>
      <c r="B483" s="232" t="s">
        <v>777</v>
      </c>
      <c r="C483" s="72" t="s">
        <v>2246</v>
      </c>
      <c r="D483" s="72" t="s">
        <v>2934</v>
      </c>
      <c r="E483" s="72">
        <v>4928</v>
      </c>
      <c r="F483" s="72"/>
      <c r="G483" s="233"/>
      <c r="H483" s="233"/>
      <c r="I483" s="72">
        <v>3566</v>
      </c>
      <c r="J483" s="72">
        <v>9700</v>
      </c>
      <c r="K483" s="189">
        <f t="shared" si="84"/>
        <v>2930</v>
      </c>
      <c r="L483" s="189">
        <f t="shared" si="85"/>
        <v>8338</v>
      </c>
      <c r="M483" s="260">
        <v>3</v>
      </c>
      <c r="N483" s="72" t="s">
        <v>2242</v>
      </c>
      <c r="O483" s="72" t="s">
        <v>128</v>
      </c>
      <c r="P483" s="72" t="s">
        <v>264</v>
      </c>
      <c r="Q483" s="186">
        <v>19479</v>
      </c>
      <c r="R483" s="66">
        <v>362</v>
      </c>
      <c r="S483" s="66">
        <f t="shared" si="86"/>
        <v>0</v>
      </c>
      <c r="T483" s="66">
        <v>5850</v>
      </c>
      <c r="U483" s="4" t="s">
        <v>129</v>
      </c>
      <c r="V483" s="5">
        <f t="shared" si="92"/>
        <v>0.15650441810228813</v>
      </c>
      <c r="W483" s="5">
        <f t="shared" si="93"/>
        <v>6.2385973012152839E-3</v>
      </c>
      <c r="X483" s="5" t="str">
        <f t="shared" si="87"/>
        <v xml:space="preserve">STABLE </v>
      </c>
      <c r="Y483" s="72" t="str">
        <f t="shared" si="88"/>
        <v>-</v>
      </c>
      <c r="Z483" s="72" t="s">
        <v>129</v>
      </c>
      <c r="AA483" s="72" t="s">
        <v>129</v>
      </c>
      <c r="AB483" s="232"/>
      <c r="AC483" s="72"/>
      <c r="AD483" s="72"/>
      <c r="AE483" s="234"/>
      <c r="AF483" s="235" t="s">
        <v>2882</v>
      </c>
      <c r="AG483" s="7"/>
      <c r="AH483" s="72" t="s">
        <v>1102</v>
      </c>
      <c r="AI483" s="7"/>
      <c r="AJ483" s="7"/>
      <c r="AK483" s="7"/>
      <c r="AL483" s="7">
        <v>9700</v>
      </c>
      <c r="AM483" s="186">
        <v>19479</v>
      </c>
      <c r="AN483" s="189">
        <v>87</v>
      </c>
      <c r="AO483" s="233">
        <v>86</v>
      </c>
      <c r="AP483" s="233" t="str">
        <f t="shared" si="89"/>
        <v>STABLE</v>
      </c>
      <c r="AQ483" s="233"/>
      <c r="AR483" s="233"/>
      <c r="AS483" s="233"/>
      <c r="AT483" s="233"/>
      <c r="AU483" s="72" t="s">
        <v>426</v>
      </c>
      <c r="AV483" s="236" t="s">
        <v>1528</v>
      </c>
      <c r="AW483" s="232" t="s">
        <v>267</v>
      </c>
      <c r="AX483" s="237">
        <v>45159</v>
      </c>
      <c r="AY483" s="72">
        <v>36</v>
      </c>
      <c r="AZ483" s="72" t="s">
        <v>139</v>
      </c>
      <c r="BA483" s="7" t="s">
        <v>2305</v>
      </c>
      <c r="BB483" s="7"/>
      <c r="BC483" s="7"/>
      <c r="BD483" s="72"/>
      <c r="BE483" s="72"/>
      <c r="BF483" s="72"/>
      <c r="BG483" s="150"/>
      <c r="BH483" s="72"/>
      <c r="BI483" s="72"/>
      <c r="BJ483" s="72"/>
      <c r="BK483" s="72"/>
      <c r="BL483" s="72"/>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v>1</v>
      </c>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v>1</v>
      </c>
      <c r="EP483" s="72"/>
      <c r="EQ483" s="72"/>
      <c r="ER483" s="238">
        <f t="shared" si="90"/>
        <v>2</v>
      </c>
      <c r="ES483" s="72">
        <f t="shared" si="91"/>
        <v>1</v>
      </c>
      <c r="ET483" s="72" t="s">
        <v>268</v>
      </c>
      <c r="EU483" s="7" t="s">
        <v>2073</v>
      </c>
      <c r="EV483" s="7" t="s">
        <v>115</v>
      </c>
      <c r="EW483" s="7" t="e">
        <v>#N/A</v>
      </c>
      <c r="EX483" s="150" t="e">
        <v>#N/A</v>
      </c>
      <c r="EY483" s="239" t="e">
        <v>#N/A</v>
      </c>
      <c r="EZ483" s="239"/>
      <c r="FA483" s="150"/>
      <c r="FB483" s="239"/>
      <c r="FC483" s="7"/>
      <c r="FD483" s="7"/>
      <c r="FE483" s="7">
        <f t="shared" si="94"/>
        <v>2930</v>
      </c>
      <c r="FF483" s="72">
        <f t="shared" si="95"/>
        <v>13266</v>
      </c>
    </row>
    <row r="484" spans="1:162" ht="17.25" hidden="1" customHeight="1" x14ac:dyDescent="0.25">
      <c r="A484" s="72">
        <v>460539281</v>
      </c>
      <c r="B484" s="232" t="s">
        <v>2677</v>
      </c>
      <c r="C484" s="72" t="s">
        <v>2243</v>
      </c>
      <c r="D484" s="72" t="s">
        <v>2934</v>
      </c>
      <c r="E484" s="72">
        <v>1900</v>
      </c>
      <c r="F484" s="72"/>
      <c r="G484" s="233"/>
      <c r="H484" s="233"/>
      <c r="I484" s="72">
        <v>3727</v>
      </c>
      <c r="J484" s="72">
        <v>1607</v>
      </c>
      <c r="K484" s="189">
        <f t="shared" si="84"/>
        <v>1621</v>
      </c>
      <c r="L484" s="189">
        <f t="shared" si="85"/>
        <v>3434</v>
      </c>
      <c r="M484" s="260">
        <v>1</v>
      </c>
      <c r="N484" s="72" t="s">
        <v>2242</v>
      </c>
      <c r="O484" s="72" t="s">
        <v>128</v>
      </c>
      <c r="P484" s="72" t="s">
        <v>173</v>
      </c>
      <c r="Q484" s="186">
        <v>19474.16</v>
      </c>
      <c r="R484" s="66">
        <v>14</v>
      </c>
      <c r="S484" s="66">
        <f t="shared" si="86"/>
        <v>0</v>
      </c>
      <c r="T484" s="66">
        <v>450</v>
      </c>
      <c r="U484" s="4" t="s">
        <v>129</v>
      </c>
      <c r="V484" s="5">
        <f t="shared" si="92"/>
        <v>2.0088853401233939E-2</v>
      </c>
      <c r="W484" s="5">
        <f t="shared" si="93"/>
        <v>1.0256983421689735E-3</v>
      </c>
      <c r="X484" s="5" t="s">
        <v>2242</v>
      </c>
      <c r="Y484" s="72" t="str">
        <f t="shared" si="88"/>
        <v>PTP</v>
      </c>
      <c r="Z484" s="72" t="s">
        <v>129</v>
      </c>
      <c r="AA484" s="72" t="s">
        <v>166</v>
      </c>
      <c r="AB484" s="232"/>
      <c r="AC484" s="72">
        <v>22</v>
      </c>
      <c r="AD484" s="72" t="s">
        <v>2888</v>
      </c>
      <c r="AE484" s="234"/>
      <c r="AF484" s="235" t="s">
        <v>129</v>
      </c>
      <c r="AG484" s="7"/>
      <c r="AH484" s="72" t="s">
        <v>1150</v>
      </c>
      <c r="AI484" s="7"/>
      <c r="AJ484" s="7"/>
      <c r="AK484" s="7"/>
      <c r="AL484" s="7">
        <v>2071</v>
      </c>
      <c r="AM484" s="186">
        <v>19474.16</v>
      </c>
      <c r="AN484" s="189">
        <v>26</v>
      </c>
      <c r="AO484" s="233">
        <v>25</v>
      </c>
      <c r="AP484" s="233" t="str">
        <f t="shared" si="89"/>
        <v>STABLE</v>
      </c>
      <c r="AQ484" s="233"/>
      <c r="AR484" s="233"/>
      <c r="AS484" s="233"/>
      <c r="AT484" s="233"/>
      <c r="AU484" s="72" t="s">
        <v>131</v>
      </c>
      <c r="AV484" s="236" t="s">
        <v>2859</v>
      </c>
      <c r="AW484" s="232" t="s">
        <v>1261</v>
      </c>
      <c r="AX484" s="237">
        <v>45238</v>
      </c>
      <c r="AY484" s="72">
        <v>36</v>
      </c>
      <c r="AZ484" s="72" t="s">
        <v>2880</v>
      </c>
      <c r="BA484" s="7" t="s">
        <v>2305</v>
      </c>
      <c r="BB484" s="7"/>
      <c r="BC484" s="7"/>
      <c r="BD484" s="72"/>
      <c r="BE484" s="72"/>
      <c r="BF484" s="72"/>
      <c r="BG484" s="150"/>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c r="CH484" s="72"/>
      <c r="CI484" s="72"/>
      <c r="CJ484" s="72"/>
      <c r="CK484" s="72"/>
      <c r="CL484" s="72"/>
      <c r="CM484" s="72">
        <v>1</v>
      </c>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v>1</v>
      </c>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238">
        <f t="shared" si="90"/>
        <v>2</v>
      </c>
      <c r="ES484" s="72">
        <f t="shared" si="91"/>
        <v>1</v>
      </c>
      <c r="ET484" s="72" t="s">
        <v>178</v>
      </c>
      <c r="EU484" s="7"/>
      <c r="EV484" s="262"/>
      <c r="EW484" s="7"/>
      <c r="EX484" s="150"/>
      <c r="EY484" s="239"/>
      <c r="EZ484" s="239"/>
      <c r="FA484" s="150"/>
      <c r="FB484" s="239"/>
      <c r="FC484" s="7"/>
      <c r="FD484" s="7"/>
      <c r="FE484" s="7">
        <f t="shared" si="94"/>
        <v>1621</v>
      </c>
      <c r="FF484" s="72">
        <f t="shared" si="95"/>
        <v>5334</v>
      </c>
    </row>
    <row r="485" spans="1:162" ht="17.25" hidden="1" customHeight="1" x14ac:dyDescent="0.25">
      <c r="A485" s="72">
        <v>459425260</v>
      </c>
      <c r="B485" s="232" t="s">
        <v>753</v>
      </c>
      <c r="C485" s="72"/>
      <c r="D485" s="72"/>
      <c r="E485" s="72"/>
      <c r="F485" s="72"/>
      <c r="G485" s="233"/>
      <c r="H485" s="233"/>
      <c r="I485" s="72">
        <v>3418</v>
      </c>
      <c r="J485" s="72">
        <v>13627</v>
      </c>
      <c r="K485" s="189">
        <f t="shared" si="84"/>
        <v>3792</v>
      </c>
      <c r="L485" s="189">
        <f t="shared" si="85"/>
        <v>17045</v>
      </c>
      <c r="M485" s="260">
        <v>4</v>
      </c>
      <c r="N485" s="72" t="s">
        <v>124</v>
      </c>
      <c r="O485" s="72" t="s">
        <v>125</v>
      </c>
      <c r="P485" s="72" t="s">
        <v>173</v>
      </c>
      <c r="Q485" s="186">
        <v>19377.32</v>
      </c>
      <c r="R485" s="66">
        <v>419</v>
      </c>
      <c r="S485" s="66">
        <f t="shared" si="86"/>
        <v>0</v>
      </c>
      <c r="T485" s="66">
        <v>4301</v>
      </c>
      <c r="U485" s="4" t="s">
        <v>124</v>
      </c>
      <c r="V485" s="5">
        <f t="shared" si="92"/>
        <v>8.1774856020687764E-2</v>
      </c>
      <c r="W485" s="5">
        <f t="shared" si="93"/>
        <v>7.4651987711862383E-3</v>
      </c>
      <c r="X485" s="5" t="str">
        <f t="shared" si="87"/>
        <v>FLOW</v>
      </c>
      <c r="Y485" s="72" t="str">
        <f t="shared" si="88"/>
        <v>BPTP</v>
      </c>
      <c r="Z485" s="72" t="s">
        <v>258</v>
      </c>
      <c r="AA485" s="72" t="s">
        <v>258</v>
      </c>
      <c r="AB485" s="232" t="s">
        <v>2346</v>
      </c>
      <c r="AC485" s="72"/>
      <c r="AD485" s="72" t="s">
        <v>2889</v>
      </c>
      <c r="AE485" s="234"/>
      <c r="AF485" s="235" t="s">
        <v>2882</v>
      </c>
      <c r="AG485" s="7"/>
      <c r="AH485" s="72" t="s">
        <v>1095</v>
      </c>
      <c r="AI485" s="7"/>
      <c r="AJ485" s="7"/>
      <c r="AK485" s="7"/>
      <c r="AL485" s="7">
        <v>13627</v>
      </c>
      <c r="AM485" s="186">
        <v>19377.32</v>
      </c>
      <c r="AN485" s="189">
        <v>118</v>
      </c>
      <c r="AO485" s="233">
        <v>147</v>
      </c>
      <c r="AP485" s="233" t="str">
        <f t="shared" si="89"/>
        <v>FLOW</v>
      </c>
      <c r="AQ485" s="233"/>
      <c r="AR485" s="233"/>
      <c r="AS485" s="233"/>
      <c r="AT485" s="233"/>
      <c r="AU485" s="72" t="s">
        <v>426</v>
      </c>
      <c r="AV485" s="236" t="s">
        <v>1499</v>
      </c>
      <c r="AW485" s="232" t="s">
        <v>221</v>
      </c>
      <c r="AX485" s="237">
        <v>45155</v>
      </c>
      <c r="AY485" s="72">
        <v>36</v>
      </c>
      <c r="AZ485" s="72" t="s">
        <v>139</v>
      </c>
      <c r="BA485" s="7" t="s">
        <v>2305</v>
      </c>
      <c r="BB485" s="7"/>
      <c r="BC485" s="7"/>
      <c r="BD485" s="72"/>
      <c r="BE485" s="72"/>
      <c r="BF485" s="72"/>
      <c r="BG485" s="150"/>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238">
        <f t="shared" si="90"/>
        <v>0</v>
      </c>
      <c r="ES485" s="72" t="str">
        <f t="shared" si="91"/>
        <v/>
      </c>
      <c r="ET485" s="72" t="s">
        <v>178</v>
      </c>
      <c r="EU485" s="7" t="s">
        <v>2074</v>
      </c>
      <c r="EV485" s="7" t="s">
        <v>115</v>
      </c>
      <c r="EW485" s="7" t="e">
        <v>#N/A</v>
      </c>
      <c r="EX485" s="150" t="e">
        <v>#N/A</v>
      </c>
      <c r="EY485" s="239" t="e">
        <v>#N/A</v>
      </c>
      <c r="EZ485" s="239"/>
      <c r="FA485" s="150"/>
      <c r="FB485" s="239"/>
      <c r="FC485" s="7" t="s">
        <v>2932</v>
      </c>
      <c r="FD485" s="7"/>
      <c r="FE485" s="7">
        <f t="shared" si="94"/>
        <v>3792</v>
      </c>
      <c r="FF485" s="72">
        <f t="shared" si="95"/>
        <v>17045</v>
      </c>
    </row>
    <row r="486" spans="1:162" ht="17.25" hidden="1" customHeight="1" x14ac:dyDescent="0.25">
      <c r="A486" s="72">
        <v>460260039</v>
      </c>
      <c r="B486" s="232" t="s">
        <v>878</v>
      </c>
      <c r="C486" s="72" t="s">
        <v>2243</v>
      </c>
      <c r="D486" s="72" t="s">
        <v>2557</v>
      </c>
      <c r="E486" s="72">
        <v>3500</v>
      </c>
      <c r="F486" s="72"/>
      <c r="G486" s="233"/>
      <c r="H486" s="233"/>
      <c r="I486" s="72">
        <v>3434</v>
      </c>
      <c r="J486" s="72">
        <v>2930</v>
      </c>
      <c r="K486" s="189">
        <f t="shared" si="84"/>
        <v>3004</v>
      </c>
      <c r="L486" s="189">
        <f t="shared" si="85"/>
        <v>2864</v>
      </c>
      <c r="M486" s="260">
        <v>1</v>
      </c>
      <c r="N486" s="72" t="s">
        <v>2242</v>
      </c>
      <c r="O486" s="72" t="s">
        <v>128</v>
      </c>
      <c r="P486" s="72" t="s">
        <v>348</v>
      </c>
      <c r="Q486" s="186">
        <v>19233</v>
      </c>
      <c r="R486" s="66">
        <v>74</v>
      </c>
      <c r="S486" s="66">
        <f t="shared" si="86"/>
        <v>0</v>
      </c>
      <c r="T486" s="66">
        <v>3065</v>
      </c>
      <c r="U486" s="4" t="s">
        <v>1015</v>
      </c>
      <c r="V486" s="5">
        <f t="shared" si="92"/>
        <v>2.3004430813890257E-2</v>
      </c>
      <c r="W486" s="5">
        <f t="shared" si="93"/>
        <v>1.0129965151223913E-3</v>
      </c>
      <c r="X486" s="5" t="str">
        <f t="shared" si="87"/>
        <v xml:space="preserve">STABLE </v>
      </c>
      <c r="Y486" s="72" t="str">
        <f t="shared" si="88"/>
        <v>PAID</v>
      </c>
      <c r="Z486" s="72" t="s">
        <v>128</v>
      </c>
      <c r="AA486" s="72" t="s">
        <v>128</v>
      </c>
      <c r="AB486" s="232" t="s">
        <v>2347</v>
      </c>
      <c r="AC486" s="72"/>
      <c r="AD486" s="72" t="s">
        <v>2889</v>
      </c>
      <c r="AE486" s="234"/>
      <c r="AF486" s="235" t="s">
        <v>129</v>
      </c>
      <c r="AG486" s="7"/>
      <c r="AH486" s="72" t="s">
        <v>1138</v>
      </c>
      <c r="AI486" s="7"/>
      <c r="AJ486" s="7"/>
      <c r="AK486" s="7"/>
      <c r="AL486" s="7">
        <v>2930</v>
      </c>
      <c r="AM486" s="186">
        <v>19233</v>
      </c>
      <c r="AN486" s="189">
        <v>26</v>
      </c>
      <c r="AO486" s="233">
        <v>25</v>
      </c>
      <c r="AP486" s="233" t="str">
        <f t="shared" si="89"/>
        <v>STABLE</v>
      </c>
      <c r="AQ486" s="233"/>
      <c r="AR486" s="233"/>
      <c r="AS486" s="233"/>
      <c r="AT486" s="233"/>
      <c r="AU486" s="72" t="s">
        <v>131</v>
      </c>
      <c r="AV486" s="236" t="s">
        <v>1652</v>
      </c>
      <c r="AW486" s="232" t="s">
        <v>239</v>
      </c>
      <c r="AX486" s="237">
        <v>45222</v>
      </c>
      <c r="AY486" s="72">
        <v>36</v>
      </c>
      <c r="AZ486" s="72" t="s">
        <v>139</v>
      </c>
      <c r="BA486" s="7" t="s">
        <v>135</v>
      </c>
      <c r="BB486" s="7"/>
      <c r="BC486" s="7"/>
      <c r="BD486" s="72"/>
      <c r="BE486" s="72"/>
      <c r="BF486" s="72"/>
      <c r="BG486" s="150"/>
      <c r="BH486" s="72"/>
      <c r="BI486" s="72"/>
      <c r="BJ486" s="72"/>
      <c r="BK486" s="72"/>
      <c r="BL486" s="72"/>
      <c r="BM486" s="72"/>
      <c r="BN486" s="72"/>
      <c r="BO486" s="72"/>
      <c r="BP486" s="72"/>
      <c r="BQ486" s="72"/>
      <c r="BR486" s="72"/>
      <c r="BS486" s="72"/>
      <c r="BT486" s="72"/>
      <c r="BU486" s="72"/>
      <c r="BV486" s="72"/>
      <c r="BW486" s="72"/>
      <c r="BX486" s="72">
        <v>1</v>
      </c>
      <c r="BY486" s="72"/>
      <c r="BZ486" s="72"/>
      <c r="CA486" s="72"/>
      <c r="CB486" s="72"/>
      <c r="CC486" s="72"/>
      <c r="CD486" s="72"/>
      <c r="CE486" s="72"/>
      <c r="CF486" s="72"/>
      <c r="CG486" s="72"/>
      <c r="CH486" s="72"/>
      <c r="CI486" s="72"/>
      <c r="CJ486" s="72"/>
      <c r="CK486" s="72"/>
      <c r="CL486" s="72"/>
      <c r="CM486" s="72">
        <v>1</v>
      </c>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238">
        <f t="shared" si="90"/>
        <v>2</v>
      </c>
      <c r="ES486" s="72">
        <f t="shared" si="91"/>
        <v>1</v>
      </c>
      <c r="ET486" s="72" t="s">
        <v>352</v>
      </c>
      <c r="EU486" s="7" t="s">
        <v>2075</v>
      </c>
      <c r="EV486" s="7" t="s">
        <v>115</v>
      </c>
      <c r="EW486" s="7" t="s">
        <v>2358</v>
      </c>
      <c r="EX486" s="150" t="s">
        <v>2971</v>
      </c>
      <c r="EY486" s="239">
        <v>46230</v>
      </c>
      <c r="EZ486" s="239"/>
      <c r="FA486" s="150"/>
      <c r="FB486" s="239"/>
      <c r="FC486" s="7"/>
      <c r="FD486" s="7"/>
      <c r="FE486" s="7">
        <f t="shared" si="94"/>
        <v>3004</v>
      </c>
      <c r="FF486" s="72">
        <f t="shared" si="95"/>
        <v>6364</v>
      </c>
    </row>
    <row r="487" spans="1:162" ht="17.25" hidden="1" customHeight="1" x14ac:dyDescent="0.25">
      <c r="A487" s="72">
        <v>460051993</v>
      </c>
      <c r="B487" s="232" t="s">
        <v>819</v>
      </c>
      <c r="C487" s="72" t="s">
        <v>2246</v>
      </c>
      <c r="D487" s="72" t="s">
        <v>2952</v>
      </c>
      <c r="E487" s="72">
        <v>3500</v>
      </c>
      <c r="F487" s="72"/>
      <c r="G487" s="233"/>
      <c r="H487" s="233"/>
      <c r="I487" s="72">
        <v>3380</v>
      </c>
      <c r="J487" s="72">
        <v>6687</v>
      </c>
      <c r="K487" s="189">
        <f t="shared" si="84"/>
        <v>3607</v>
      </c>
      <c r="L487" s="189">
        <f t="shared" si="85"/>
        <v>6567</v>
      </c>
      <c r="M487" s="260">
        <v>2</v>
      </c>
      <c r="N487" s="72" t="s">
        <v>2242</v>
      </c>
      <c r="O487" s="72" t="s">
        <v>128</v>
      </c>
      <c r="P487" s="72" t="s">
        <v>206</v>
      </c>
      <c r="Q487" s="186">
        <v>19177.64</v>
      </c>
      <c r="R487" s="66">
        <v>300</v>
      </c>
      <c r="S487" s="66">
        <f t="shared" si="86"/>
        <v>0</v>
      </c>
      <c r="T487" s="66">
        <v>6750</v>
      </c>
      <c r="U487" s="4" t="s">
        <v>1005</v>
      </c>
      <c r="V487" s="5">
        <f t="shared" si="92"/>
        <v>3.0906426868603187E-2</v>
      </c>
      <c r="W487" s="5">
        <f t="shared" si="93"/>
        <v>3.565703685606767E-3</v>
      </c>
      <c r="X487" s="5" t="s">
        <v>2242</v>
      </c>
      <c r="Y487" s="72" t="str">
        <f t="shared" si="88"/>
        <v>PAID</v>
      </c>
      <c r="Z487" s="72" t="s">
        <v>166</v>
      </c>
      <c r="AA487" s="72" t="s">
        <v>128</v>
      </c>
      <c r="AB487" s="232"/>
      <c r="AC487" s="72">
        <v>25</v>
      </c>
      <c r="AD487" s="72" t="s">
        <v>2910</v>
      </c>
      <c r="AE487" s="234"/>
      <c r="AF487" s="235" t="s">
        <v>129</v>
      </c>
      <c r="AG487" s="7"/>
      <c r="AH487" s="72" t="s">
        <v>408</v>
      </c>
      <c r="AI487" s="7"/>
      <c r="AJ487" s="7"/>
      <c r="AK487" s="7"/>
      <c r="AL487" s="7">
        <v>6687</v>
      </c>
      <c r="AM487" s="186">
        <v>19177.64</v>
      </c>
      <c r="AN487" s="189">
        <v>57</v>
      </c>
      <c r="AO487" s="233">
        <v>55</v>
      </c>
      <c r="AP487" s="233" t="str">
        <f t="shared" si="89"/>
        <v>STABLE</v>
      </c>
      <c r="AQ487" s="233"/>
      <c r="AR487" s="233"/>
      <c r="AS487" s="233"/>
      <c r="AT487" s="233"/>
      <c r="AU487" s="72" t="s">
        <v>131</v>
      </c>
      <c r="AV487" s="236" t="s">
        <v>1575</v>
      </c>
      <c r="AW487" s="232" t="s">
        <v>221</v>
      </c>
      <c r="AX487" s="237">
        <v>45208</v>
      </c>
      <c r="AY487" s="72">
        <v>36</v>
      </c>
      <c r="AZ487" s="72" t="s">
        <v>139</v>
      </c>
      <c r="BA487" s="7" t="s">
        <v>135</v>
      </c>
      <c r="BB487" s="7"/>
      <c r="BC487" s="7"/>
      <c r="BD487" s="72"/>
      <c r="BE487" s="72"/>
      <c r="BF487" s="72"/>
      <c r="BG487" s="150"/>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v>2</v>
      </c>
      <c r="EJ487" s="72"/>
      <c r="EK487" s="72"/>
      <c r="EL487" s="72"/>
      <c r="EM487" s="72"/>
      <c r="EN487" s="72"/>
      <c r="EO487" s="72">
        <v>1</v>
      </c>
      <c r="EP487" s="72"/>
      <c r="EQ487" s="72"/>
      <c r="ER487" s="238">
        <f t="shared" si="90"/>
        <v>3</v>
      </c>
      <c r="ES487" s="72">
        <f t="shared" si="91"/>
        <v>1</v>
      </c>
      <c r="ET487" s="72" t="s">
        <v>210</v>
      </c>
      <c r="EU487" s="7" t="e">
        <v>#N/A</v>
      </c>
      <c r="EV487" s="262" t="s">
        <v>115</v>
      </c>
      <c r="EW487" s="7" t="s">
        <v>2358</v>
      </c>
      <c r="EX487" s="150" t="s">
        <v>2371</v>
      </c>
      <c r="EY487" s="239">
        <v>46228</v>
      </c>
      <c r="EZ487" s="239"/>
      <c r="FA487" s="150"/>
      <c r="FB487" s="239"/>
      <c r="FC487" s="7"/>
      <c r="FD487" s="7"/>
      <c r="FE487" s="7">
        <f t="shared" si="94"/>
        <v>3607</v>
      </c>
      <c r="FF487" s="72">
        <f t="shared" si="95"/>
        <v>10067</v>
      </c>
    </row>
    <row r="488" spans="1:162" ht="17.25" hidden="1" customHeight="1" x14ac:dyDescent="0.25">
      <c r="A488" s="72">
        <v>460900024</v>
      </c>
      <c r="B488" s="232" t="s">
        <v>810</v>
      </c>
      <c r="C488" s="72"/>
      <c r="D488" s="72"/>
      <c r="E488" s="72"/>
      <c r="F488" s="72"/>
      <c r="G488" s="233"/>
      <c r="H488" s="233"/>
      <c r="I488" s="72">
        <v>2908</v>
      </c>
      <c r="J488" s="72">
        <v>2908</v>
      </c>
      <c r="K488" s="189">
        <f t="shared" si="84"/>
        <v>2946</v>
      </c>
      <c r="L488" s="189">
        <f t="shared" si="85"/>
        <v>5816</v>
      </c>
      <c r="M488" s="260">
        <v>1</v>
      </c>
      <c r="N488" s="72" t="s">
        <v>124</v>
      </c>
      <c r="O488" s="72" t="s">
        <v>125</v>
      </c>
      <c r="P488" s="72" t="s">
        <v>126</v>
      </c>
      <c r="Q488" s="186">
        <v>19095</v>
      </c>
      <c r="R488" s="66">
        <v>38</v>
      </c>
      <c r="S488" s="66">
        <f t="shared" si="86"/>
        <v>0</v>
      </c>
      <c r="T488" s="66">
        <v>0</v>
      </c>
      <c r="U488" s="4" t="s">
        <v>129</v>
      </c>
      <c r="V488" s="5">
        <f t="shared" si="92"/>
        <v>1.2000271867903117E-2</v>
      </c>
      <c r="W488" s="5">
        <f t="shared" si="93"/>
        <v>1.0057280952665763E-3</v>
      </c>
      <c r="X488" s="5" t="s">
        <v>124</v>
      </c>
      <c r="Y488" s="72" t="str">
        <f t="shared" si="88"/>
        <v>PTP</v>
      </c>
      <c r="Z488" s="72" t="s">
        <v>129</v>
      </c>
      <c r="AA488" s="72" t="s">
        <v>166</v>
      </c>
      <c r="AB488" s="232"/>
      <c r="AC488" s="72">
        <v>31</v>
      </c>
      <c r="AD488" s="72" t="s">
        <v>2910</v>
      </c>
      <c r="AE488" s="234"/>
      <c r="AF488" s="235" t="s">
        <v>129</v>
      </c>
      <c r="AG488" s="7"/>
      <c r="AH488" s="72" t="s">
        <v>1110</v>
      </c>
      <c r="AI488" s="7"/>
      <c r="AJ488" s="7"/>
      <c r="AK488" s="7"/>
      <c r="AL488" s="7">
        <v>2908</v>
      </c>
      <c r="AM488" s="186">
        <v>19095</v>
      </c>
      <c r="AN488" s="189">
        <v>26</v>
      </c>
      <c r="AO488" s="233">
        <v>55</v>
      </c>
      <c r="AP488" s="233" t="str">
        <f t="shared" si="89"/>
        <v>FLOW</v>
      </c>
      <c r="AQ488" s="233"/>
      <c r="AR488" s="233"/>
      <c r="AS488" s="233"/>
      <c r="AT488" s="233"/>
      <c r="AU488" s="72" t="s">
        <v>131</v>
      </c>
      <c r="AV488" s="236" t="s">
        <v>1566</v>
      </c>
      <c r="AW488" s="232" t="s">
        <v>273</v>
      </c>
      <c r="AX488" s="237">
        <v>45258</v>
      </c>
      <c r="AY488" s="72">
        <v>36</v>
      </c>
      <c r="AZ488" s="72" t="s">
        <v>139</v>
      </c>
      <c r="BA488" s="7" t="s">
        <v>135</v>
      </c>
      <c r="BB488" s="7"/>
      <c r="BC488" s="7"/>
      <c r="BD488" s="72"/>
      <c r="BE488" s="72"/>
      <c r="BF488" s="72"/>
      <c r="BG488" s="150"/>
      <c r="BH488" s="72"/>
      <c r="BI488" s="72"/>
      <c r="BJ488" s="72"/>
      <c r="BK488" s="72"/>
      <c r="BL488" s="72"/>
      <c r="BM488" s="72"/>
      <c r="BN488" s="72"/>
      <c r="BO488" s="72"/>
      <c r="BP488" s="72"/>
      <c r="BQ488" s="72"/>
      <c r="BR488" s="72"/>
      <c r="BS488" s="72"/>
      <c r="BT488" s="72"/>
      <c r="BU488" s="72"/>
      <c r="BV488" s="72"/>
      <c r="BW488" s="72"/>
      <c r="BX488" s="72"/>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v>1</v>
      </c>
      <c r="EP488" s="72"/>
      <c r="EQ488" s="72"/>
      <c r="ER488" s="238">
        <f t="shared" si="90"/>
        <v>1</v>
      </c>
      <c r="ES488" s="72">
        <f t="shared" si="91"/>
        <v>1</v>
      </c>
      <c r="ET488" s="72" t="s">
        <v>136</v>
      </c>
      <c r="EU488" s="7" t="e">
        <v>#N/A</v>
      </c>
      <c r="EV488" s="262" t="s">
        <v>115</v>
      </c>
      <c r="EW488" s="7" t="s">
        <v>2354</v>
      </c>
      <c r="EX488" s="150" t="s">
        <v>2384</v>
      </c>
      <c r="EY488" s="239">
        <v>46207</v>
      </c>
      <c r="EZ488" s="239"/>
      <c r="FA488" s="150"/>
      <c r="FB488" s="239"/>
      <c r="FC488" s="7"/>
      <c r="FD488" s="7"/>
      <c r="FE488" s="7">
        <f t="shared" si="94"/>
        <v>2946</v>
      </c>
      <c r="FF488" s="72">
        <f t="shared" si="95"/>
        <v>5816</v>
      </c>
    </row>
    <row r="489" spans="1:162" ht="17.25" hidden="1" customHeight="1" x14ac:dyDescent="0.25">
      <c r="A489" s="72">
        <v>458640328</v>
      </c>
      <c r="B489" s="232" t="s">
        <v>2264</v>
      </c>
      <c r="C489" s="72"/>
      <c r="D489" s="72"/>
      <c r="E489" s="72"/>
      <c r="F489" s="72"/>
      <c r="G489" s="233"/>
      <c r="H489" s="233"/>
      <c r="I489" s="72">
        <v>4036</v>
      </c>
      <c r="J489" s="72">
        <v>16144</v>
      </c>
      <c r="K489" s="189">
        <f t="shared" si="84"/>
        <v>4518</v>
      </c>
      <c r="L489" s="189">
        <f t="shared" si="85"/>
        <v>20180</v>
      </c>
      <c r="M489" s="260">
        <v>4</v>
      </c>
      <c r="N489" s="72" t="s">
        <v>124</v>
      </c>
      <c r="O489" s="72" t="s">
        <v>125</v>
      </c>
      <c r="P489" s="72" t="s">
        <v>348</v>
      </c>
      <c r="Q489" s="186">
        <v>19030</v>
      </c>
      <c r="R489" s="66">
        <v>482</v>
      </c>
      <c r="S489" s="66">
        <f t="shared" si="86"/>
        <v>0</v>
      </c>
      <c r="T489" s="66">
        <v>1800</v>
      </c>
      <c r="U489" s="4" t="s">
        <v>129</v>
      </c>
      <c r="V489" s="5">
        <f t="shared" si="92"/>
        <v>9.4153852243266237E-2</v>
      </c>
      <c r="W489" s="5">
        <f t="shared" si="93"/>
        <v>7.3313921953951384E-3</v>
      </c>
      <c r="X489" s="5" t="str">
        <f t="shared" si="87"/>
        <v>FLOW</v>
      </c>
      <c r="Y489" s="72" t="str">
        <f t="shared" si="88"/>
        <v>NC</v>
      </c>
      <c r="Z489" s="72" t="s">
        <v>129</v>
      </c>
      <c r="AA489" s="72" t="s">
        <v>141</v>
      </c>
      <c r="AB489" s="232" t="s">
        <v>2347</v>
      </c>
      <c r="AC489" s="72"/>
      <c r="AD489" s="72" t="s">
        <v>2892</v>
      </c>
      <c r="AE489" s="234"/>
      <c r="AF489" s="235" t="s">
        <v>2882</v>
      </c>
      <c r="AG489" s="7"/>
      <c r="AH489" s="72" t="s">
        <v>1129</v>
      </c>
      <c r="AI489" s="7"/>
      <c r="AJ489" s="7"/>
      <c r="AK489" s="7"/>
      <c r="AL489" s="7">
        <v>18426</v>
      </c>
      <c r="AM489" s="186">
        <v>19030</v>
      </c>
      <c r="AN489" s="189">
        <v>118</v>
      </c>
      <c r="AO489" s="233">
        <v>147</v>
      </c>
      <c r="AP489" s="233" t="str">
        <f t="shared" si="89"/>
        <v>FLOW</v>
      </c>
      <c r="AQ489" s="233"/>
      <c r="AR489" s="233"/>
      <c r="AS489" s="233"/>
      <c r="AT489" s="233"/>
      <c r="AU489" s="72" t="s">
        <v>129</v>
      </c>
      <c r="AV489" s="236" t="s">
        <v>2294</v>
      </c>
      <c r="AW489" s="232" t="s">
        <v>1755</v>
      </c>
      <c r="AX489" s="237">
        <v>45098</v>
      </c>
      <c r="AY489" s="72">
        <v>36</v>
      </c>
      <c r="AZ489" s="72" t="s">
        <v>2304</v>
      </c>
      <c r="BA489" s="7" t="s">
        <v>135</v>
      </c>
      <c r="BB489" s="7"/>
      <c r="BC489" s="7"/>
      <c r="BD489" s="72"/>
      <c r="BE489" s="72"/>
      <c r="BF489" s="72"/>
      <c r="BG489" s="150"/>
      <c r="BH489" s="72"/>
      <c r="BI489" s="72"/>
      <c r="BJ489" s="72"/>
      <c r="BK489" s="72"/>
      <c r="BL489" s="72"/>
      <c r="BM489" s="72"/>
      <c r="BN489" s="72"/>
      <c r="BO489" s="72"/>
      <c r="BP489" s="72"/>
      <c r="BQ489" s="72"/>
      <c r="BR489" s="72"/>
      <c r="BS489" s="72"/>
      <c r="BT489" s="72"/>
      <c r="BU489" s="72"/>
      <c r="BV489" s="72"/>
      <c r="BW489" s="72"/>
      <c r="BX489" s="72">
        <v>1</v>
      </c>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238">
        <f t="shared" si="90"/>
        <v>1</v>
      </c>
      <c r="ES489" s="72">
        <f t="shared" si="91"/>
        <v>1</v>
      </c>
      <c r="ET489" s="72" t="s">
        <v>352</v>
      </c>
      <c r="EU489" s="7" t="e">
        <v>#N/A</v>
      </c>
      <c r="EV489" s="262" t="s">
        <v>115</v>
      </c>
      <c r="EW489" s="7" t="e">
        <v>#N/A</v>
      </c>
      <c r="EX489" s="150" t="e">
        <v>#N/A</v>
      </c>
      <c r="EY489" s="239" t="e">
        <v>#N/A</v>
      </c>
      <c r="EZ489" s="239"/>
      <c r="FA489" s="150"/>
      <c r="FB489" s="239"/>
      <c r="FC489" s="7"/>
      <c r="FD489" s="7"/>
      <c r="FE489" s="7">
        <f t="shared" si="94"/>
        <v>4518</v>
      </c>
      <c r="FF489" s="72">
        <f t="shared" si="95"/>
        <v>20180</v>
      </c>
    </row>
    <row r="490" spans="1:162" ht="17.25" hidden="1" customHeight="1" x14ac:dyDescent="0.25">
      <c r="A490" s="72">
        <v>463788352</v>
      </c>
      <c r="B490" s="232" t="s">
        <v>673</v>
      </c>
      <c r="C490" s="72"/>
      <c r="D490" s="72"/>
      <c r="E490" s="72"/>
      <c r="F490" s="72"/>
      <c r="G490" s="233"/>
      <c r="H490" s="233"/>
      <c r="I490" s="72">
        <v>4925</v>
      </c>
      <c r="J490" s="72">
        <v>9850</v>
      </c>
      <c r="K490" s="189">
        <f t="shared" si="84"/>
        <v>5007</v>
      </c>
      <c r="L490" s="189">
        <f t="shared" si="85"/>
        <v>14775</v>
      </c>
      <c r="M490" s="260">
        <v>2</v>
      </c>
      <c r="N490" s="72" t="s">
        <v>124</v>
      </c>
      <c r="O490" s="72" t="s">
        <v>125</v>
      </c>
      <c r="P490" s="72" t="s">
        <v>199</v>
      </c>
      <c r="Q490" s="186">
        <v>18909</v>
      </c>
      <c r="R490" s="66">
        <v>82</v>
      </c>
      <c r="S490" s="66">
        <f t="shared" si="86"/>
        <v>0</v>
      </c>
      <c r="T490" s="66">
        <v>900</v>
      </c>
      <c r="U490" s="4" t="s">
        <v>124</v>
      </c>
      <c r="V490" s="5">
        <f t="shared" si="92"/>
        <v>4.9660653514135331E-2</v>
      </c>
      <c r="W490" s="5">
        <f t="shared" si="93"/>
        <v>3.5157553792405302E-3</v>
      </c>
      <c r="X490" s="5" t="str">
        <f t="shared" si="87"/>
        <v>FLOW</v>
      </c>
      <c r="Y490" s="72" t="str">
        <f t="shared" si="88"/>
        <v>NC</v>
      </c>
      <c r="Z490" s="72" t="s">
        <v>141</v>
      </c>
      <c r="AA490" s="72" t="s">
        <v>141</v>
      </c>
      <c r="AB490" s="232" t="s">
        <v>2347</v>
      </c>
      <c r="AC490" s="72"/>
      <c r="AD490" s="72" t="s">
        <v>2892</v>
      </c>
      <c r="AE490" s="234"/>
      <c r="AF490" s="235" t="s">
        <v>129</v>
      </c>
      <c r="AG490" s="7"/>
      <c r="AH490" s="72" t="s">
        <v>250</v>
      </c>
      <c r="AI490" s="7"/>
      <c r="AJ490" s="7"/>
      <c r="AK490" s="7"/>
      <c r="AL490" s="7">
        <v>9850</v>
      </c>
      <c r="AM490" s="186">
        <v>18909</v>
      </c>
      <c r="AN490" s="189">
        <v>57</v>
      </c>
      <c r="AO490" s="233">
        <v>86</v>
      </c>
      <c r="AP490" s="233" t="str">
        <f t="shared" si="89"/>
        <v>FLOW</v>
      </c>
      <c r="AQ490" s="233"/>
      <c r="AR490" s="233"/>
      <c r="AS490" s="233"/>
      <c r="AT490" s="233"/>
      <c r="AU490" s="72" t="s">
        <v>131</v>
      </c>
      <c r="AV490" s="236" t="s">
        <v>1397</v>
      </c>
      <c r="AW490" s="232" t="s">
        <v>221</v>
      </c>
      <c r="AX490" s="237">
        <v>45521</v>
      </c>
      <c r="AY490" s="72">
        <v>24</v>
      </c>
      <c r="AZ490" s="72" t="s">
        <v>139</v>
      </c>
      <c r="BA490" s="7" t="s">
        <v>135</v>
      </c>
      <c r="BB490" s="7"/>
      <c r="BC490" s="7"/>
      <c r="BD490" s="72"/>
      <c r="BE490" s="72"/>
      <c r="BF490" s="72"/>
      <c r="BG490" s="150"/>
      <c r="BH490" s="72"/>
      <c r="BI490" s="72">
        <v>1</v>
      </c>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238">
        <f t="shared" si="90"/>
        <v>1</v>
      </c>
      <c r="ES490" s="72">
        <f t="shared" si="91"/>
        <v>1</v>
      </c>
      <c r="ET490" s="72" t="s">
        <v>203</v>
      </c>
      <c r="EU490" s="7" t="s">
        <v>2076</v>
      </c>
      <c r="EV490" s="7" t="s">
        <v>115</v>
      </c>
      <c r="EW490" s="7" t="s">
        <v>2362</v>
      </c>
      <c r="EX490" s="150" t="s">
        <v>2389</v>
      </c>
      <c r="EY490" s="239">
        <v>46206</v>
      </c>
      <c r="EZ490" s="239"/>
      <c r="FA490" s="150"/>
      <c r="FB490" s="239"/>
      <c r="FC490" s="7" t="s">
        <v>2933</v>
      </c>
      <c r="FD490" s="7"/>
      <c r="FE490" s="7">
        <f t="shared" si="94"/>
        <v>5007</v>
      </c>
      <c r="FF490" s="72">
        <f t="shared" si="95"/>
        <v>14775</v>
      </c>
    </row>
    <row r="491" spans="1:162" ht="17.25" hidden="1" customHeight="1" x14ac:dyDescent="0.25">
      <c r="A491" s="72">
        <v>460863978</v>
      </c>
      <c r="B491" s="232" t="s">
        <v>917</v>
      </c>
      <c r="C491" s="72" t="s">
        <v>2246</v>
      </c>
      <c r="D491" s="72" t="s">
        <v>2952</v>
      </c>
      <c r="E491" s="72">
        <v>3000</v>
      </c>
      <c r="F491" s="72"/>
      <c r="G491" s="233"/>
      <c r="H491" s="233"/>
      <c r="I491" s="72">
        <v>2862</v>
      </c>
      <c r="J491" s="72">
        <v>2779</v>
      </c>
      <c r="K491" s="189">
        <f t="shared" si="84"/>
        <v>2850</v>
      </c>
      <c r="L491" s="189">
        <f t="shared" si="85"/>
        <v>2641</v>
      </c>
      <c r="M491" s="260">
        <v>1</v>
      </c>
      <c r="N491" s="72" t="s">
        <v>2242</v>
      </c>
      <c r="O491" s="72" t="s">
        <v>128</v>
      </c>
      <c r="P491" s="72" t="s">
        <v>126</v>
      </c>
      <c r="Q491" s="186">
        <v>18851</v>
      </c>
      <c r="R491" s="66">
        <v>71</v>
      </c>
      <c r="S491" s="66">
        <f t="shared" si="86"/>
        <v>0</v>
      </c>
      <c r="T491" s="66">
        <v>1350</v>
      </c>
      <c r="U491" s="4" t="s">
        <v>2976</v>
      </c>
      <c r="V491" s="5">
        <f t="shared" si="92"/>
        <v>1.1846929823610457E-2</v>
      </c>
      <c r="W491" s="5">
        <f t="shared" si="93"/>
        <v>9.9287668624614971E-4</v>
      </c>
      <c r="X491" s="5" t="s">
        <v>2242</v>
      </c>
      <c r="Y491" s="72" t="str">
        <f t="shared" si="88"/>
        <v>PTP</v>
      </c>
      <c r="Z491" s="72" t="s">
        <v>128</v>
      </c>
      <c r="AA491" s="72" t="s">
        <v>166</v>
      </c>
      <c r="AB491" s="232"/>
      <c r="AC491" s="72">
        <v>28</v>
      </c>
      <c r="AD491" s="72" t="s">
        <v>2888</v>
      </c>
      <c r="AE491" s="234"/>
      <c r="AF491" s="235" t="s">
        <v>129</v>
      </c>
      <c r="AG491" s="7"/>
      <c r="AH491" s="72" t="s">
        <v>130</v>
      </c>
      <c r="AI491" s="7"/>
      <c r="AJ491" s="7"/>
      <c r="AK491" s="7"/>
      <c r="AL491" s="7">
        <v>4200</v>
      </c>
      <c r="AM491" s="186">
        <v>18851</v>
      </c>
      <c r="AN491" s="189">
        <v>26</v>
      </c>
      <c r="AO491" s="233">
        <v>55</v>
      </c>
      <c r="AP491" s="233" t="str">
        <f t="shared" si="89"/>
        <v>FLOW</v>
      </c>
      <c r="AQ491" s="233"/>
      <c r="AR491" s="233"/>
      <c r="AS491" s="233"/>
      <c r="AT491" s="233"/>
      <c r="AU491" s="72" t="s">
        <v>131</v>
      </c>
      <c r="AV491" s="236" t="s">
        <v>1695</v>
      </c>
      <c r="AW491" s="232" t="s">
        <v>261</v>
      </c>
      <c r="AX491" s="237">
        <v>45254</v>
      </c>
      <c r="AY491" s="72">
        <v>36</v>
      </c>
      <c r="AZ491" s="72" t="s">
        <v>2880</v>
      </c>
      <c r="BA491" s="7" t="s">
        <v>135</v>
      </c>
      <c r="BB491" s="7"/>
      <c r="BC491" s="7"/>
      <c r="BD491" s="72"/>
      <c r="BE491" s="72"/>
      <c r="BF491" s="72"/>
      <c r="BG491" s="150"/>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v>1</v>
      </c>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v>2</v>
      </c>
      <c r="EJ491" s="72"/>
      <c r="EK491" s="72"/>
      <c r="EL491" s="72"/>
      <c r="EM491" s="72"/>
      <c r="EN491" s="72"/>
      <c r="EO491" s="72"/>
      <c r="EP491" s="72"/>
      <c r="EQ491" s="72"/>
      <c r="ER491" s="238">
        <f t="shared" si="90"/>
        <v>3</v>
      </c>
      <c r="ES491" s="72">
        <f t="shared" si="91"/>
        <v>1</v>
      </c>
      <c r="ET491" s="72" t="s">
        <v>136</v>
      </c>
      <c r="EU491" s="7"/>
      <c r="EV491" s="262"/>
      <c r="EW491" s="7"/>
      <c r="EX491" s="150"/>
      <c r="EY491" s="239"/>
      <c r="EZ491" s="239"/>
      <c r="FA491" s="150"/>
      <c r="FB491" s="239"/>
      <c r="FC491" s="7"/>
      <c r="FD491" s="7"/>
      <c r="FE491" s="7">
        <f t="shared" si="94"/>
        <v>2850</v>
      </c>
      <c r="FF491" s="72">
        <f t="shared" si="95"/>
        <v>5641</v>
      </c>
    </row>
    <row r="492" spans="1:162" ht="17.25" hidden="1" customHeight="1" x14ac:dyDescent="0.25">
      <c r="A492" s="72">
        <v>136793784</v>
      </c>
      <c r="B492" s="232" t="s">
        <v>704</v>
      </c>
      <c r="C492" s="72" t="s">
        <v>2243</v>
      </c>
      <c r="D492" s="72" t="s">
        <v>2952</v>
      </c>
      <c r="E492" s="72">
        <f>2500+250</f>
        <v>2750</v>
      </c>
      <c r="F492" s="72"/>
      <c r="G492" s="233"/>
      <c r="H492" s="233"/>
      <c r="I492" s="72">
        <v>2832</v>
      </c>
      <c r="J492" s="72">
        <v>2683</v>
      </c>
      <c r="K492" s="189">
        <f t="shared" si="84"/>
        <v>2743</v>
      </c>
      <c r="L492" s="189">
        <f t="shared" si="85"/>
        <v>2765</v>
      </c>
      <c r="M492" s="260">
        <v>1</v>
      </c>
      <c r="N492" s="72" t="s">
        <v>2242</v>
      </c>
      <c r="O492" s="72" t="s">
        <v>128</v>
      </c>
      <c r="P492" s="72" t="s">
        <v>206</v>
      </c>
      <c r="Q492" s="186">
        <v>18761.490000000002</v>
      </c>
      <c r="R492" s="66">
        <v>60</v>
      </c>
      <c r="S492" s="66">
        <f t="shared" si="86"/>
        <v>0</v>
      </c>
      <c r="T492" s="66">
        <v>4971</v>
      </c>
      <c r="U492" s="4" t="s">
        <v>1013</v>
      </c>
      <c r="V492" s="5">
        <f t="shared" si="92"/>
        <v>1.3327769928562576E-2</v>
      </c>
      <c r="W492" s="5">
        <f t="shared" si="93"/>
        <v>9.8816222058459909E-4</v>
      </c>
      <c r="X492" s="5" t="s">
        <v>2242</v>
      </c>
      <c r="Y492" s="72" t="str">
        <f t="shared" si="88"/>
        <v>PTP</v>
      </c>
      <c r="Z492" s="72" t="s">
        <v>166</v>
      </c>
      <c r="AA492" s="72" t="s">
        <v>166</v>
      </c>
      <c r="AB492" s="232"/>
      <c r="AC492" s="72">
        <v>30</v>
      </c>
      <c r="AD492" s="72" t="s">
        <v>2888</v>
      </c>
      <c r="AE492" s="234"/>
      <c r="AF492" s="235" t="s">
        <v>129</v>
      </c>
      <c r="AG492" s="7"/>
      <c r="AH492" s="72" t="s">
        <v>207</v>
      </c>
      <c r="AI492" s="7"/>
      <c r="AJ492" s="7"/>
      <c r="AK492" s="7"/>
      <c r="AL492" s="7">
        <v>2683</v>
      </c>
      <c r="AM492" s="186">
        <v>18761.490000000002</v>
      </c>
      <c r="AN492" s="189">
        <v>26</v>
      </c>
      <c r="AO492" s="233">
        <v>25</v>
      </c>
      <c r="AP492" s="233" t="str">
        <f t="shared" si="89"/>
        <v>STABLE</v>
      </c>
      <c r="AQ492" s="233"/>
      <c r="AR492" s="233"/>
      <c r="AS492" s="233"/>
      <c r="AT492" s="233"/>
      <c r="AU492" s="72" t="s">
        <v>131</v>
      </c>
      <c r="AV492" s="236" t="s">
        <v>1440</v>
      </c>
      <c r="AW492" s="232" t="s">
        <v>1441</v>
      </c>
      <c r="AX492" s="237">
        <v>44910</v>
      </c>
      <c r="AY492" s="72">
        <v>48</v>
      </c>
      <c r="AZ492" s="72" t="s">
        <v>139</v>
      </c>
      <c r="BA492" s="7" t="s">
        <v>135</v>
      </c>
      <c r="BB492" s="7"/>
      <c r="BC492" s="7"/>
      <c r="BD492" s="72"/>
      <c r="BE492" s="72"/>
      <c r="BF492" s="72"/>
      <c r="BG492" s="150"/>
      <c r="BH492" s="72"/>
      <c r="BI492" s="72"/>
      <c r="BJ492" s="72"/>
      <c r="BK492" s="72"/>
      <c r="BL492" s="72">
        <v>2</v>
      </c>
      <c r="BM492" s="72"/>
      <c r="BN492" s="72"/>
      <c r="BO492" s="72"/>
      <c r="BP492" s="72"/>
      <c r="BQ492" s="72"/>
      <c r="BR492" s="72">
        <v>1</v>
      </c>
      <c r="BS492" s="72"/>
      <c r="BT492" s="72"/>
      <c r="BU492" s="72"/>
      <c r="BV492" s="72"/>
      <c r="BW492" s="72"/>
      <c r="BX492" s="72"/>
      <c r="BY492" s="72"/>
      <c r="BZ492" s="72"/>
      <c r="CA492" s="72"/>
      <c r="CB492" s="72"/>
      <c r="CC492" s="72"/>
      <c r="CD492" s="72"/>
      <c r="CE492" s="72"/>
      <c r="CF492" s="72"/>
      <c r="CG492" s="72"/>
      <c r="CH492" s="72"/>
      <c r="CI492" s="72"/>
      <c r="CJ492" s="72"/>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238">
        <f t="shared" si="90"/>
        <v>3</v>
      </c>
      <c r="ES492" s="72">
        <f t="shared" si="91"/>
        <v>1</v>
      </c>
      <c r="ET492" s="72" t="s">
        <v>210</v>
      </c>
      <c r="EU492" s="7" t="s">
        <v>2077</v>
      </c>
      <c r="EV492" s="7" t="s">
        <v>115</v>
      </c>
      <c r="EW492" s="7" t="s">
        <v>2358</v>
      </c>
      <c r="EX492" s="150" t="s">
        <v>2371</v>
      </c>
      <c r="EY492" s="239">
        <v>46233</v>
      </c>
      <c r="EZ492" s="239"/>
      <c r="FA492" s="150"/>
      <c r="FB492" s="239"/>
      <c r="FC492" s="7"/>
      <c r="FD492" s="7"/>
      <c r="FE492" s="7">
        <f t="shared" si="94"/>
        <v>2743</v>
      </c>
      <c r="FF492" s="72">
        <f t="shared" si="95"/>
        <v>5515</v>
      </c>
    </row>
    <row r="493" spans="1:162" ht="17.25" hidden="1" customHeight="1" x14ac:dyDescent="0.25">
      <c r="A493" s="72">
        <v>460405924</v>
      </c>
      <c r="B493" s="232" t="s">
        <v>981</v>
      </c>
      <c r="C493" s="72" t="s">
        <v>2243</v>
      </c>
      <c r="D493" s="72" t="s">
        <v>2557</v>
      </c>
      <c r="E493" s="72">
        <v>3051</v>
      </c>
      <c r="F493" s="72"/>
      <c r="G493" s="233"/>
      <c r="H493" s="233"/>
      <c r="I493" s="72">
        <v>2843</v>
      </c>
      <c r="J493" s="72">
        <v>5620</v>
      </c>
      <c r="K493" s="189">
        <f t="shared" si="84"/>
        <v>2898</v>
      </c>
      <c r="L493" s="189">
        <f t="shared" si="85"/>
        <v>5412</v>
      </c>
      <c r="M493" s="260">
        <v>2</v>
      </c>
      <c r="N493" s="72" t="s">
        <v>2242</v>
      </c>
      <c r="O493" s="72" t="s">
        <v>128</v>
      </c>
      <c r="P493" s="72" t="s">
        <v>199</v>
      </c>
      <c r="Q493" s="186">
        <v>18727</v>
      </c>
      <c r="R493" s="66">
        <v>121</v>
      </c>
      <c r="S493" s="66">
        <f t="shared" si="86"/>
        <v>0</v>
      </c>
      <c r="T493" s="66">
        <v>2250</v>
      </c>
      <c r="U493" s="4" t="s">
        <v>124</v>
      </c>
      <c r="V493" s="5">
        <f t="shared" si="92"/>
        <v>4.9182667426051742E-2</v>
      </c>
      <c r="W493" s="5">
        <f t="shared" si="93"/>
        <v>3.4819160710263582E-3</v>
      </c>
      <c r="X493" s="5" t="str">
        <f t="shared" si="87"/>
        <v xml:space="preserve">STABLE </v>
      </c>
      <c r="Y493" s="72" t="str">
        <f t="shared" si="88"/>
        <v>PAID</v>
      </c>
      <c r="Z493" s="72" t="s">
        <v>181</v>
      </c>
      <c r="AA493" s="72" t="s">
        <v>128</v>
      </c>
      <c r="AB493" s="232" t="s">
        <v>2349</v>
      </c>
      <c r="AC493" s="72"/>
      <c r="AD493" s="72" t="s">
        <v>2889</v>
      </c>
      <c r="AE493" s="234"/>
      <c r="AF493" s="235" t="s">
        <v>129</v>
      </c>
      <c r="AG493" s="7"/>
      <c r="AH493" s="72" t="s">
        <v>250</v>
      </c>
      <c r="AI493" s="7"/>
      <c r="AJ493" s="7"/>
      <c r="AK493" s="7"/>
      <c r="AL493" s="7">
        <v>5620</v>
      </c>
      <c r="AM493" s="186">
        <v>18727</v>
      </c>
      <c r="AN493" s="189">
        <v>57</v>
      </c>
      <c r="AO493" s="233">
        <v>55</v>
      </c>
      <c r="AP493" s="233" t="str">
        <f t="shared" si="89"/>
        <v>STABLE</v>
      </c>
      <c r="AQ493" s="233"/>
      <c r="AR493" s="233"/>
      <c r="AS493" s="233"/>
      <c r="AT493" s="233"/>
      <c r="AU493" s="72" t="s">
        <v>131</v>
      </c>
      <c r="AV493" s="236" t="s">
        <v>1767</v>
      </c>
      <c r="AW493" s="232" t="s">
        <v>1188</v>
      </c>
      <c r="AX493" s="237">
        <v>45230</v>
      </c>
      <c r="AY493" s="72">
        <v>36</v>
      </c>
      <c r="AZ493" s="72" t="s">
        <v>139</v>
      </c>
      <c r="BA493" s="7" t="s">
        <v>135</v>
      </c>
      <c r="BB493" s="7"/>
      <c r="BC493" s="7"/>
      <c r="BD493" s="72"/>
      <c r="BE493" s="72"/>
      <c r="BF493" s="72"/>
      <c r="BG493" s="150"/>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238">
        <f t="shared" si="90"/>
        <v>1</v>
      </c>
      <c r="ES493" s="72">
        <f t="shared" si="91"/>
        <v>1</v>
      </c>
      <c r="ET493" s="72" t="s">
        <v>203</v>
      </c>
      <c r="EU493" s="7" t="s">
        <v>2078</v>
      </c>
      <c r="EV493" s="7" t="s">
        <v>115</v>
      </c>
      <c r="EW493" s="7" t="s">
        <v>2386</v>
      </c>
      <c r="EX493" s="150" t="s">
        <v>2420</v>
      </c>
      <c r="EY493" s="239">
        <v>46206</v>
      </c>
      <c r="EZ493" s="239"/>
      <c r="FA493" s="150"/>
      <c r="FB493" s="239"/>
      <c r="FC493" s="7"/>
      <c r="FD493" s="7"/>
      <c r="FE493" s="7">
        <f t="shared" si="94"/>
        <v>2898</v>
      </c>
      <c r="FF493" s="72">
        <f t="shared" si="95"/>
        <v>8463</v>
      </c>
    </row>
    <row r="494" spans="1:162" ht="17.25" hidden="1" customHeight="1" x14ac:dyDescent="0.25">
      <c r="A494" s="72">
        <v>460268914</v>
      </c>
      <c r="B494" s="232" t="s">
        <v>2684</v>
      </c>
      <c r="C494" s="72"/>
      <c r="D494" s="72"/>
      <c r="E494" s="72"/>
      <c r="F494" s="72"/>
      <c r="G494" s="233"/>
      <c r="H494" s="233"/>
      <c r="I494" s="72">
        <v>3324</v>
      </c>
      <c r="J494" s="72">
        <v>2671.31</v>
      </c>
      <c r="K494" s="189">
        <f t="shared" si="84"/>
        <v>2671.31</v>
      </c>
      <c r="L494" s="189">
        <f t="shared" si="85"/>
        <v>5995.3099999999995</v>
      </c>
      <c r="M494" s="260">
        <v>1</v>
      </c>
      <c r="N494" s="72" t="s">
        <v>124</v>
      </c>
      <c r="O494" s="72" t="s">
        <v>125</v>
      </c>
      <c r="P494" s="72" t="s">
        <v>276</v>
      </c>
      <c r="Q494" s="186">
        <v>18550.310000000001</v>
      </c>
      <c r="R494" s="66">
        <v>0</v>
      </c>
      <c r="S494" s="66">
        <f t="shared" si="86"/>
        <v>0</v>
      </c>
      <c r="T494" s="66">
        <v>450</v>
      </c>
      <c r="U494" s="4" t="s">
        <v>129</v>
      </c>
      <c r="V494" s="5">
        <f t="shared" si="92"/>
        <v>1.4852773641066984E-2</v>
      </c>
      <c r="W494" s="5">
        <f t="shared" si="93"/>
        <v>9.7703943141683809E-4</v>
      </c>
      <c r="X494" s="5" t="s">
        <v>2242</v>
      </c>
      <c r="Y494" s="72" t="str">
        <f t="shared" si="88"/>
        <v>PTP</v>
      </c>
      <c r="Z494" s="72" t="s">
        <v>129</v>
      </c>
      <c r="AA494" s="72" t="s">
        <v>166</v>
      </c>
      <c r="AB494" s="232"/>
      <c r="AC494" s="72">
        <v>31</v>
      </c>
      <c r="AD494" s="72" t="s">
        <v>2892</v>
      </c>
      <c r="AE494" s="234"/>
      <c r="AF494" s="235" t="s">
        <v>129</v>
      </c>
      <c r="AG494" s="7"/>
      <c r="AH494" s="72" t="s">
        <v>2720</v>
      </c>
      <c r="AI494" s="7"/>
      <c r="AJ494" s="7"/>
      <c r="AK494" s="7"/>
      <c r="AL494" s="7">
        <v>3121.31</v>
      </c>
      <c r="AM494" s="186">
        <v>18550.310000000001</v>
      </c>
      <c r="AN494" s="189">
        <v>26</v>
      </c>
      <c r="AO494" s="233">
        <v>55</v>
      </c>
      <c r="AP494" s="233" t="str">
        <f t="shared" si="89"/>
        <v>FLOW</v>
      </c>
      <c r="AQ494" s="233"/>
      <c r="AR494" s="233"/>
      <c r="AS494" s="233"/>
      <c r="AT494" s="233"/>
      <c r="AU494" s="72" t="s">
        <v>131</v>
      </c>
      <c r="AV494" s="236" t="s">
        <v>2866</v>
      </c>
      <c r="AW494" s="232" t="s">
        <v>215</v>
      </c>
      <c r="AX494" s="237">
        <v>45222</v>
      </c>
      <c r="AY494" s="72">
        <v>36</v>
      </c>
      <c r="AZ494" s="72" t="s">
        <v>2880</v>
      </c>
      <c r="BA494" s="7" t="s">
        <v>135</v>
      </c>
      <c r="BB494" s="7"/>
      <c r="BC494" s="7"/>
      <c r="BD494" s="72"/>
      <c r="BE494" s="72"/>
      <c r="BF494" s="72"/>
      <c r="BG494" s="150"/>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238">
        <f t="shared" si="90"/>
        <v>0</v>
      </c>
      <c r="ES494" s="72" t="str">
        <f t="shared" si="91"/>
        <v/>
      </c>
      <c r="ET494" s="72" t="s">
        <v>280</v>
      </c>
      <c r="EU494" s="7"/>
      <c r="EV494" s="262"/>
      <c r="EW494" s="7"/>
      <c r="EX494" s="150"/>
      <c r="EY494" s="239"/>
      <c r="EZ494" s="239"/>
      <c r="FA494" s="150"/>
      <c r="FB494" s="239"/>
      <c r="FC494" s="7"/>
      <c r="FD494" s="7"/>
      <c r="FE494" s="7">
        <f t="shared" si="94"/>
        <v>2671.31</v>
      </c>
      <c r="FF494" s="72">
        <f t="shared" si="95"/>
        <v>5995.3099999999995</v>
      </c>
    </row>
    <row r="495" spans="1:162" ht="17.25" hidden="1" customHeight="1" x14ac:dyDescent="0.25">
      <c r="A495" s="72">
        <v>459021769</v>
      </c>
      <c r="B495" s="232" t="s">
        <v>803</v>
      </c>
      <c r="C495" s="72"/>
      <c r="D495" s="72"/>
      <c r="E495" s="72"/>
      <c r="F495" s="72"/>
      <c r="G495" s="233"/>
      <c r="H495" s="233"/>
      <c r="I495" s="72">
        <v>3867</v>
      </c>
      <c r="J495" s="72">
        <v>15468</v>
      </c>
      <c r="K495" s="189">
        <f t="shared" si="84"/>
        <v>816</v>
      </c>
      <c r="L495" s="189">
        <f t="shared" si="85"/>
        <v>19335</v>
      </c>
      <c r="M495" s="260">
        <v>5</v>
      </c>
      <c r="N495" s="72" t="s">
        <v>124</v>
      </c>
      <c r="O495" s="72" t="s">
        <v>125</v>
      </c>
      <c r="P495" s="72" t="s">
        <v>1004</v>
      </c>
      <c r="Q495" s="186">
        <v>18336.45</v>
      </c>
      <c r="R495" s="66">
        <v>816</v>
      </c>
      <c r="S495" s="66">
        <f t="shared" si="86"/>
        <v>0</v>
      </c>
      <c r="T495" s="66">
        <v>3600</v>
      </c>
      <c r="U495" s="4" t="s">
        <v>124</v>
      </c>
      <c r="V495" s="5">
        <f t="shared" si="92"/>
        <v>1</v>
      </c>
      <c r="W495" s="5">
        <f t="shared" si="93"/>
        <v>8.1965184729642145E-3</v>
      </c>
      <c r="X495" s="5" t="str">
        <f t="shared" si="87"/>
        <v>FLOW</v>
      </c>
      <c r="Y495" s="72" t="str">
        <f t="shared" si="88"/>
        <v>LMCB</v>
      </c>
      <c r="Z495" s="72" t="s">
        <v>141</v>
      </c>
      <c r="AA495" s="72" t="s">
        <v>339</v>
      </c>
      <c r="AB495" s="232" t="s">
        <v>2894</v>
      </c>
      <c r="AC495" s="72"/>
      <c r="AD495" s="72"/>
      <c r="AE495" s="234"/>
      <c r="AF495" s="235" t="s">
        <v>2882</v>
      </c>
      <c r="AG495" s="7"/>
      <c r="AH495" s="72" t="s">
        <v>1107</v>
      </c>
      <c r="AI495" s="7"/>
      <c r="AJ495" s="7"/>
      <c r="AK495" s="7"/>
      <c r="AL495" s="7">
        <v>15468</v>
      </c>
      <c r="AM495" s="186">
        <v>18336.45</v>
      </c>
      <c r="AN495" s="189">
        <v>146</v>
      </c>
      <c r="AO495" s="233">
        <v>175</v>
      </c>
      <c r="AP495" s="233" t="str">
        <f t="shared" si="89"/>
        <v>FLOW</v>
      </c>
      <c r="AQ495" s="233"/>
      <c r="AR495" s="233"/>
      <c r="AS495" s="233"/>
      <c r="AT495" s="233"/>
      <c r="AU495" s="72" t="s">
        <v>426</v>
      </c>
      <c r="AV495" s="236" t="s">
        <v>1559</v>
      </c>
      <c r="AW495" s="232" t="s">
        <v>1177</v>
      </c>
      <c r="AX495" s="237">
        <v>45124</v>
      </c>
      <c r="AY495" s="72">
        <v>36</v>
      </c>
      <c r="AZ495" s="72" t="s">
        <v>139</v>
      </c>
      <c r="BA495" s="7" t="s">
        <v>135</v>
      </c>
      <c r="BB495" s="7"/>
      <c r="BC495" s="7"/>
      <c r="BD495" s="72"/>
      <c r="BE495" s="72"/>
      <c r="BF495" s="72"/>
      <c r="BG495" s="150"/>
      <c r="BH495" s="72"/>
      <c r="BI495" s="72"/>
      <c r="BJ495" s="72"/>
      <c r="BK495" s="72"/>
      <c r="BL495" s="72"/>
      <c r="BM495" s="72"/>
      <c r="BN495" s="72"/>
      <c r="BO495" s="72"/>
      <c r="BP495" s="72"/>
      <c r="BQ495" s="72"/>
      <c r="BR495" s="72"/>
      <c r="BS495" s="72"/>
      <c r="BT495" s="72"/>
      <c r="BU495" s="72"/>
      <c r="BV495" s="72"/>
      <c r="BW495" s="72"/>
      <c r="BX495" s="72"/>
      <c r="BY495" s="72"/>
      <c r="BZ495" s="72"/>
      <c r="CA495" s="72"/>
      <c r="CB495" s="72"/>
      <c r="CC495" s="72"/>
      <c r="CD495" s="72">
        <v>1</v>
      </c>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v>1</v>
      </c>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238">
        <f t="shared" si="90"/>
        <v>2</v>
      </c>
      <c r="ES495" s="72">
        <f t="shared" si="91"/>
        <v>1</v>
      </c>
      <c r="ET495" s="72" t="s">
        <v>2240</v>
      </c>
      <c r="EU495" s="7" t="s">
        <v>2079</v>
      </c>
      <c r="EV495" s="7" t="s">
        <v>115</v>
      </c>
      <c r="EW495" s="7" t="e">
        <v>#N/A</v>
      </c>
      <c r="EX495" s="150" t="e">
        <v>#N/A</v>
      </c>
      <c r="EY495" s="239" t="e">
        <v>#N/A</v>
      </c>
      <c r="EZ495" s="239"/>
      <c r="FA495" s="150"/>
      <c r="FB495" s="239"/>
      <c r="FC495" s="7"/>
      <c r="FD495" s="7"/>
      <c r="FE495" s="7">
        <f t="shared" si="94"/>
        <v>816</v>
      </c>
      <c r="FF495" s="72">
        <f t="shared" si="95"/>
        <v>19335</v>
      </c>
    </row>
    <row r="496" spans="1:162" ht="17.25" hidden="1" customHeight="1" x14ac:dyDescent="0.25">
      <c r="A496" s="72">
        <v>460212955</v>
      </c>
      <c r="B496" s="232" t="s">
        <v>2583</v>
      </c>
      <c r="C496" s="72"/>
      <c r="D496" s="72"/>
      <c r="E496" s="72"/>
      <c r="F496" s="72"/>
      <c r="G496" s="233"/>
      <c r="H496" s="233"/>
      <c r="I496" s="72">
        <v>3784</v>
      </c>
      <c r="J496" s="72">
        <v>3784</v>
      </c>
      <c r="K496" s="189">
        <f t="shared" si="84"/>
        <v>3836</v>
      </c>
      <c r="L496" s="189">
        <f t="shared" si="85"/>
        <v>7568</v>
      </c>
      <c r="M496" s="260">
        <v>1</v>
      </c>
      <c r="N496" s="72" t="s">
        <v>124</v>
      </c>
      <c r="O496" s="72" t="s">
        <v>125</v>
      </c>
      <c r="P496" s="72" t="s">
        <v>254</v>
      </c>
      <c r="Q496" s="186">
        <v>18141.25</v>
      </c>
      <c r="R496" s="66">
        <v>52</v>
      </c>
      <c r="S496" s="66">
        <f t="shared" si="86"/>
        <v>0</v>
      </c>
      <c r="T496" s="66">
        <v>5213</v>
      </c>
      <c r="U496" s="4" t="s">
        <v>129</v>
      </c>
      <c r="V496" s="5">
        <f t="shared" si="92"/>
        <v>1.5228520950306379E-2</v>
      </c>
      <c r="W496" s="5">
        <f t="shared" si="93"/>
        <v>9.5549436021234756E-4</v>
      </c>
      <c r="X496" s="5" t="str">
        <f t="shared" si="87"/>
        <v>FLOW</v>
      </c>
      <c r="Y496" s="72" t="str">
        <f t="shared" si="88"/>
        <v>NC</v>
      </c>
      <c r="Z496" s="72" t="s">
        <v>129</v>
      </c>
      <c r="AA496" s="72" t="s">
        <v>141</v>
      </c>
      <c r="AB496" s="232" t="s">
        <v>2347</v>
      </c>
      <c r="AC496" s="72"/>
      <c r="AD496" s="72" t="s">
        <v>2892</v>
      </c>
      <c r="AE496" s="234"/>
      <c r="AF496" s="235" t="s">
        <v>129</v>
      </c>
      <c r="AG496" s="7"/>
      <c r="AH496" s="72" t="s">
        <v>255</v>
      </c>
      <c r="AI496" s="7"/>
      <c r="AJ496" s="7"/>
      <c r="AK496" s="7"/>
      <c r="AL496" s="7">
        <v>3784</v>
      </c>
      <c r="AM496" s="186">
        <v>18141.25</v>
      </c>
      <c r="AN496" s="189">
        <v>26</v>
      </c>
      <c r="AO496" s="233">
        <v>55</v>
      </c>
      <c r="AP496" s="233" t="str">
        <f t="shared" si="89"/>
        <v>FLOW</v>
      </c>
      <c r="AQ496" s="233"/>
      <c r="AR496" s="233"/>
      <c r="AS496" s="233"/>
      <c r="AT496" s="233"/>
      <c r="AU496" s="72"/>
      <c r="AV496" s="236" t="s">
        <v>2745</v>
      </c>
      <c r="AW496" s="232" t="s">
        <v>298</v>
      </c>
      <c r="AX496" s="237">
        <v>45219</v>
      </c>
      <c r="AY496" s="72">
        <v>36</v>
      </c>
      <c r="AZ496" s="72" t="s">
        <v>2880</v>
      </c>
      <c r="BA496" s="7" t="s">
        <v>2305</v>
      </c>
      <c r="BB496" s="7"/>
      <c r="BC496" s="7"/>
      <c r="BD496" s="72"/>
      <c r="BE496" s="72"/>
      <c r="BF496" s="72"/>
      <c r="BG496" s="150"/>
      <c r="BH496" s="72"/>
      <c r="BI496" s="72"/>
      <c r="BJ496" s="72"/>
      <c r="BK496" s="72"/>
      <c r="BL496" s="72"/>
      <c r="BM496" s="72"/>
      <c r="BN496" s="72"/>
      <c r="BO496" s="72"/>
      <c r="BP496" s="72"/>
      <c r="BQ496" s="72"/>
      <c r="BR496" s="72"/>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v>1</v>
      </c>
      <c r="EP496" s="72"/>
      <c r="EQ496" s="72"/>
      <c r="ER496" s="238">
        <f t="shared" si="90"/>
        <v>1</v>
      </c>
      <c r="ES496" s="72">
        <f t="shared" si="91"/>
        <v>1</v>
      </c>
      <c r="ET496" s="72" t="s">
        <v>256</v>
      </c>
      <c r="EU496" s="7"/>
      <c r="EV496" s="262"/>
      <c r="EW496" s="7"/>
      <c r="EX496" s="150"/>
      <c r="EY496" s="239"/>
      <c r="EZ496" s="239"/>
      <c r="FA496" s="150"/>
      <c r="FB496" s="239"/>
      <c r="FC496" s="7"/>
      <c r="FD496" s="7"/>
      <c r="FE496" s="7">
        <f t="shared" si="94"/>
        <v>3836</v>
      </c>
      <c r="FF496" s="72">
        <f t="shared" si="95"/>
        <v>7568</v>
      </c>
    </row>
    <row r="497" spans="1:163" ht="17.25" customHeight="1" x14ac:dyDescent="0.25">
      <c r="A497" s="72">
        <v>459782251</v>
      </c>
      <c r="B497" s="232" t="s">
        <v>317</v>
      </c>
      <c r="C497" s="72"/>
      <c r="D497" s="72"/>
      <c r="E497" s="72"/>
      <c r="F497" s="72"/>
      <c r="G497" s="233"/>
      <c r="H497" s="233" t="s">
        <v>2556</v>
      </c>
      <c r="I497" s="72">
        <v>3664</v>
      </c>
      <c r="J497" s="72">
        <v>7968</v>
      </c>
      <c r="K497" s="189">
        <f t="shared" si="84"/>
        <v>1014</v>
      </c>
      <c r="L497" s="189">
        <f t="shared" si="85"/>
        <v>11632</v>
      </c>
      <c r="M497" s="260">
        <v>3</v>
      </c>
      <c r="N497" s="72" t="s">
        <v>2242</v>
      </c>
      <c r="O497" s="72" t="s">
        <v>125</v>
      </c>
      <c r="P497" s="72" t="s">
        <v>264</v>
      </c>
      <c r="Q497" s="186">
        <v>18089.939999999999</v>
      </c>
      <c r="R497" s="66">
        <v>374</v>
      </c>
      <c r="S497" s="66">
        <f t="shared" si="86"/>
        <v>0</v>
      </c>
      <c r="T497" s="66">
        <v>5994</v>
      </c>
      <c r="U497" s="4" t="s">
        <v>1019</v>
      </c>
      <c r="V497" s="5">
        <f t="shared" si="92"/>
        <v>0.14534398753556679</v>
      </c>
      <c r="W497" s="5">
        <f t="shared" si="93"/>
        <v>5.7937189210506904E-3</v>
      </c>
      <c r="X497" s="5" t="str">
        <f t="shared" si="87"/>
        <v xml:space="preserve">STABLE </v>
      </c>
      <c r="Y497" s="72" t="str">
        <f t="shared" si="88"/>
        <v>PAID</v>
      </c>
      <c r="Z497" s="72" t="s">
        <v>128</v>
      </c>
      <c r="AA497" s="72" t="s">
        <v>128</v>
      </c>
      <c r="AB497" s="232"/>
      <c r="AC497" s="72"/>
      <c r="AD497" s="72"/>
      <c r="AE497" s="234"/>
      <c r="AF497" s="235" t="s">
        <v>2882</v>
      </c>
      <c r="AG497" s="7"/>
      <c r="AH497" s="72" t="s">
        <v>318</v>
      </c>
      <c r="AI497" s="7"/>
      <c r="AJ497" s="7"/>
      <c r="AK497" s="7"/>
      <c r="AL497" s="7">
        <v>7968</v>
      </c>
      <c r="AM497" s="186">
        <v>18089.939999999999</v>
      </c>
      <c r="AN497" s="189">
        <v>87</v>
      </c>
      <c r="AO497" s="233">
        <v>86</v>
      </c>
      <c r="AP497" s="233" t="str">
        <f t="shared" si="89"/>
        <v>STABLE</v>
      </c>
      <c r="AQ497" s="233"/>
      <c r="AR497" s="233"/>
      <c r="AS497" s="233"/>
      <c r="AT497" s="233"/>
      <c r="AU497" s="72" t="s">
        <v>131</v>
      </c>
      <c r="AV497" s="236" t="s">
        <v>319</v>
      </c>
      <c r="AW497" s="232" t="s">
        <v>310</v>
      </c>
      <c r="AX497" s="237">
        <v>45185</v>
      </c>
      <c r="AY497" s="72">
        <v>36</v>
      </c>
      <c r="AZ497" s="72" t="s">
        <v>139</v>
      </c>
      <c r="BA497" s="7" t="s">
        <v>2305</v>
      </c>
      <c r="BB497" s="7"/>
      <c r="BC497" s="7"/>
      <c r="BD497" s="72"/>
      <c r="BE497" s="72"/>
      <c r="BF497" s="72"/>
      <c r="BG497" s="150"/>
      <c r="BH497" s="72"/>
      <c r="BI497" s="72"/>
      <c r="BJ497" s="72"/>
      <c r="BK497" s="72"/>
      <c r="BL497" s="72"/>
      <c r="BM497" s="72"/>
      <c r="BN497" s="72"/>
      <c r="BO497" s="72"/>
      <c r="BP497" s="72"/>
      <c r="BQ497" s="72"/>
      <c r="BR497" s="72"/>
      <c r="BS497" s="72"/>
      <c r="BT497" s="72"/>
      <c r="BU497" s="72"/>
      <c r="BV497" s="72"/>
      <c r="BW497" s="72"/>
      <c r="BX497" s="72"/>
      <c r="BY497" s="72"/>
      <c r="BZ497" s="72"/>
      <c r="CA497" s="72">
        <v>1</v>
      </c>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238">
        <f t="shared" si="90"/>
        <v>1</v>
      </c>
      <c r="ES497" s="72">
        <f t="shared" si="91"/>
        <v>1</v>
      </c>
      <c r="ET497" s="72" t="s">
        <v>268</v>
      </c>
      <c r="EU497" s="7" t="s">
        <v>320</v>
      </c>
      <c r="EV497" s="7" t="s">
        <v>115</v>
      </c>
      <c r="EW497" s="7" t="e">
        <v>#N/A</v>
      </c>
      <c r="EX497" s="150" t="e">
        <v>#N/A</v>
      </c>
      <c r="EY497" s="239" t="e">
        <v>#N/A</v>
      </c>
      <c r="EZ497" s="239"/>
      <c r="FA497" s="150"/>
      <c r="FB497" s="239"/>
      <c r="FC497" s="7"/>
      <c r="FD497" s="7"/>
      <c r="FE497" s="7">
        <f t="shared" si="94"/>
        <v>1014</v>
      </c>
      <c r="FF497" s="72">
        <f t="shared" si="95"/>
        <v>11632</v>
      </c>
      <c r="FG497" s="6">
        <v>459782251</v>
      </c>
    </row>
    <row r="498" spans="1:163" ht="17.25" customHeight="1" x14ac:dyDescent="0.25">
      <c r="A498" s="72">
        <v>465614683</v>
      </c>
      <c r="B498" s="232" t="s">
        <v>659</v>
      </c>
      <c r="C498" s="72"/>
      <c r="D498" s="72"/>
      <c r="E498" s="72"/>
      <c r="F498" s="72"/>
      <c r="G498" s="233"/>
      <c r="H498" s="233"/>
      <c r="I498" s="72">
        <v>2005</v>
      </c>
      <c r="J498" s="72">
        <v>2005</v>
      </c>
      <c r="K498" s="189">
        <f t="shared" si="84"/>
        <v>2015</v>
      </c>
      <c r="L498" s="189">
        <f t="shared" si="85"/>
        <v>4010</v>
      </c>
      <c r="M498" s="260">
        <v>1</v>
      </c>
      <c r="N498" s="72" t="s">
        <v>124</v>
      </c>
      <c r="O498" s="72" t="s">
        <v>125</v>
      </c>
      <c r="P498" s="72" t="s">
        <v>264</v>
      </c>
      <c r="Q498" s="186">
        <v>18049</v>
      </c>
      <c r="R498" s="66">
        <v>10</v>
      </c>
      <c r="S498" s="66">
        <f t="shared" si="86"/>
        <v>0</v>
      </c>
      <c r="T498" s="66">
        <v>450</v>
      </c>
      <c r="U498" s="4" t="s">
        <v>129</v>
      </c>
      <c r="V498" s="5">
        <f t="shared" si="92"/>
        <v>1.5554427167521577E-2</v>
      </c>
      <c r="W498" s="5">
        <f t="shared" si="93"/>
        <v>9.5063557954786252E-4</v>
      </c>
      <c r="X498" s="5" t="str">
        <f t="shared" si="87"/>
        <v>FLOW</v>
      </c>
      <c r="Y498" s="72" t="str">
        <f t="shared" si="88"/>
        <v>NC</v>
      </c>
      <c r="Z498" s="72" t="s">
        <v>129</v>
      </c>
      <c r="AA498" s="72" t="s">
        <v>141</v>
      </c>
      <c r="AB498" s="232" t="s">
        <v>2957</v>
      </c>
      <c r="AC498" s="72"/>
      <c r="AD498" s="72" t="s">
        <v>2892</v>
      </c>
      <c r="AE498" s="234"/>
      <c r="AF498" s="235" t="s">
        <v>129</v>
      </c>
      <c r="AG498" s="7"/>
      <c r="AH498" s="72" t="s">
        <v>1067</v>
      </c>
      <c r="AI498" s="7"/>
      <c r="AJ498" s="7"/>
      <c r="AK498" s="7"/>
      <c r="AL498" s="7">
        <v>2005</v>
      </c>
      <c r="AM498" s="186">
        <v>18049</v>
      </c>
      <c r="AN498" s="189">
        <v>25</v>
      </c>
      <c r="AO498" s="233">
        <v>54</v>
      </c>
      <c r="AP498" s="233" t="str">
        <f t="shared" si="89"/>
        <v>FLOW</v>
      </c>
      <c r="AQ498" s="233"/>
      <c r="AR498" s="233"/>
      <c r="AS498" s="233"/>
      <c r="AT498" s="233"/>
      <c r="AU498" s="72" t="s">
        <v>426</v>
      </c>
      <c r="AV498" s="236" t="s">
        <v>1380</v>
      </c>
      <c r="AW498" s="232" t="s">
        <v>215</v>
      </c>
      <c r="AX498" s="237">
        <v>45719</v>
      </c>
      <c r="AY498" s="72">
        <v>24</v>
      </c>
      <c r="AZ498" s="72" t="s">
        <v>139</v>
      </c>
      <c r="BA498" s="7" t="s">
        <v>2305</v>
      </c>
      <c r="BB498" s="7"/>
      <c r="BC498" s="7"/>
      <c r="BD498" s="72"/>
      <c r="BE498" s="72"/>
      <c r="BF498" s="72"/>
      <c r="BG498" s="150"/>
      <c r="BH498" s="72"/>
      <c r="BI498" s="72"/>
      <c r="BJ498" s="72"/>
      <c r="BK498" s="72"/>
      <c r="BL498" s="72"/>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238">
        <f t="shared" si="90"/>
        <v>0</v>
      </c>
      <c r="ES498" s="72" t="str">
        <f t="shared" si="91"/>
        <v/>
      </c>
      <c r="ET498" s="72" t="s">
        <v>268</v>
      </c>
      <c r="EU498" s="7" t="s">
        <v>2080</v>
      </c>
      <c r="EV498" s="7" t="s">
        <v>115</v>
      </c>
      <c r="EW498" s="7" t="e">
        <v>#N/A</v>
      </c>
      <c r="EX498" s="150" t="e">
        <v>#N/A</v>
      </c>
      <c r="EY498" s="239" t="e">
        <v>#N/A</v>
      </c>
      <c r="EZ498" s="239"/>
      <c r="FA498" s="150"/>
      <c r="FB498" s="239"/>
      <c r="FC498" s="7"/>
      <c r="FD498" s="7"/>
      <c r="FE498" s="7">
        <f t="shared" si="94"/>
        <v>2015</v>
      </c>
      <c r="FF498" s="72">
        <f t="shared" si="95"/>
        <v>4010</v>
      </c>
    </row>
    <row r="499" spans="1:163" ht="17.25" hidden="1" customHeight="1" x14ac:dyDescent="0.25">
      <c r="A499" s="72">
        <v>458787050</v>
      </c>
      <c r="B499" s="232" t="s">
        <v>776</v>
      </c>
      <c r="C499" s="72" t="s">
        <v>2243</v>
      </c>
      <c r="D499" s="72" t="s">
        <v>2908</v>
      </c>
      <c r="E499" s="72">
        <v>3668</v>
      </c>
      <c r="F499" s="72"/>
      <c r="G499" s="233"/>
      <c r="H499" s="233"/>
      <c r="I499" s="72">
        <v>3668</v>
      </c>
      <c r="J499" s="72">
        <v>15156</v>
      </c>
      <c r="K499" s="189">
        <f t="shared" si="84"/>
        <v>1786</v>
      </c>
      <c r="L499" s="189">
        <f t="shared" si="85"/>
        <v>15156</v>
      </c>
      <c r="M499" s="260">
        <v>5</v>
      </c>
      <c r="N499" s="72" t="s">
        <v>124</v>
      </c>
      <c r="O499" s="72" t="s">
        <v>128</v>
      </c>
      <c r="P499" s="72" t="s">
        <v>276</v>
      </c>
      <c r="Q499" s="186">
        <v>17856</v>
      </c>
      <c r="R499" s="66">
        <v>1302</v>
      </c>
      <c r="S499" s="66">
        <f t="shared" si="86"/>
        <v>0</v>
      </c>
      <c r="T499" s="66">
        <v>6750</v>
      </c>
      <c r="U499" s="4" t="s">
        <v>1018</v>
      </c>
      <c r="V499" s="5">
        <f t="shared" si="92"/>
        <v>0.11194352669755311</v>
      </c>
      <c r="W499" s="5">
        <f t="shared" si="93"/>
        <v>7.9817540392632721E-3</v>
      </c>
      <c r="X499" s="5" t="str">
        <f t="shared" si="87"/>
        <v>FLOW</v>
      </c>
      <c r="Y499" s="72" t="str">
        <f t="shared" si="88"/>
        <v>PAID</v>
      </c>
      <c r="Z499" s="72" t="s">
        <v>128</v>
      </c>
      <c r="AA499" s="72" t="s">
        <v>128</v>
      </c>
      <c r="AB499" s="232"/>
      <c r="AC499" s="72"/>
      <c r="AD499" s="72"/>
      <c r="AE499" s="234"/>
      <c r="AF499" s="235" t="s">
        <v>2882</v>
      </c>
      <c r="AG499" s="7"/>
      <c r="AH499" s="72" t="s">
        <v>1101</v>
      </c>
      <c r="AI499" s="7"/>
      <c r="AJ499" s="7"/>
      <c r="AK499" s="7"/>
      <c r="AL499" s="7">
        <v>15156</v>
      </c>
      <c r="AM499" s="186">
        <v>17856</v>
      </c>
      <c r="AN499" s="189">
        <v>146</v>
      </c>
      <c r="AO499" s="233">
        <v>147</v>
      </c>
      <c r="AP499" s="233" t="str">
        <f t="shared" si="89"/>
        <v>FLOW</v>
      </c>
      <c r="AQ499" s="233"/>
      <c r="AR499" s="233"/>
      <c r="AS499" s="233"/>
      <c r="AT499" s="233"/>
      <c r="AU499" s="72" t="s">
        <v>426</v>
      </c>
      <c r="AV499" s="236" t="s">
        <v>1527</v>
      </c>
      <c r="AW499" s="232" t="s">
        <v>215</v>
      </c>
      <c r="AX499" s="237">
        <v>45108</v>
      </c>
      <c r="AY499" s="72">
        <v>36</v>
      </c>
      <c r="AZ499" s="72" t="s">
        <v>139</v>
      </c>
      <c r="BA499" s="7" t="s">
        <v>135</v>
      </c>
      <c r="BB499" s="7"/>
      <c r="BC499" s="7"/>
      <c r="BD499" s="72"/>
      <c r="BE499" s="72"/>
      <c r="BF499" s="72"/>
      <c r="BG499" s="150"/>
      <c r="BH499" s="72"/>
      <c r="BI499" s="72"/>
      <c r="BJ499" s="72"/>
      <c r="BK499" s="72"/>
      <c r="BL499" s="72"/>
      <c r="BM499" s="72"/>
      <c r="BN499" s="72"/>
      <c r="BO499" s="72"/>
      <c r="BP499" s="72"/>
      <c r="BQ499" s="72"/>
      <c r="BR499" s="72"/>
      <c r="BS499" s="72"/>
      <c r="BT499" s="72"/>
      <c r="BU499" s="72"/>
      <c r="BV499" s="72"/>
      <c r="BW499" s="72"/>
      <c r="BX499" s="72"/>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238">
        <f t="shared" si="90"/>
        <v>0</v>
      </c>
      <c r="ES499" s="72" t="str">
        <f t="shared" si="91"/>
        <v/>
      </c>
      <c r="ET499" s="72" t="s">
        <v>280</v>
      </c>
      <c r="EU499" s="7" t="e">
        <v>#N/A</v>
      </c>
      <c r="EV499" s="262" t="s">
        <v>115</v>
      </c>
      <c r="EW499" s="7" t="e">
        <v>#N/A</v>
      </c>
      <c r="EX499" s="150" t="e">
        <v>#N/A</v>
      </c>
      <c r="EY499" s="239" t="e">
        <v>#N/A</v>
      </c>
      <c r="EZ499" s="239"/>
      <c r="FA499" s="150"/>
      <c r="FB499" s="239"/>
      <c r="FC499" s="7"/>
      <c r="FD499" s="7"/>
      <c r="FE499" s="7">
        <f t="shared" si="94"/>
        <v>1786</v>
      </c>
      <c r="FF499" s="72">
        <f t="shared" si="95"/>
        <v>18824</v>
      </c>
    </row>
    <row r="500" spans="1:163" ht="17.25" hidden="1" customHeight="1" x14ac:dyDescent="0.25">
      <c r="A500" s="72">
        <v>454987694</v>
      </c>
      <c r="B500" s="232" t="s">
        <v>321</v>
      </c>
      <c r="C500" s="72" t="s">
        <v>2243</v>
      </c>
      <c r="D500" s="72" t="s">
        <v>139</v>
      </c>
      <c r="E500" s="72">
        <v>3053</v>
      </c>
      <c r="F500" s="72"/>
      <c r="G500" s="233"/>
      <c r="H500" s="233"/>
      <c r="I500" s="72">
        <v>2813</v>
      </c>
      <c r="J500" s="72">
        <v>7474</v>
      </c>
      <c r="K500" s="189">
        <f t="shared" si="84"/>
        <v>2205</v>
      </c>
      <c r="L500" s="189">
        <f t="shared" si="85"/>
        <v>7234</v>
      </c>
      <c r="M500" s="260">
        <v>3</v>
      </c>
      <c r="N500" s="72" t="s">
        <v>2242</v>
      </c>
      <c r="O500" s="72" t="s">
        <v>128</v>
      </c>
      <c r="P500" s="72" t="s">
        <v>322</v>
      </c>
      <c r="Q500" s="186">
        <v>17791.71</v>
      </c>
      <c r="R500" s="66">
        <v>357</v>
      </c>
      <c r="S500" s="66">
        <f t="shared" si="86"/>
        <v>0</v>
      </c>
      <c r="T500" s="66">
        <v>6720.2</v>
      </c>
      <c r="U500" s="4" t="s">
        <v>134</v>
      </c>
      <c r="V500" s="5">
        <f t="shared" si="92"/>
        <v>0.18420072076746857</v>
      </c>
      <c r="W500" s="5">
        <f t="shared" si="93"/>
        <v>5.6982039113920102E-3</v>
      </c>
      <c r="X500" s="5" t="str">
        <f t="shared" si="87"/>
        <v xml:space="preserve">STABLE </v>
      </c>
      <c r="Y500" s="72" t="str">
        <f t="shared" si="88"/>
        <v>PAID</v>
      </c>
      <c r="Z500" s="72" t="s">
        <v>128</v>
      </c>
      <c r="AA500" s="72" t="s">
        <v>128</v>
      </c>
      <c r="AB500" s="232"/>
      <c r="AC500" s="72"/>
      <c r="AD500" s="72"/>
      <c r="AE500" s="234"/>
      <c r="AF500" s="235" t="s">
        <v>2882</v>
      </c>
      <c r="AG500" s="7"/>
      <c r="AH500" s="72" t="s">
        <v>323</v>
      </c>
      <c r="AI500" s="7"/>
      <c r="AJ500" s="7"/>
      <c r="AK500" s="7"/>
      <c r="AL500" s="7">
        <v>7474</v>
      </c>
      <c r="AM500" s="186">
        <v>17791.71</v>
      </c>
      <c r="AN500" s="189">
        <v>87</v>
      </c>
      <c r="AO500" s="233">
        <v>86</v>
      </c>
      <c r="AP500" s="233" t="str">
        <f t="shared" si="89"/>
        <v>STABLE</v>
      </c>
      <c r="AQ500" s="233"/>
      <c r="AR500" s="233"/>
      <c r="AS500" s="233"/>
      <c r="AT500" s="233"/>
      <c r="AU500" s="72" t="s">
        <v>131</v>
      </c>
      <c r="AV500" s="236" t="s">
        <v>324</v>
      </c>
      <c r="AW500" s="232" t="s">
        <v>325</v>
      </c>
      <c r="AX500" s="237">
        <v>44841</v>
      </c>
      <c r="AY500" s="72">
        <v>48</v>
      </c>
      <c r="AZ500" s="72" t="s">
        <v>139</v>
      </c>
      <c r="BA500" s="7" t="s">
        <v>2305</v>
      </c>
      <c r="BB500" s="7"/>
      <c r="BC500" s="7"/>
      <c r="BD500" s="72"/>
      <c r="BE500" s="72"/>
      <c r="BF500" s="72">
        <v>1</v>
      </c>
      <c r="BG500" s="150"/>
      <c r="BH500" s="72"/>
      <c r="BI500" s="72"/>
      <c r="BJ500" s="72"/>
      <c r="BK500" s="72"/>
      <c r="BL500" s="72"/>
      <c r="BM500" s="72"/>
      <c r="BN500" s="72"/>
      <c r="BO500" s="72"/>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238">
        <f t="shared" si="90"/>
        <v>1</v>
      </c>
      <c r="ES500" s="72">
        <f t="shared" si="91"/>
        <v>1</v>
      </c>
      <c r="ET500" s="72" t="s">
        <v>326</v>
      </c>
      <c r="EU500" s="7" t="s">
        <v>327</v>
      </c>
      <c r="EV500" s="7" t="s">
        <v>115</v>
      </c>
      <c r="EW500" s="7" t="s">
        <v>2358</v>
      </c>
      <c r="EX500" s="150" t="s">
        <v>2504</v>
      </c>
      <c r="EY500" s="239">
        <v>46206</v>
      </c>
      <c r="EZ500" s="239"/>
      <c r="FA500" s="150"/>
      <c r="FB500" s="239"/>
      <c r="FC500" s="7"/>
      <c r="FD500" s="7"/>
      <c r="FE500" s="7">
        <f t="shared" si="94"/>
        <v>2205</v>
      </c>
      <c r="FF500" s="72">
        <f t="shared" si="95"/>
        <v>10287</v>
      </c>
      <c r="FG500" s="6">
        <v>454987694</v>
      </c>
    </row>
    <row r="501" spans="1:163" ht="17.25" customHeight="1" x14ac:dyDescent="0.25">
      <c r="A501" s="72">
        <v>460005853</v>
      </c>
      <c r="B501" s="232" t="s">
        <v>671</v>
      </c>
      <c r="C501" s="72" t="s">
        <v>2243</v>
      </c>
      <c r="D501" s="72" t="s">
        <v>2952</v>
      </c>
      <c r="E501" s="72">
        <f>3780+50</f>
        <v>3830</v>
      </c>
      <c r="F501" s="72"/>
      <c r="G501" s="233"/>
      <c r="H501" s="233"/>
      <c r="I501" s="72">
        <v>3731</v>
      </c>
      <c r="J501" s="72">
        <v>3668</v>
      </c>
      <c r="K501" s="189">
        <f t="shared" si="84"/>
        <v>3813</v>
      </c>
      <c r="L501" s="189">
        <f t="shared" si="85"/>
        <v>3569</v>
      </c>
      <c r="M501" s="260">
        <v>1</v>
      </c>
      <c r="N501" s="72" t="s">
        <v>2242</v>
      </c>
      <c r="O501" s="72" t="s">
        <v>128</v>
      </c>
      <c r="P501" s="72" t="s">
        <v>264</v>
      </c>
      <c r="Q501" s="186">
        <v>17777</v>
      </c>
      <c r="R501" s="66">
        <v>145</v>
      </c>
      <c r="S501" s="66">
        <f t="shared" si="86"/>
        <v>0</v>
      </c>
      <c r="T501" s="66">
        <v>0</v>
      </c>
      <c r="U501" s="4" t="s">
        <v>501</v>
      </c>
      <c r="V501" s="5">
        <f t="shared" si="92"/>
        <v>1.5320020597098513E-2</v>
      </c>
      <c r="W501" s="5">
        <f t="shared" si="93"/>
        <v>9.3630941867263299E-4</v>
      </c>
      <c r="X501" s="5" t="s">
        <v>2242</v>
      </c>
      <c r="Y501" s="72" t="str">
        <f t="shared" si="88"/>
        <v>PTP</v>
      </c>
      <c r="Z501" s="72" t="s">
        <v>166</v>
      </c>
      <c r="AA501" s="72" t="s">
        <v>166</v>
      </c>
      <c r="AB501" s="232"/>
      <c r="AC501" s="72">
        <v>28</v>
      </c>
      <c r="AD501" s="72" t="s">
        <v>2888</v>
      </c>
      <c r="AE501" s="234"/>
      <c r="AF501" s="235" t="s">
        <v>129</v>
      </c>
      <c r="AG501" s="7"/>
      <c r="AH501" s="72" t="s">
        <v>1073</v>
      </c>
      <c r="AI501" s="7"/>
      <c r="AJ501" s="7"/>
      <c r="AK501" s="7"/>
      <c r="AL501" s="7">
        <v>3668</v>
      </c>
      <c r="AM501" s="186">
        <v>17777</v>
      </c>
      <c r="AN501" s="189">
        <v>26</v>
      </c>
      <c r="AO501" s="233">
        <v>25</v>
      </c>
      <c r="AP501" s="233" t="str">
        <f t="shared" si="89"/>
        <v>STABLE</v>
      </c>
      <c r="AQ501" s="233"/>
      <c r="AR501" s="233"/>
      <c r="AS501" s="233"/>
      <c r="AT501" s="233"/>
      <c r="AU501" s="72" t="s">
        <v>131</v>
      </c>
      <c r="AV501" s="236" t="s">
        <v>1393</v>
      </c>
      <c r="AW501" s="232" t="s">
        <v>1344</v>
      </c>
      <c r="AX501" s="237">
        <v>45204</v>
      </c>
      <c r="AY501" s="72">
        <v>36</v>
      </c>
      <c r="AZ501" s="72" t="s">
        <v>139</v>
      </c>
      <c r="BA501" s="7" t="s">
        <v>2305</v>
      </c>
      <c r="BB501" s="7"/>
      <c r="BC501" s="7"/>
      <c r="BD501" s="72"/>
      <c r="BE501" s="72"/>
      <c r="BF501" s="72"/>
      <c r="BG501" s="150"/>
      <c r="BH501" s="72"/>
      <c r="BI501" s="72"/>
      <c r="BJ501" s="72"/>
      <c r="BK501" s="72"/>
      <c r="BL501" s="72"/>
      <c r="BM501" s="72"/>
      <c r="BN501" s="72"/>
      <c r="BO501" s="72"/>
      <c r="BP501" s="72"/>
      <c r="BQ501" s="72"/>
      <c r="BR501" s="72"/>
      <c r="BS501" s="72"/>
      <c r="BT501" s="72"/>
      <c r="BU501" s="72"/>
      <c r="BV501" s="72"/>
      <c r="BW501" s="72"/>
      <c r="BX501" s="72"/>
      <c r="BY501" s="72"/>
      <c r="BZ501" s="72"/>
      <c r="CA501" s="72">
        <v>1</v>
      </c>
      <c r="CB501" s="72"/>
      <c r="CC501" s="72"/>
      <c r="CD501" s="72"/>
      <c r="CE501" s="72"/>
      <c r="CF501" s="72"/>
      <c r="CG501" s="72"/>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238">
        <f t="shared" si="90"/>
        <v>1</v>
      </c>
      <c r="ES501" s="72">
        <f t="shared" si="91"/>
        <v>1</v>
      </c>
      <c r="ET501" s="72" t="s">
        <v>268</v>
      </c>
      <c r="EU501" s="7" t="s">
        <v>2081</v>
      </c>
      <c r="EV501" s="7" t="s">
        <v>115</v>
      </c>
      <c r="EW501" s="7" t="e">
        <v>#N/A</v>
      </c>
      <c r="EX501" s="150" t="e">
        <v>#N/A</v>
      </c>
      <c r="EY501" s="239" t="e">
        <v>#N/A</v>
      </c>
      <c r="EZ501" s="239"/>
      <c r="FA501" s="150"/>
      <c r="FB501" s="239"/>
      <c r="FC501" s="7"/>
      <c r="FD501" s="7"/>
      <c r="FE501" s="7">
        <f t="shared" si="94"/>
        <v>3813</v>
      </c>
      <c r="FF501" s="72">
        <f t="shared" si="95"/>
        <v>7399</v>
      </c>
    </row>
    <row r="502" spans="1:163" ht="17.25" hidden="1" customHeight="1" x14ac:dyDescent="0.25">
      <c r="A502" s="72">
        <v>460881683</v>
      </c>
      <c r="B502" s="232" t="s">
        <v>2642</v>
      </c>
      <c r="C502" s="72"/>
      <c r="D502" s="72"/>
      <c r="E502" s="72"/>
      <c r="F502" s="72"/>
      <c r="G502" s="233"/>
      <c r="H502" s="233"/>
      <c r="I502" s="72">
        <v>2986</v>
      </c>
      <c r="J502" s="72">
        <v>714</v>
      </c>
      <c r="K502" s="189">
        <f t="shared" si="84"/>
        <v>725</v>
      </c>
      <c r="L502" s="189">
        <f t="shared" si="85"/>
        <v>3700</v>
      </c>
      <c r="M502" s="260">
        <v>1</v>
      </c>
      <c r="N502" s="72" t="s">
        <v>124</v>
      </c>
      <c r="O502" s="72" t="s">
        <v>125</v>
      </c>
      <c r="P502" s="72" t="s">
        <v>165</v>
      </c>
      <c r="Q502" s="186">
        <v>17702</v>
      </c>
      <c r="R502" s="66">
        <v>11</v>
      </c>
      <c r="S502" s="66">
        <f t="shared" si="86"/>
        <v>0</v>
      </c>
      <c r="T502" s="66">
        <v>2778</v>
      </c>
      <c r="U502" s="4" t="s">
        <v>129</v>
      </c>
      <c r="V502" s="5">
        <f t="shared" si="92"/>
        <v>1.9126717431091036E-2</v>
      </c>
      <c r="W502" s="5">
        <f t="shared" si="93"/>
        <v>9.3235919049012477E-4</v>
      </c>
      <c r="X502" s="5" t="s">
        <v>2242</v>
      </c>
      <c r="Y502" s="72" t="str">
        <f t="shared" si="88"/>
        <v>MPTP</v>
      </c>
      <c r="Z502" s="72" t="s">
        <v>129</v>
      </c>
      <c r="AA502" s="72" t="s">
        <v>181</v>
      </c>
      <c r="AB502" s="232" t="s">
        <v>2347</v>
      </c>
      <c r="AC502" s="72">
        <v>31</v>
      </c>
      <c r="AD502" s="72" t="s">
        <v>2889</v>
      </c>
      <c r="AE502" s="234"/>
      <c r="AF502" s="235" t="s">
        <v>129</v>
      </c>
      <c r="AG502" s="7"/>
      <c r="AH502" s="72" t="s">
        <v>2708</v>
      </c>
      <c r="AI502" s="7"/>
      <c r="AJ502" s="7"/>
      <c r="AK502" s="7"/>
      <c r="AL502" s="7">
        <v>3503</v>
      </c>
      <c r="AM502" s="186">
        <v>17702</v>
      </c>
      <c r="AN502" s="189">
        <v>26</v>
      </c>
      <c r="AO502" s="233">
        <v>55</v>
      </c>
      <c r="AP502" s="233" t="str">
        <f t="shared" si="89"/>
        <v>FLOW</v>
      </c>
      <c r="AQ502" s="233"/>
      <c r="AR502" s="233"/>
      <c r="AS502" s="233"/>
      <c r="AT502" s="233"/>
      <c r="AU502" s="72" t="s">
        <v>426</v>
      </c>
      <c r="AV502" s="236" t="s">
        <v>2814</v>
      </c>
      <c r="AW502" s="232" t="s">
        <v>1261</v>
      </c>
      <c r="AX502" s="237">
        <v>45254</v>
      </c>
      <c r="AY502" s="72">
        <v>36</v>
      </c>
      <c r="AZ502" s="72" t="s">
        <v>2880</v>
      </c>
      <c r="BA502" s="7" t="s">
        <v>2305</v>
      </c>
      <c r="BB502" s="7"/>
      <c r="BC502" s="7"/>
      <c r="BD502" s="72"/>
      <c r="BE502" s="72"/>
      <c r="BF502" s="72"/>
      <c r="BG502" s="150"/>
      <c r="BH502" s="72"/>
      <c r="BI502" s="72"/>
      <c r="BJ502" s="72"/>
      <c r="BK502" s="72"/>
      <c r="BL502" s="72"/>
      <c r="BM502" s="72"/>
      <c r="BN502" s="72"/>
      <c r="BO502" s="72"/>
      <c r="BP502" s="72"/>
      <c r="BQ502" s="72"/>
      <c r="BR502" s="72"/>
      <c r="BS502" s="72"/>
      <c r="BT502" s="72"/>
      <c r="BU502" s="72"/>
      <c r="BV502" s="72"/>
      <c r="BW502" s="72"/>
      <c r="BX502" s="72"/>
      <c r="BY502" s="72"/>
      <c r="BZ502" s="72"/>
      <c r="CA502" s="72"/>
      <c r="CB502" s="72"/>
      <c r="CC502" s="72"/>
      <c r="CD502" s="72"/>
      <c r="CE502" s="72"/>
      <c r="CF502" s="72"/>
      <c r="CG502" s="72">
        <v>1</v>
      </c>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238">
        <f t="shared" si="90"/>
        <v>1</v>
      </c>
      <c r="ES502" s="72">
        <f t="shared" si="91"/>
        <v>1</v>
      </c>
      <c r="ET502" s="72" t="s">
        <v>170</v>
      </c>
      <c r="EU502" s="7"/>
      <c r="EV502" s="262"/>
      <c r="EW502" s="7"/>
      <c r="EX502" s="150"/>
      <c r="EY502" s="239"/>
      <c r="EZ502" s="239"/>
      <c r="FA502" s="150"/>
      <c r="FB502" s="239"/>
      <c r="FC502" s="7"/>
      <c r="FD502" s="7"/>
      <c r="FE502" s="7">
        <f t="shared" si="94"/>
        <v>725</v>
      </c>
      <c r="FF502" s="72">
        <f t="shared" si="95"/>
        <v>3700</v>
      </c>
    </row>
    <row r="503" spans="1:163" ht="17.25" hidden="1" customHeight="1" x14ac:dyDescent="0.25">
      <c r="A503" s="72">
        <v>460122210</v>
      </c>
      <c r="B503" s="232" t="s">
        <v>545</v>
      </c>
      <c r="C503" s="72" t="s">
        <v>2243</v>
      </c>
      <c r="D503" s="72" t="s">
        <v>2940</v>
      </c>
      <c r="E503" s="72">
        <v>4640</v>
      </c>
      <c r="F503" s="72"/>
      <c r="G503" s="233"/>
      <c r="H503" s="233" t="s">
        <v>2946</v>
      </c>
      <c r="I503" s="72">
        <v>3674</v>
      </c>
      <c r="J503" s="72">
        <v>3592</v>
      </c>
      <c r="K503" s="189">
        <f t="shared" si="84"/>
        <v>3680</v>
      </c>
      <c r="L503" s="189">
        <f t="shared" si="85"/>
        <v>2626</v>
      </c>
      <c r="M503" s="260">
        <v>1</v>
      </c>
      <c r="N503" s="72" t="s">
        <v>2242</v>
      </c>
      <c r="O503" s="72" t="s">
        <v>128</v>
      </c>
      <c r="P503" s="72" t="s">
        <v>225</v>
      </c>
      <c r="Q503" s="186">
        <v>17614.400000000001</v>
      </c>
      <c r="R503" s="66">
        <v>88</v>
      </c>
      <c r="S503" s="66">
        <f t="shared" si="86"/>
        <v>0</v>
      </c>
      <c r="T503" s="66">
        <v>4939</v>
      </c>
      <c r="U503" s="4" t="s">
        <v>1007</v>
      </c>
      <c r="V503" s="5">
        <f t="shared" si="92"/>
        <v>3.9214883061532174E-2</v>
      </c>
      <c r="W503" s="5">
        <f t="shared" si="93"/>
        <v>9.2774532397295534E-4</v>
      </c>
      <c r="X503" s="5" t="s">
        <v>2242</v>
      </c>
      <c r="Y503" s="72" t="str">
        <f t="shared" si="88"/>
        <v>PTP</v>
      </c>
      <c r="Z503" s="72" t="s">
        <v>166</v>
      </c>
      <c r="AA503" s="72" t="s">
        <v>166</v>
      </c>
      <c r="AB503" s="232"/>
      <c r="AC503" s="72">
        <v>20</v>
      </c>
      <c r="AD503" s="72" t="s">
        <v>2888</v>
      </c>
      <c r="AE503" s="234"/>
      <c r="AF503" s="235" t="s">
        <v>129</v>
      </c>
      <c r="AG503" s="7"/>
      <c r="AH503" s="72" t="s">
        <v>1045</v>
      </c>
      <c r="AI503" s="7"/>
      <c r="AJ503" s="7"/>
      <c r="AK503" s="7"/>
      <c r="AL503" s="7">
        <v>3592</v>
      </c>
      <c r="AM503" s="186">
        <v>17614.400000000001</v>
      </c>
      <c r="AN503" s="189">
        <v>26</v>
      </c>
      <c r="AO503" s="233">
        <v>25</v>
      </c>
      <c r="AP503" s="233" t="str">
        <f t="shared" si="89"/>
        <v>STABLE</v>
      </c>
      <c r="AQ503" s="233"/>
      <c r="AR503" s="233"/>
      <c r="AS503" s="233"/>
      <c r="AT503" s="233"/>
      <c r="AU503" s="72" t="s">
        <v>131</v>
      </c>
      <c r="AV503" s="236" t="s">
        <v>1216</v>
      </c>
      <c r="AW503" s="232" t="s">
        <v>1217</v>
      </c>
      <c r="AX503" s="237">
        <v>45213</v>
      </c>
      <c r="AY503" s="72">
        <v>36</v>
      </c>
      <c r="AZ503" s="72" t="s">
        <v>139</v>
      </c>
      <c r="BA503" s="7" t="s">
        <v>2305</v>
      </c>
      <c r="BB503" s="7"/>
      <c r="BC503" s="7"/>
      <c r="BD503" s="72"/>
      <c r="BE503" s="72"/>
      <c r="BF503" s="72"/>
      <c r="BG503" s="150"/>
      <c r="BH503" s="72"/>
      <c r="BI503" s="72"/>
      <c r="BJ503" s="72"/>
      <c r="BK503" s="72"/>
      <c r="BL503" s="72"/>
      <c r="BM503" s="72"/>
      <c r="BN503" s="72"/>
      <c r="BO503" s="72"/>
      <c r="BP503" s="72"/>
      <c r="BQ503" s="72"/>
      <c r="BR503" s="72"/>
      <c r="BS503" s="72"/>
      <c r="BT503" s="72"/>
      <c r="BU503" s="72">
        <v>1</v>
      </c>
      <c r="BV503" s="72"/>
      <c r="BW503" s="72"/>
      <c r="BX503" s="72">
        <v>1</v>
      </c>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238">
        <f t="shared" si="90"/>
        <v>2</v>
      </c>
      <c r="ES503" s="72">
        <f t="shared" si="91"/>
        <v>1</v>
      </c>
      <c r="ET503" s="72" t="s">
        <v>229</v>
      </c>
      <c r="EU503" s="7" t="s">
        <v>2082</v>
      </c>
      <c r="EV503" s="7" t="s">
        <v>115</v>
      </c>
      <c r="EW503" s="7" t="s">
        <v>2358</v>
      </c>
      <c r="EX503" s="150" t="s">
        <v>2505</v>
      </c>
      <c r="EY503" s="239">
        <v>46223</v>
      </c>
      <c r="EZ503" s="239"/>
      <c r="FA503" s="150"/>
      <c r="FB503" s="239"/>
      <c r="FC503" s="7" t="s">
        <v>2932</v>
      </c>
      <c r="FD503" s="7"/>
      <c r="FE503" s="7">
        <f t="shared" si="94"/>
        <v>3680</v>
      </c>
      <c r="FF503" s="72">
        <f t="shared" si="95"/>
        <v>7266</v>
      </c>
    </row>
    <row r="504" spans="1:163" ht="17.25" hidden="1" customHeight="1" x14ac:dyDescent="0.25">
      <c r="A504" s="72">
        <v>461528342</v>
      </c>
      <c r="B504" s="232" t="s">
        <v>328</v>
      </c>
      <c r="C504" s="72"/>
      <c r="D504" s="72"/>
      <c r="E504" s="72"/>
      <c r="F504" s="72"/>
      <c r="G504" s="233"/>
      <c r="H504" s="233"/>
      <c r="I504" s="72">
        <v>4569</v>
      </c>
      <c r="J504" s="72">
        <v>13703</v>
      </c>
      <c r="K504" s="189">
        <f t="shared" si="84"/>
        <v>4868</v>
      </c>
      <c r="L504" s="189">
        <f t="shared" si="85"/>
        <v>18272</v>
      </c>
      <c r="M504" s="260">
        <v>3</v>
      </c>
      <c r="N504" s="72" t="s">
        <v>124</v>
      </c>
      <c r="O504" s="72" t="s">
        <v>125</v>
      </c>
      <c r="P504" s="72" t="s">
        <v>218</v>
      </c>
      <c r="Q504" s="186">
        <v>17590.02</v>
      </c>
      <c r="R504" s="66">
        <v>303</v>
      </c>
      <c r="S504" s="66">
        <f t="shared" si="86"/>
        <v>0</v>
      </c>
      <c r="T504" s="66">
        <v>2250</v>
      </c>
      <c r="U504" s="4" t="s">
        <v>124</v>
      </c>
      <c r="V504" s="5">
        <f t="shared" si="92"/>
        <v>0.23039261528982677</v>
      </c>
      <c r="W504" s="5">
        <f t="shared" si="93"/>
        <v>5.6336080548448518E-3</v>
      </c>
      <c r="X504" s="5" t="str">
        <f t="shared" si="87"/>
        <v>FLOW</v>
      </c>
      <c r="Y504" s="72" t="str">
        <f t="shared" si="88"/>
        <v>NC</v>
      </c>
      <c r="Z504" s="72" t="s">
        <v>141</v>
      </c>
      <c r="AA504" s="72" t="s">
        <v>141</v>
      </c>
      <c r="AB504" s="232" t="s">
        <v>2349</v>
      </c>
      <c r="AC504" s="72"/>
      <c r="AD504" s="72" t="s">
        <v>2892</v>
      </c>
      <c r="AE504" s="234"/>
      <c r="AF504" s="235" t="s">
        <v>2882</v>
      </c>
      <c r="AG504" s="7"/>
      <c r="AH504" s="72" t="s">
        <v>329</v>
      </c>
      <c r="AI504" s="7"/>
      <c r="AJ504" s="7"/>
      <c r="AK504" s="7"/>
      <c r="AL504" s="7">
        <v>13703</v>
      </c>
      <c r="AM504" s="186">
        <v>17590.02</v>
      </c>
      <c r="AN504" s="189">
        <v>87</v>
      </c>
      <c r="AO504" s="233" t="e">
        <v>#N/A</v>
      </c>
      <c r="AP504" s="233" t="e">
        <f t="shared" si="89"/>
        <v>#N/A</v>
      </c>
      <c r="AQ504" s="233"/>
      <c r="AR504" s="233"/>
      <c r="AS504" s="233"/>
      <c r="AT504" s="233"/>
      <c r="AU504" s="72" t="s">
        <v>131</v>
      </c>
      <c r="AV504" s="236" t="s">
        <v>330</v>
      </c>
      <c r="AW504" s="232" t="s">
        <v>331</v>
      </c>
      <c r="AX504" s="237">
        <v>45307</v>
      </c>
      <c r="AY504" s="72">
        <v>30</v>
      </c>
      <c r="AZ504" s="72" t="s">
        <v>139</v>
      </c>
      <c r="BA504" s="7" t="s">
        <v>2305</v>
      </c>
      <c r="BB504" s="7"/>
      <c r="BC504" s="7"/>
      <c r="BD504" s="72"/>
      <c r="BE504" s="72"/>
      <c r="BF504" s="72">
        <v>1</v>
      </c>
      <c r="BG504" s="150"/>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238">
        <f t="shared" si="90"/>
        <v>1</v>
      </c>
      <c r="ES504" s="72">
        <f t="shared" si="91"/>
        <v>1</v>
      </c>
      <c r="ET504" s="72" t="s">
        <v>222</v>
      </c>
      <c r="EU504" s="7" t="s">
        <v>332</v>
      </c>
      <c r="EV504" s="7" t="s">
        <v>115</v>
      </c>
      <c r="EW504" s="7" t="s">
        <v>2386</v>
      </c>
      <c r="EX504" s="150" t="s">
        <v>2392</v>
      </c>
      <c r="EY504" s="239">
        <v>46205</v>
      </c>
      <c r="EZ504" s="239"/>
      <c r="FA504" s="150"/>
      <c r="FB504" s="239"/>
      <c r="FC504" s="7"/>
      <c r="FD504" s="7"/>
      <c r="FE504" s="7">
        <f t="shared" si="94"/>
        <v>4868</v>
      </c>
      <c r="FF504" s="72">
        <f t="shared" si="95"/>
        <v>18272</v>
      </c>
      <c r="FG504" s="6">
        <v>461528342</v>
      </c>
    </row>
    <row r="505" spans="1:163" ht="17.25" customHeight="1" x14ac:dyDescent="0.25">
      <c r="A505" s="72">
        <v>458427914</v>
      </c>
      <c r="B505" s="232" t="s">
        <v>587</v>
      </c>
      <c r="C505" s="72"/>
      <c r="D505" s="72"/>
      <c r="E505" s="72"/>
      <c r="F505" s="72"/>
      <c r="G505" s="233"/>
      <c r="H505" s="233"/>
      <c r="I505" s="72">
        <v>4505</v>
      </c>
      <c r="J505" s="72">
        <v>17769</v>
      </c>
      <c r="K505" s="189">
        <f t="shared" si="84"/>
        <v>5176</v>
      </c>
      <c r="L505" s="189">
        <f t="shared" si="85"/>
        <v>22274</v>
      </c>
      <c r="M505" s="260">
        <v>4</v>
      </c>
      <c r="N505" s="72" t="s">
        <v>124</v>
      </c>
      <c r="O505" s="72" t="s">
        <v>125</v>
      </c>
      <c r="P505" s="72" t="s">
        <v>264</v>
      </c>
      <c r="Q505" s="186">
        <v>17398.080000000002</v>
      </c>
      <c r="R505" s="66">
        <v>922</v>
      </c>
      <c r="S505" s="66">
        <f t="shared" si="86"/>
        <v>0</v>
      </c>
      <c r="T505" s="66">
        <v>6300</v>
      </c>
      <c r="U505" s="4" t="s">
        <v>1018</v>
      </c>
      <c r="V505" s="5">
        <f t="shared" si="92"/>
        <v>9.5681073646920314E-2</v>
      </c>
      <c r="W505" s="5">
        <f t="shared" si="93"/>
        <v>6.7026877523310695E-3</v>
      </c>
      <c r="X505" s="5" t="str">
        <f t="shared" si="87"/>
        <v>FLOW</v>
      </c>
      <c r="Y505" s="72" t="str">
        <f t="shared" si="88"/>
        <v>-</v>
      </c>
      <c r="Z505" s="72" t="s">
        <v>128</v>
      </c>
      <c r="AA505" s="72" t="s">
        <v>129</v>
      </c>
      <c r="AB505" s="232"/>
      <c r="AC505" s="72"/>
      <c r="AD505" s="72"/>
      <c r="AE505" s="234"/>
      <c r="AF505" s="235" t="s">
        <v>2882</v>
      </c>
      <c r="AG505" s="7"/>
      <c r="AH505" s="72" t="s">
        <v>1054</v>
      </c>
      <c r="AI505" s="7"/>
      <c r="AJ505" s="7"/>
      <c r="AK505" s="7"/>
      <c r="AL505" s="7">
        <v>17769</v>
      </c>
      <c r="AM505" s="186">
        <v>17398.080000000002</v>
      </c>
      <c r="AN505" s="189">
        <v>118</v>
      </c>
      <c r="AO505" s="233">
        <v>147</v>
      </c>
      <c r="AP505" s="233" t="str">
        <f t="shared" si="89"/>
        <v>FLOW</v>
      </c>
      <c r="AQ505" s="233"/>
      <c r="AR505" s="233"/>
      <c r="AS505" s="233"/>
      <c r="AT505" s="233"/>
      <c r="AU505" s="72" t="s">
        <v>426</v>
      </c>
      <c r="AV505" s="236" t="s">
        <v>1283</v>
      </c>
      <c r="AW505" s="232" t="s">
        <v>401</v>
      </c>
      <c r="AX505" s="237">
        <v>45083</v>
      </c>
      <c r="AY505" s="72">
        <v>36</v>
      </c>
      <c r="AZ505" s="72" t="s">
        <v>139</v>
      </c>
      <c r="BA505" s="7" t="s">
        <v>2305</v>
      </c>
      <c r="BB505" s="7"/>
      <c r="BC505" s="7"/>
      <c r="BD505" s="72"/>
      <c r="BE505" s="72"/>
      <c r="BF505" s="72"/>
      <c r="BG505" s="150"/>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v>1</v>
      </c>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c r="EP505" s="72"/>
      <c r="EQ505" s="72"/>
      <c r="ER505" s="238">
        <f t="shared" si="90"/>
        <v>1</v>
      </c>
      <c r="ES505" s="72">
        <f t="shared" si="91"/>
        <v>1</v>
      </c>
      <c r="ET505" s="72" t="s">
        <v>268</v>
      </c>
      <c r="EU505" s="7" t="s">
        <v>2083</v>
      </c>
      <c r="EV505" s="7" t="s">
        <v>115</v>
      </c>
      <c r="EW505" s="7" t="e">
        <v>#N/A</v>
      </c>
      <c r="EX505" s="150" t="e">
        <v>#N/A</v>
      </c>
      <c r="EY505" s="239" t="e">
        <v>#N/A</v>
      </c>
      <c r="EZ505" s="239"/>
      <c r="FA505" s="150"/>
      <c r="FB505" s="239"/>
      <c r="FC505" s="7"/>
      <c r="FD505" s="7"/>
      <c r="FE505" s="7">
        <f t="shared" si="94"/>
        <v>5176</v>
      </c>
      <c r="FF505" s="72">
        <f t="shared" si="95"/>
        <v>22274</v>
      </c>
    </row>
    <row r="506" spans="1:163" ht="17.25" hidden="1" customHeight="1" x14ac:dyDescent="0.25">
      <c r="A506" s="72">
        <v>460639769</v>
      </c>
      <c r="B506" s="232" t="s">
        <v>705</v>
      </c>
      <c r="C506" s="72" t="s">
        <v>2246</v>
      </c>
      <c r="D506" s="72" t="s">
        <v>2898</v>
      </c>
      <c r="E506" s="72">
        <f>3026+124</f>
        <v>3150</v>
      </c>
      <c r="F506" s="72"/>
      <c r="G506" s="233"/>
      <c r="H506" s="233"/>
      <c r="I506" s="72">
        <v>3040</v>
      </c>
      <c r="J506" s="72">
        <v>3025</v>
      </c>
      <c r="K506" s="189">
        <f t="shared" si="84"/>
        <v>3087</v>
      </c>
      <c r="L506" s="189">
        <f t="shared" si="85"/>
        <v>2915</v>
      </c>
      <c r="M506" s="260">
        <v>1</v>
      </c>
      <c r="N506" s="72" t="s">
        <v>2242</v>
      </c>
      <c r="O506" s="72" t="s">
        <v>128</v>
      </c>
      <c r="P506" s="72" t="s">
        <v>206</v>
      </c>
      <c r="Q506" s="186">
        <v>17297.03</v>
      </c>
      <c r="R506" s="66">
        <v>62</v>
      </c>
      <c r="S506" s="66">
        <f t="shared" si="86"/>
        <v>0</v>
      </c>
      <c r="T506" s="66">
        <v>0</v>
      </c>
      <c r="U506" s="4" t="s">
        <v>1022</v>
      </c>
      <c r="V506" s="5">
        <f t="shared" si="92"/>
        <v>1.2287448187081339E-2</v>
      </c>
      <c r="W506" s="5">
        <f t="shared" si="93"/>
        <v>9.1102953839585377E-4</v>
      </c>
      <c r="X506" s="5" t="str">
        <f t="shared" si="87"/>
        <v xml:space="preserve">STABLE </v>
      </c>
      <c r="Y506" s="72" t="str">
        <f t="shared" si="88"/>
        <v>PAID</v>
      </c>
      <c r="Z506" s="72" t="s">
        <v>166</v>
      </c>
      <c r="AA506" s="72" t="s">
        <v>128</v>
      </c>
      <c r="AB506" s="232"/>
      <c r="AC506" s="72"/>
      <c r="AD506" s="72" t="s">
        <v>2888</v>
      </c>
      <c r="AE506" s="234"/>
      <c r="AF506" s="235" t="s">
        <v>129</v>
      </c>
      <c r="AG506" s="7"/>
      <c r="AH506" s="72" t="s">
        <v>207</v>
      </c>
      <c r="AI506" s="7"/>
      <c r="AJ506" s="7"/>
      <c r="AK506" s="7"/>
      <c r="AL506" s="7">
        <v>3025</v>
      </c>
      <c r="AM506" s="186">
        <v>17297.03</v>
      </c>
      <c r="AN506" s="189">
        <v>26</v>
      </c>
      <c r="AO506" s="233">
        <v>25</v>
      </c>
      <c r="AP506" s="233" t="str">
        <f t="shared" si="89"/>
        <v>STABLE</v>
      </c>
      <c r="AQ506" s="233"/>
      <c r="AR506" s="233"/>
      <c r="AS506" s="233"/>
      <c r="AT506" s="233"/>
      <c r="AU506" s="72" t="s">
        <v>131</v>
      </c>
      <c r="AV506" s="236" t="s">
        <v>1442</v>
      </c>
      <c r="AW506" s="232" t="s">
        <v>361</v>
      </c>
      <c r="AX506" s="237">
        <v>45243</v>
      </c>
      <c r="AY506" s="72">
        <v>36</v>
      </c>
      <c r="AZ506" s="72" t="s">
        <v>139</v>
      </c>
      <c r="BA506" s="7" t="s">
        <v>135</v>
      </c>
      <c r="BB506" s="7"/>
      <c r="BC506" s="7"/>
      <c r="BD506" s="72"/>
      <c r="BE506" s="72"/>
      <c r="BF506" s="72"/>
      <c r="BG506" s="150"/>
      <c r="BH506" s="72"/>
      <c r="BI506" s="72">
        <v>1</v>
      </c>
      <c r="BJ506" s="72"/>
      <c r="BK506" s="72"/>
      <c r="BL506" s="72"/>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v>2</v>
      </c>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238">
        <f t="shared" si="90"/>
        <v>3</v>
      </c>
      <c r="ES506" s="72">
        <f t="shared" si="91"/>
        <v>1</v>
      </c>
      <c r="ET506" s="72" t="s">
        <v>210</v>
      </c>
      <c r="EU506" s="7" t="s">
        <v>2084</v>
      </c>
      <c r="EV506" s="7" t="s">
        <v>115</v>
      </c>
      <c r="EW506" s="7" t="s">
        <v>2358</v>
      </c>
      <c r="EX506" s="150" t="s">
        <v>2371</v>
      </c>
      <c r="EY506" s="239">
        <v>46220</v>
      </c>
      <c r="EZ506" s="239"/>
      <c r="FA506" s="150"/>
      <c r="FB506" s="239"/>
      <c r="FC506" s="7"/>
      <c r="FD506" s="7"/>
      <c r="FE506" s="7">
        <f t="shared" si="94"/>
        <v>3087</v>
      </c>
      <c r="FF506" s="72">
        <f t="shared" si="95"/>
        <v>6065</v>
      </c>
    </row>
    <row r="507" spans="1:163" ht="17.25" hidden="1" customHeight="1" x14ac:dyDescent="0.25">
      <c r="A507" s="72">
        <v>454823699</v>
      </c>
      <c r="B507" s="232" t="s">
        <v>820</v>
      </c>
      <c r="C507" s="72"/>
      <c r="D507" s="72"/>
      <c r="E507" s="72"/>
      <c r="F507" s="72"/>
      <c r="G507" s="233"/>
      <c r="H507" s="233"/>
      <c r="I507" s="72">
        <v>3033</v>
      </c>
      <c r="J507" s="72">
        <v>6055</v>
      </c>
      <c r="K507" s="189">
        <f t="shared" si="84"/>
        <v>3150</v>
      </c>
      <c r="L507" s="189">
        <f t="shared" si="85"/>
        <v>9088</v>
      </c>
      <c r="M507" s="260">
        <v>2</v>
      </c>
      <c r="N507" s="72" t="s">
        <v>124</v>
      </c>
      <c r="O507" s="72" t="s">
        <v>125</v>
      </c>
      <c r="P507" s="72" t="s">
        <v>206</v>
      </c>
      <c r="Q507" s="186">
        <v>17194</v>
      </c>
      <c r="R507" s="66">
        <v>128</v>
      </c>
      <c r="S507" s="66">
        <f t="shared" si="86"/>
        <v>0</v>
      </c>
      <c r="T507" s="66">
        <v>4855.99</v>
      </c>
      <c r="U507" s="4" t="s">
        <v>124</v>
      </c>
      <c r="V507" s="5">
        <f t="shared" si="92"/>
        <v>2.7709619305543498E-2</v>
      </c>
      <c r="W507" s="5">
        <f t="shared" si="93"/>
        <v>3.1968849749146795E-3</v>
      </c>
      <c r="X507" s="5" t="str">
        <f t="shared" si="87"/>
        <v>FLOW</v>
      </c>
      <c r="Y507" s="72" t="str">
        <f t="shared" si="88"/>
        <v>RTP</v>
      </c>
      <c r="Z507" s="72" t="s">
        <v>181</v>
      </c>
      <c r="AA507" s="72" t="s">
        <v>127</v>
      </c>
      <c r="AB507" s="232" t="s">
        <v>2346</v>
      </c>
      <c r="AC507" s="72">
        <v>25</v>
      </c>
      <c r="AD507" s="72" t="s">
        <v>2888</v>
      </c>
      <c r="AE507" s="234"/>
      <c r="AF507" s="235" t="s">
        <v>129</v>
      </c>
      <c r="AG507" s="7"/>
      <c r="AH507" s="72" t="s">
        <v>408</v>
      </c>
      <c r="AI507" s="7"/>
      <c r="AJ507" s="7"/>
      <c r="AK507" s="7"/>
      <c r="AL507" s="7">
        <v>6055</v>
      </c>
      <c r="AM507" s="186">
        <v>17194</v>
      </c>
      <c r="AN507" s="189">
        <v>57</v>
      </c>
      <c r="AO507" s="233">
        <v>86</v>
      </c>
      <c r="AP507" s="233" t="str">
        <f t="shared" si="89"/>
        <v>FLOW</v>
      </c>
      <c r="AQ507" s="233"/>
      <c r="AR507" s="233"/>
      <c r="AS507" s="233"/>
      <c r="AT507" s="233"/>
      <c r="AU507" s="72" t="s">
        <v>426</v>
      </c>
      <c r="AV507" s="236" t="s">
        <v>1576</v>
      </c>
      <c r="AW507" s="232" t="s">
        <v>1577</v>
      </c>
      <c r="AX507" s="237">
        <v>44831</v>
      </c>
      <c r="AY507" s="72">
        <v>48</v>
      </c>
      <c r="AZ507" s="72" t="s">
        <v>139</v>
      </c>
      <c r="BA507" s="7" t="s">
        <v>135</v>
      </c>
      <c r="BB507" s="7"/>
      <c r="BC507" s="7"/>
      <c r="BD507" s="72"/>
      <c r="BE507" s="72"/>
      <c r="BF507" s="72"/>
      <c r="BG507" s="150"/>
      <c r="BH507" s="72"/>
      <c r="BI507" s="72"/>
      <c r="BJ507" s="72"/>
      <c r="BK507" s="72"/>
      <c r="BL507" s="72"/>
      <c r="BM507" s="72"/>
      <c r="BN507" s="72"/>
      <c r="BO507" s="72"/>
      <c r="BP507" s="72"/>
      <c r="BQ507" s="72"/>
      <c r="BR507" s="72">
        <v>1</v>
      </c>
      <c r="BS507" s="72"/>
      <c r="BT507" s="72"/>
      <c r="BU507" s="72"/>
      <c r="BV507" s="72"/>
      <c r="BW507" s="72"/>
      <c r="BX507" s="72"/>
      <c r="BY507" s="72"/>
      <c r="BZ507" s="72"/>
      <c r="CA507" s="72"/>
      <c r="CB507" s="72"/>
      <c r="CC507" s="72"/>
      <c r="CD507" s="72"/>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238">
        <f t="shared" si="90"/>
        <v>1</v>
      </c>
      <c r="ES507" s="72">
        <f t="shared" si="91"/>
        <v>1</v>
      </c>
      <c r="ET507" s="72" t="s">
        <v>210</v>
      </c>
      <c r="EU507" s="7" t="s">
        <v>2085</v>
      </c>
      <c r="EV507" s="7" t="s">
        <v>115</v>
      </c>
      <c r="EW507" s="7" t="s">
        <v>2352</v>
      </c>
      <c r="EX507" s="150" t="s">
        <v>2367</v>
      </c>
      <c r="EY507" s="239">
        <v>46209</v>
      </c>
      <c r="EZ507" s="239"/>
      <c r="FA507" s="150"/>
      <c r="FB507" s="239"/>
      <c r="FC507" s="7" t="s">
        <v>2932</v>
      </c>
      <c r="FD507" s="7"/>
      <c r="FE507" s="7">
        <f t="shared" si="94"/>
        <v>3150</v>
      </c>
      <c r="FF507" s="72">
        <f t="shared" si="95"/>
        <v>9088</v>
      </c>
    </row>
    <row r="508" spans="1:163" ht="17.25" hidden="1" customHeight="1" x14ac:dyDescent="0.25">
      <c r="A508" s="72">
        <v>459691612</v>
      </c>
      <c r="B508" s="232" t="s">
        <v>592</v>
      </c>
      <c r="C508" s="72"/>
      <c r="D508" s="72"/>
      <c r="E508" s="72"/>
      <c r="F508" s="72"/>
      <c r="G508" s="233"/>
      <c r="H508" s="233"/>
      <c r="I508" s="72">
        <v>3813</v>
      </c>
      <c r="J508" s="72">
        <v>6014.24</v>
      </c>
      <c r="K508" s="189">
        <f t="shared" si="84"/>
        <v>2254.2399999999998</v>
      </c>
      <c r="L508" s="189">
        <f t="shared" si="85"/>
        <v>9827.24</v>
      </c>
      <c r="M508" s="260">
        <v>2</v>
      </c>
      <c r="N508" s="72" t="s">
        <v>124</v>
      </c>
      <c r="O508" s="72" t="s">
        <v>125</v>
      </c>
      <c r="P508" s="72" t="s">
        <v>165</v>
      </c>
      <c r="Q508" s="186">
        <v>16938.310000000001</v>
      </c>
      <c r="R508" s="66">
        <v>53</v>
      </c>
      <c r="S508" s="66">
        <f t="shared" si="86"/>
        <v>0</v>
      </c>
      <c r="T508" s="66">
        <v>900</v>
      </c>
      <c r="U508" s="4" t="s">
        <v>124</v>
      </c>
      <c r="V508" s="5">
        <f t="shared" si="92"/>
        <v>9.2754560143725878E-2</v>
      </c>
      <c r="W508" s="5">
        <f t="shared" si="93"/>
        <v>3.1493444654790664E-3</v>
      </c>
      <c r="X508" s="5" t="str">
        <f t="shared" si="87"/>
        <v>FLOW</v>
      </c>
      <c r="Y508" s="72" t="str">
        <f t="shared" si="88"/>
        <v>EXP</v>
      </c>
      <c r="Z508" s="72" t="s">
        <v>339</v>
      </c>
      <c r="AA508" s="72" t="s">
        <v>2551</v>
      </c>
      <c r="AB508" s="232" t="s">
        <v>2950</v>
      </c>
      <c r="AC508" s="72"/>
      <c r="AD508" s="72" t="s">
        <v>2892</v>
      </c>
      <c r="AE508" s="234"/>
      <c r="AF508" s="235" t="s">
        <v>129</v>
      </c>
      <c r="AG508" s="7"/>
      <c r="AH508" s="72" t="s">
        <v>1057</v>
      </c>
      <c r="AI508" s="7"/>
      <c r="AJ508" s="7"/>
      <c r="AK508" s="7"/>
      <c r="AL508" s="7">
        <v>6014.24</v>
      </c>
      <c r="AM508" s="186">
        <v>16938.310000000001</v>
      </c>
      <c r="AN508" s="189">
        <v>57</v>
      </c>
      <c r="AO508" s="233">
        <v>86</v>
      </c>
      <c r="AP508" s="233" t="str">
        <f t="shared" si="89"/>
        <v>FLOW</v>
      </c>
      <c r="AQ508" s="233"/>
      <c r="AR508" s="233"/>
      <c r="AS508" s="233"/>
      <c r="AT508" s="233"/>
      <c r="AU508" s="72" t="s">
        <v>131</v>
      </c>
      <c r="AV508" s="236" t="s">
        <v>1290</v>
      </c>
      <c r="AW508" s="232" t="s">
        <v>378</v>
      </c>
      <c r="AX508" s="237">
        <v>45177</v>
      </c>
      <c r="AY508" s="72">
        <v>36</v>
      </c>
      <c r="AZ508" s="72" t="s">
        <v>139</v>
      </c>
      <c r="BA508" s="7" t="s">
        <v>2305</v>
      </c>
      <c r="BB508" s="7"/>
      <c r="BC508" s="7"/>
      <c r="BD508" s="72"/>
      <c r="BE508" s="72"/>
      <c r="BF508" s="72"/>
      <c r="BG508" s="150"/>
      <c r="BH508" s="72"/>
      <c r="BI508" s="72"/>
      <c r="BJ508" s="72"/>
      <c r="BK508" s="72"/>
      <c r="BL508" s="72">
        <v>1</v>
      </c>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v>1</v>
      </c>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238">
        <f t="shared" si="90"/>
        <v>2</v>
      </c>
      <c r="ES508" s="72">
        <f t="shared" si="91"/>
        <v>1</v>
      </c>
      <c r="ET508" s="72" t="s">
        <v>170</v>
      </c>
      <c r="EU508" s="7" t="s">
        <v>2086</v>
      </c>
      <c r="EV508" s="7" t="s">
        <v>115</v>
      </c>
      <c r="EW508" s="7" t="s">
        <v>2354</v>
      </c>
      <c r="EX508" s="150" t="s">
        <v>2506</v>
      </c>
      <c r="EY508" s="239">
        <v>46207</v>
      </c>
      <c r="EZ508" s="239"/>
      <c r="FA508" s="150"/>
      <c r="FB508" s="239"/>
      <c r="FC508" s="7"/>
      <c r="FD508" s="7"/>
      <c r="FE508" s="7">
        <f t="shared" si="94"/>
        <v>2254.2399999999998</v>
      </c>
      <c r="FF508" s="72">
        <f t="shared" si="95"/>
        <v>9827.24</v>
      </c>
    </row>
    <row r="509" spans="1:163" ht="17.25" hidden="1" customHeight="1" x14ac:dyDescent="0.25">
      <c r="A509" s="72">
        <v>458111295</v>
      </c>
      <c r="B509" s="232" t="s">
        <v>663</v>
      </c>
      <c r="C509" s="72"/>
      <c r="D509" s="72"/>
      <c r="E509" s="72"/>
      <c r="F509" s="72"/>
      <c r="G509" s="233"/>
      <c r="H509" s="233"/>
      <c r="I509" s="72">
        <v>5795</v>
      </c>
      <c r="J509" s="72">
        <v>17385</v>
      </c>
      <c r="K509" s="189">
        <f t="shared" si="84"/>
        <v>-4693</v>
      </c>
      <c r="L509" s="189">
        <f t="shared" si="85"/>
        <v>23180</v>
      </c>
      <c r="M509" s="260">
        <v>5</v>
      </c>
      <c r="N509" s="72" t="s">
        <v>124</v>
      </c>
      <c r="O509" s="72" t="s">
        <v>125</v>
      </c>
      <c r="P509" s="72" t="s">
        <v>284</v>
      </c>
      <c r="Q509" s="186">
        <v>16914.650000000001</v>
      </c>
      <c r="R509" s="66">
        <v>1102</v>
      </c>
      <c r="S509" s="66">
        <f t="shared" si="86"/>
        <v>0</v>
      </c>
      <c r="T509" s="66">
        <v>6300</v>
      </c>
      <c r="U509" s="4" t="s">
        <v>124</v>
      </c>
      <c r="V509" s="5">
        <f t="shared" si="92"/>
        <v>8.2779561760874934E-2</v>
      </c>
      <c r="W509" s="5">
        <f t="shared" si="93"/>
        <v>7.5609641554785232E-3</v>
      </c>
      <c r="X509" s="5" t="str">
        <f t="shared" si="87"/>
        <v>FLOW</v>
      </c>
      <c r="Y509" s="72" t="str">
        <f t="shared" si="88"/>
        <v>PTP</v>
      </c>
      <c r="Z509" s="72" t="s">
        <v>339</v>
      </c>
      <c r="AA509" s="72" t="s">
        <v>166</v>
      </c>
      <c r="AB509" s="232"/>
      <c r="AC509" s="72">
        <v>30</v>
      </c>
      <c r="AD509" s="72" t="s">
        <v>2889</v>
      </c>
      <c r="AE509" s="234"/>
      <c r="AF509" s="235" t="s">
        <v>2882</v>
      </c>
      <c r="AG509" s="7"/>
      <c r="AH509" s="72" t="s">
        <v>1068</v>
      </c>
      <c r="AI509" s="7"/>
      <c r="AJ509" s="7"/>
      <c r="AK509" s="7"/>
      <c r="AL509" s="7">
        <v>17385</v>
      </c>
      <c r="AM509" s="186">
        <v>16914.650000000001</v>
      </c>
      <c r="AN509" s="189">
        <v>146</v>
      </c>
      <c r="AO509" s="233">
        <v>175</v>
      </c>
      <c r="AP509" s="233" t="str">
        <f t="shared" si="89"/>
        <v>FLOW</v>
      </c>
      <c r="AQ509" s="233"/>
      <c r="AR509" s="233"/>
      <c r="AS509" s="233"/>
      <c r="AT509" s="233"/>
      <c r="AU509" s="72" t="s">
        <v>426</v>
      </c>
      <c r="AV509" s="236" t="s">
        <v>1384</v>
      </c>
      <c r="AW509" s="232" t="s">
        <v>422</v>
      </c>
      <c r="AX509" s="237">
        <v>45061</v>
      </c>
      <c r="AY509" s="72">
        <v>36</v>
      </c>
      <c r="AZ509" s="72" t="s">
        <v>139</v>
      </c>
      <c r="BA509" s="7" t="s">
        <v>2305</v>
      </c>
      <c r="BB509" s="7"/>
      <c r="BC509" s="7"/>
      <c r="BD509" s="72"/>
      <c r="BE509" s="72"/>
      <c r="BF509" s="72"/>
      <c r="BG509" s="150"/>
      <c r="BH509" s="72"/>
      <c r="BI509" s="72"/>
      <c r="BJ509" s="72"/>
      <c r="BK509" s="72"/>
      <c r="BL509" s="72">
        <v>1</v>
      </c>
      <c r="BM509" s="72"/>
      <c r="BN509" s="72"/>
      <c r="BO509" s="72"/>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238">
        <f t="shared" si="90"/>
        <v>1</v>
      </c>
      <c r="ES509" s="72">
        <f t="shared" si="91"/>
        <v>1</v>
      </c>
      <c r="ET509" s="72" t="s">
        <v>288</v>
      </c>
      <c r="EU509" s="7" t="s">
        <v>2087</v>
      </c>
      <c r="EV509" s="7" t="s">
        <v>115</v>
      </c>
      <c r="EW509" s="7" t="s">
        <v>2352</v>
      </c>
      <c r="EX509" s="150" t="s">
        <v>2363</v>
      </c>
      <c r="EY509" s="239">
        <v>46207</v>
      </c>
      <c r="EZ509" s="239"/>
      <c r="FA509" s="150"/>
      <c r="FB509" s="239"/>
      <c r="FC509" s="7"/>
      <c r="FD509" s="7"/>
      <c r="FE509" s="7">
        <f t="shared" si="94"/>
        <v>-4693</v>
      </c>
      <c r="FF509" s="72">
        <f t="shared" si="95"/>
        <v>23180</v>
      </c>
    </row>
    <row r="510" spans="1:163" ht="17.25" hidden="1" customHeight="1" x14ac:dyDescent="0.25">
      <c r="A510" s="72">
        <v>460370800</v>
      </c>
      <c r="B510" s="232" t="s">
        <v>620</v>
      </c>
      <c r="C510" s="72" t="s">
        <v>2243</v>
      </c>
      <c r="D510" s="72" t="s">
        <v>2959</v>
      </c>
      <c r="E510" s="72">
        <v>3003</v>
      </c>
      <c r="F510" s="72"/>
      <c r="G510" s="233"/>
      <c r="H510" s="233"/>
      <c r="I510" s="72">
        <v>2950</v>
      </c>
      <c r="J510" s="72">
        <v>2950</v>
      </c>
      <c r="K510" s="189">
        <f t="shared" si="84"/>
        <v>3003</v>
      </c>
      <c r="L510" s="189">
        <f t="shared" si="85"/>
        <v>2897</v>
      </c>
      <c r="M510" s="260">
        <v>1</v>
      </c>
      <c r="N510" s="72" t="s">
        <v>2242</v>
      </c>
      <c r="O510" s="72" t="s">
        <v>128</v>
      </c>
      <c r="P510" s="72" t="s">
        <v>192</v>
      </c>
      <c r="Q510" s="186">
        <v>16856</v>
      </c>
      <c r="R510" s="66">
        <v>53</v>
      </c>
      <c r="S510" s="66">
        <f t="shared" si="86"/>
        <v>0</v>
      </c>
      <c r="T510" s="66">
        <v>4096.57</v>
      </c>
      <c r="U510" s="4" t="s">
        <v>129</v>
      </c>
      <c r="V510" s="5">
        <f t="shared" si="92"/>
        <v>2.0326327760443373E-2</v>
      </c>
      <c r="W510" s="5">
        <f t="shared" si="93"/>
        <v>8.8780061659143286E-4</v>
      </c>
      <c r="X510" s="5" t="s">
        <v>2242</v>
      </c>
      <c r="Y510" s="72" t="str">
        <f t="shared" si="88"/>
        <v>PTP</v>
      </c>
      <c r="Z510" s="72" t="s">
        <v>129</v>
      </c>
      <c r="AA510" s="72" t="s">
        <v>166</v>
      </c>
      <c r="AB510" s="232"/>
      <c r="AC510" s="72">
        <v>31</v>
      </c>
      <c r="AD510" s="72" t="s">
        <v>2888</v>
      </c>
      <c r="AE510" s="234"/>
      <c r="AF510" s="235" t="s">
        <v>129</v>
      </c>
      <c r="AG510" s="7"/>
      <c r="AH510" s="72" t="s">
        <v>1062</v>
      </c>
      <c r="AI510" s="7"/>
      <c r="AJ510" s="7"/>
      <c r="AK510" s="7"/>
      <c r="AL510" s="7">
        <v>2950</v>
      </c>
      <c r="AM510" s="186">
        <v>16856</v>
      </c>
      <c r="AN510" s="189">
        <v>26</v>
      </c>
      <c r="AO510" s="233">
        <v>55</v>
      </c>
      <c r="AP510" s="233" t="str">
        <f t="shared" si="89"/>
        <v>FLOW</v>
      </c>
      <c r="AQ510" s="233"/>
      <c r="AR510" s="233"/>
      <c r="AS510" s="233"/>
      <c r="AT510" s="233"/>
      <c r="AU510" s="72" t="s">
        <v>131</v>
      </c>
      <c r="AV510" s="236" t="s">
        <v>1328</v>
      </c>
      <c r="AW510" s="232" t="s">
        <v>1329</v>
      </c>
      <c r="AX510" s="237">
        <v>45228</v>
      </c>
      <c r="AY510" s="72">
        <v>36</v>
      </c>
      <c r="AZ510" s="72" t="s">
        <v>139</v>
      </c>
      <c r="BA510" s="7" t="s">
        <v>135</v>
      </c>
      <c r="BB510" s="7"/>
      <c r="BC510" s="7"/>
      <c r="BD510" s="72"/>
      <c r="BE510" s="72"/>
      <c r="BF510" s="72"/>
      <c r="BG510" s="150"/>
      <c r="BH510" s="72"/>
      <c r="BI510" s="72"/>
      <c r="BJ510" s="72"/>
      <c r="BK510" s="72"/>
      <c r="BL510" s="72"/>
      <c r="BM510" s="72"/>
      <c r="BN510" s="72"/>
      <c r="BO510" s="72"/>
      <c r="BP510" s="72"/>
      <c r="BQ510" s="72"/>
      <c r="BR510" s="72"/>
      <c r="BS510" s="72"/>
      <c r="BT510" s="72"/>
      <c r="BU510" s="72"/>
      <c r="BV510" s="72"/>
      <c r="BW510" s="72"/>
      <c r="BX510" s="72"/>
      <c r="BY510" s="72"/>
      <c r="BZ510" s="72"/>
      <c r="CA510" s="72"/>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v>1</v>
      </c>
      <c r="EP510" s="72"/>
      <c r="EQ510" s="72"/>
      <c r="ER510" s="238">
        <f t="shared" si="90"/>
        <v>1</v>
      </c>
      <c r="ES510" s="72">
        <f t="shared" si="91"/>
        <v>1</v>
      </c>
      <c r="ET510" s="72" t="s">
        <v>196</v>
      </c>
      <c r="EU510" s="7" t="s">
        <v>2088</v>
      </c>
      <c r="EV510" s="7" t="s">
        <v>115</v>
      </c>
      <c r="EW510" s="7" t="e">
        <v>#N/A</v>
      </c>
      <c r="EX510" s="150" t="e">
        <v>#N/A</v>
      </c>
      <c r="EY510" s="239" t="e">
        <v>#N/A</v>
      </c>
      <c r="EZ510" s="239"/>
      <c r="FA510" s="150"/>
      <c r="FB510" s="239"/>
      <c r="FC510" s="7"/>
      <c r="FD510" s="7"/>
      <c r="FE510" s="7">
        <f t="shared" si="94"/>
        <v>3003</v>
      </c>
      <c r="FF510" s="72">
        <f t="shared" si="95"/>
        <v>5900</v>
      </c>
    </row>
    <row r="511" spans="1:163" ht="17.25" hidden="1" customHeight="1" x14ac:dyDescent="0.25">
      <c r="A511" s="72">
        <v>465334990</v>
      </c>
      <c r="B511" s="232" t="s">
        <v>747</v>
      </c>
      <c r="C511" s="72" t="s">
        <v>2243</v>
      </c>
      <c r="D511" s="72" t="s">
        <v>2934</v>
      </c>
      <c r="E511" s="72">
        <v>6000</v>
      </c>
      <c r="F511" s="72"/>
      <c r="G511" s="233"/>
      <c r="H511" s="233"/>
      <c r="I511" s="72">
        <v>5848</v>
      </c>
      <c r="J511" s="72">
        <v>5732</v>
      </c>
      <c r="K511" s="189">
        <f t="shared" si="84"/>
        <v>5912</v>
      </c>
      <c r="L511" s="189">
        <f t="shared" si="85"/>
        <v>5580</v>
      </c>
      <c r="M511" s="260">
        <v>1</v>
      </c>
      <c r="N511" s="72" t="s">
        <v>2242</v>
      </c>
      <c r="O511" s="72" t="s">
        <v>128</v>
      </c>
      <c r="P511" s="72" t="s">
        <v>284</v>
      </c>
      <c r="Q511" s="186">
        <v>16851</v>
      </c>
      <c r="R511" s="66">
        <v>180</v>
      </c>
      <c r="S511" s="66">
        <f t="shared" si="86"/>
        <v>0</v>
      </c>
      <c r="T511" s="66">
        <v>5844</v>
      </c>
      <c r="U511" s="4" t="s">
        <v>1022</v>
      </c>
      <c r="V511" s="5">
        <f t="shared" si="92"/>
        <v>1.1493369333295231E-2</v>
      </c>
      <c r="W511" s="5">
        <f t="shared" si="93"/>
        <v>8.8753726804593233E-4</v>
      </c>
      <c r="X511" s="5" t="s">
        <v>2242</v>
      </c>
      <c r="Y511" s="72" t="str">
        <f t="shared" si="88"/>
        <v>PTP</v>
      </c>
      <c r="Z511" s="72" t="s">
        <v>128</v>
      </c>
      <c r="AA511" s="72" t="s">
        <v>166</v>
      </c>
      <c r="AB511" s="232"/>
      <c r="AC511" s="72">
        <v>28</v>
      </c>
      <c r="AD511" s="72" t="s">
        <v>2888</v>
      </c>
      <c r="AE511" s="234"/>
      <c r="AF511" s="235" t="s">
        <v>129</v>
      </c>
      <c r="AG511" s="7"/>
      <c r="AH511" s="72" t="s">
        <v>1093</v>
      </c>
      <c r="AI511" s="7"/>
      <c r="AJ511" s="7"/>
      <c r="AK511" s="7"/>
      <c r="AL511" s="7">
        <v>5732</v>
      </c>
      <c r="AM511" s="186">
        <v>16851</v>
      </c>
      <c r="AN511" s="189">
        <v>26</v>
      </c>
      <c r="AO511" s="233">
        <v>25</v>
      </c>
      <c r="AP511" s="233" t="str">
        <f t="shared" si="89"/>
        <v>STABLE</v>
      </c>
      <c r="AQ511" s="233"/>
      <c r="AR511" s="233"/>
      <c r="AS511" s="233"/>
      <c r="AT511" s="233"/>
      <c r="AU511" s="72" t="s">
        <v>131</v>
      </c>
      <c r="AV511" s="236" t="s">
        <v>1491</v>
      </c>
      <c r="AW511" s="232" t="s">
        <v>1492</v>
      </c>
      <c r="AX511" s="237">
        <v>45684</v>
      </c>
      <c r="AY511" s="72">
        <v>18</v>
      </c>
      <c r="AZ511" s="72" t="s">
        <v>139</v>
      </c>
      <c r="BA511" s="7" t="s">
        <v>2305</v>
      </c>
      <c r="BB511" s="7"/>
      <c r="BC511" s="7"/>
      <c r="BD511" s="72"/>
      <c r="BE511" s="72"/>
      <c r="BF511" s="72"/>
      <c r="BG511" s="150"/>
      <c r="BH511" s="72"/>
      <c r="BI511" s="72"/>
      <c r="BJ511" s="72"/>
      <c r="BK511" s="72"/>
      <c r="BL511" s="72"/>
      <c r="BM511" s="72"/>
      <c r="BN511" s="72"/>
      <c r="BO511" s="72"/>
      <c r="BP511" s="72"/>
      <c r="BQ511" s="72"/>
      <c r="BR511" s="72"/>
      <c r="BS511" s="72"/>
      <c r="BT511" s="72"/>
      <c r="BU511" s="72"/>
      <c r="BV511" s="72"/>
      <c r="BW511" s="72"/>
      <c r="BX511" s="72"/>
      <c r="BY511" s="72"/>
      <c r="BZ511" s="72"/>
      <c r="CA511" s="72"/>
      <c r="CB511" s="72"/>
      <c r="CC511" s="72"/>
      <c r="CD511" s="72">
        <v>1</v>
      </c>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238">
        <f t="shared" si="90"/>
        <v>1</v>
      </c>
      <c r="ES511" s="72">
        <f t="shared" si="91"/>
        <v>1</v>
      </c>
      <c r="ET511" s="72" t="s">
        <v>288</v>
      </c>
      <c r="EU511" s="7" t="s">
        <v>2089</v>
      </c>
      <c r="EV511" s="7" t="s">
        <v>115</v>
      </c>
      <c r="EW511" s="7" t="e">
        <v>#N/A</v>
      </c>
      <c r="EX511" s="150" t="e">
        <v>#N/A</v>
      </c>
      <c r="EY511" s="239" t="e">
        <v>#N/A</v>
      </c>
      <c r="EZ511" s="239"/>
      <c r="FA511" s="150"/>
      <c r="FB511" s="239"/>
      <c r="FC511" s="7"/>
      <c r="FD511" s="7"/>
      <c r="FE511" s="7">
        <f t="shared" si="94"/>
        <v>5912</v>
      </c>
      <c r="FF511" s="72">
        <f t="shared" si="95"/>
        <v>11580</v>
      </c>
    </row>
    <row r="512" spans="1:163" ht="17.25" hidden="1" customHeight="1" x14ac:dyDescent="0.25">
      <c r="A512" s="72">
        <v>460112492</v>
      </c>
      <c r="B512" s="232" t="s">
        <v>2564</v>
      </c>
      <c r="C512" s="72" t="s">
        <v>2243</v>
      </c>
      <c r="D512" s="72" t="s">
        <v>2885</v>
      </c>
      <c r="E512" s="72">
        <v>3303</v>
      </c>
      <c r="F512" s="72"/>
      <c r="G512" s="233"/>
      <c r="H512" s="233"/>
      <c r="I512" s="72">
        <v>3292</v>
      </c>
      <c r="J512" s="72">
        <v>4096</v>
      </c>
      <c r="K512" s="189">
        <f t="shared" si="84"/>
        <v>931</v>
      </c>
      <c r="L512" s="189">
        <f t="shared" si="85"/>
        <v>4085</v>
      </c>
      <c r="M512" s="260">
        <v>2</v>
      </c>
      <c r="N512" s="72" t="s">
        <v>2242</v>
      </c>
      <c r="O512" s="72" t="s">
        <v>128</v>
      </c>
      <c r="P512" s="72" t="s">
        <v>276</v>
      </c>
      <c r="Q512" s="186">
        <v>16587.990000000002</v>
      </c>
      <c r="R512" s="66">
        <v>127</v>
      </c>
      <c r="S512" s="66">
        <f t="shared" si="86"/>
        <v>0</v>
      </c>
      <c r="T512" s="66">
        <v>6750</v>
      </c>
      <c r="U512" s="4" t="s">
        <v>1017</v>
      </c>
      <c r="V512" s="5">
        <f t="shared" si="92"/>
        <v>5.3341191956408379E-2</v>
      </c>
      <c r="W512" s="5">
        <f t="shared" si="93"/>
        <v>3.0842093750747331E-3</v>
      </c>
      <c r="X512" s="5" t="str">
        <f t="shared" si="87"/>
        <v xml:space="preserve">STABLE </v>
      </c>
      <c r="Y512" s="72" t="str">
        <f t="shared" si="88"/>
        <v>PAID</v>
      </c>
      <c r="Z512" s="72" t="s">
        <v>129</v>
      </c>
      <c r="AA512" s="72" t="s">
        <v>128</v>
      </c>
      <c r="AB512" s="232"/>
      <c r="AC512" s="72"/>
      <c r="AD512" s="72"/>
      <c r="AE512" s="234"/>
      <c r="AF512" s="235" t="s">
        <v>129</v>
      </c>
      <c r="AG512" s="7"/>
      <c r="AH512" s="72" t="s">
        <v>2696</v>
      </c>
      <c r="AI512" s="7"/>
      <c r="AJ512" s="7"/>
      <c r="AK512" s="7"/>
      <c r="AL512" s="7">
        <v>10973</v>
      </c>
      <c r="AM512" s="186">
        <v>16587.990000000002</v>
      </c>
      <c r="AN512" s="189">
        <v>57</v>
      </c>
      <c r="AO512" s="233">
        <v>55</v>
      </c>
      <c r="AP512" s="233" t="str">
        <f t="shared" si="89"/>
        <v>STABLE</v>
      </c>
      <c r="AQ512" s="233"/>
      <c r="AR512" s="233"/>
      <c r="AS512" s="233"/>
      <c r="AT512" s="233"/>
      <c r="AU512" s="72" t="s">
        <v>426</v>
      </c>
      <c r="AV512" s="236" t="s">
        <v>2724</v>
      </c>
      <c r="AW512" s="232" t="s">
        <v>1398</v>
      </c>
      <c r="AX512" s="237">
        <v>45212</v>
      </c>
      <c r="AY512" s="72">
        <v>36</v>
      </c>
      <c r="AZ512" s="72" t="s">
        <v>2880</v>
      </c>
      <c r="BA512" s="7" t="s">
        <v>135</v>
      </c>
      <c r="BB512" s="7"/>
      <c r="BC512" s="7"/>
      <c r="BD512" s="72"/>
      <c r="BE512" s="72"/>
      <c r="BF512" s="72"/>
      <c r="BG512" s="150"/>
      <c r="BH512" s="72"/>
      <c r="BI512" s="72"/>
      <c r="BJ512" s="72"/>
      <c r="BK512" s="72"/>
      <c r="BL512" s="72"/>
      <c r="BM512" s="72"/>
      <c r="BN512" s="72"/>
      <c r="BO512" s="72"/>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238">
        <f t="shared" si="90"/>
        <v>0</v>
      </c>
      <c r="ES512" s="72" t="str">
        <f t="shared" si="91"/>
        <v/>
      </c>
      <c r="ET512" s="72" t="s">
        <v>280</v>
      </c>
      <c r="EU512" s="7"/>
      <c r="EV512" s="262"/>
      <c r="EW512" s="7"/>
      <c r="EX512" s="150"/>
      <c r="EY512" s="239"/>
      <c r="EZ512" s="239"/>
      <c r="FA512" s="150"/>
      <c r="FB512" s="239"/>
      <c r="FC512" s="7"/>
      <c r="FD512" s="7"/>
      <c r="FE512" s="7">
        <f t="shared" si="94"/>
        <v>931</v>
      </c>
      <c r="FF512" s="72">
        <f t="shared" si="95"/>
        <v>7388</v>
      </c>
    </row>
    <row r="513" spans="1:163" ht="17.25" hidden="1" customHeight="1" x14ac:dyDescent="0.25">
      <c r="A513" s="72">
        <v>464230553</v>
      </c>
      <c r="B513" s="232" t="s">
        <v>2646</v>
      </c>
      <c r="C513" s="72" t="s">
        <v>2243</v>
      </c>
      <c r="D513" s="72" t="s">
        <v>2883</v>
      </c>
      <c r="E513" s="72">
        <v>6705</v>
      </c>
      <c r="F513" s="72"/>
      <c r="G513" s="233"/>
      <c r="H513" s="233"/>
      <c r="I513" s="72">
        <v>3438</v>
      </c>
      <c r="J513" s="72">
        <v>3150</v>
      </c>
      <c r="K513" s="189">
        <f t="shared" ref="K513:K576" si="96">IF((J513+R513)&lt;=I513+R513,(J513+R513),((I513-(I513*(M513+1)-(I513+J513)))+R513))</f>
        <v>3214</v>
      </c>
      <c r="L513" s="189">
        <f t="shared" ref="L513:L576" si="97">FF513-E513</f>
        <v>-117</v>
      </c>
      <c r="M513" s="260">
        <v>1</v>
      </c>
      <c r="N513" s="72" t="s">
        <v>480</v>
      </c>
      <c r="O513" s="72" t="s">
        <v>128</v>
      </c>
      <c r="P513" s="72" t="s">
        <v>1004</v>
      </c>
      <c r="Q513" s="186">
        <v>16367</v>
      </c>
      <c r="R513" s="66">
        <v>64</v>
      </c>
      <c r="S513" s="66">
        <f t="shared" ref="S513:S576" si="98">IF(H513="CBC COLL",T513,)</f>
        <v>0</v>
      </c>
      <c r="T513" s="66">
        <v>4950</v>
      </c>
      <c r="U513" s="4" t="s">
        <v>1019</v>
      </c>
      <c r="V513" s="5">
        <f t="shared" si="92"/>
        <v>6.3766542843913004E-2</v>
      </c>
      <c r="W513" s="5">
        <f t="shared" si="93"/>
        <v>8.6204512884147967E-4</v>
      </c>
      <c r="X513" s="5" t="str">
        <f t="shared" ref="X513:X576" si="99">N513</f>
        <v>RB</v>
      </c>
      <c r="Y513" s="72" t="str">
        <f t="shared" ref="Y513:Y576" si="100">IF(OR(N513="STABLE", N513="RB" ),"PAID",AA513)</f>
        <v>PAID</v>
      </c>
      <c r="Z513" s="72" t="s">
        <v>128</v>
      </c>
      <c r="AA513" s="72" t="s">
        <v>128</v>
      </c>
      <c r="AB513" s="232"/>
      <c r="AC513" s="72"/>
      <c r="AD513" s="72" t="s">
        <v>2888</v>
      </c>
      <c r="AE513" s="234"/>
      <c r="AF513" s="235" t="s">
        <v>129</v>
      </c>
      <c r="AG513" s="7"/>
      <c r="AH513" s="72" t="s">
        <v>1107</v>
      </c>
      <c r="AI513" s="7"/>
      <c r="AJ513" s="7"/>
      <c r="AK513" s="7"/>
      <c r="AL513" s="7">
        <v>8164</v>
      </c>
      <c r="AM513" s="186">
        <v>16367</v>
      </c>
      <c r="AN513" s="189">
        <v>26</v>
      </c>
      <c r="AO513" s="233">
        <v>0</v>
      </c>
      <c r="AP513" s="233" t="str">
        <f t="shared" ref="AP513:AP576" si="101">IF(AO513=0,"RB",IF(AO513&lt;AN513,"STABLE",IF(AO513&gt;AN513,"FLOW","SAME")))</f>
        <v>RB</v>
      </c>
      <c r="AQ513" s="233"/>
      <c r="AR513" s="233"/>
      <c r="AS513" s="233"/>
      <c r="AT513" s="233"/>
      <c r="AU513" s="72" t="s">
        <v>131</v>
      </c>
      <c r="AV513" s="236" t="s">
        <v>2819</v>
      </c>
      <c r="AW513" s="232" t="s">
        <v>1485</v>
      </c>
      <c r="AX513" s="237">
        <v>45572</v>
      </c>
      <c r="AY513" s="72">
        <v>24</v>
      </c>
      <c r="AZ513" s="72" t="s">
        <v>2880</v>
      </c>
      <c r="BA513" s="7" t="s">
        <v>135</v>
      </c>
      <c r="BB513" s="7"/>
      <c r="BC513" s="7"/>
      <c r="BD513" s="72"/>
      <c r="BE513" s="72"/>
      <c r="BF513" s="72"/>
      <c r="BG513" s="150"/>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238">
        <f t="shared" ref="ER513:ER576" si="102">BC513+BF513+BI513+BL513+BO513+BR513+BU513+BX513+CA513+CD513+CG513+CJ513+CM513+CP513+CS513+CV513+CY513+DB513+DE513+DH513+DK513+DN513+DQ513+DT513+DW513+DZ513+EC513+EF513+EI513+EL513+EO513</f>
        <v>0</v>
      </c>
      <c r="ES513" s="72" t="str">
        <f t="shared" ref="ES513:ES576" si="103">IF(ER513&gt;0,1,"")</f>
        <v/>
      </c>
      <c r="ET513" s="72" t="s">
        <v>2240</v>
      </c>
      <c r="EU513" s="7"/>
      <c r="EV513" s="262"/>
      <c r="EW513" s="7"/>
      <c r="EX513" s="150"/>
      <c r="EY513" s="239"/>
      <c r="EZ513" s="239"/>
      <c r="FA513" s="150"/>
      <c r="FB513" s="239"/>
      <c r="FC513" s="7"/>
      <c r="FD513" s="7"/>
      <c r="FE513" s="7">
        <f t="shared" si="94"/>
        <v>3214</v>
      </c>
      <c r="FF513" s="72">
        <f t="shared" si="95"/>
        <v>6588</v>
      </c>
    </row>
    <row r="514" spans="1:163" ht="17.25" hidden="1" customHeight="1" x14ac:dyDescent="0.25">
      <c r="A514" s="72">
        <v>460273888</v>
      </c>
      <c r="B514" s="232" t="s">
        <v>706</v>
      </c>
      <c r="C514" s="72" t="s">
        <v>2243</v>
      </c>
      <c r="D514" s="72" t="s">
        <v>2947</v>
      </c>
      <c r="E514" s="72">
        <v>3000</v>
      </c>
      <c r="F514" s="72"/>
      <c r="G514" s="233"/>
      <c r="H514" s="233"/>
      <c r="I514" s="72">
        <v>2843</v>
      </c>
      <c r="J514" s="72">
        <v>2843</v>
      </c>
      <c r="K514" s="189">
        <f t="shared" si="96"/>
        <v>2909</v>
      </c>
      <c r="L514" s="189">
        <f t="shared" si="97"/>
        <v>2686</v>
      </c>
      <c r="M514" s="260">
        <v>1</v>
      </c>
      <c r="N514" s="72" t="s">
        <v>2242</v>
      </c>
      <c r="O514" s="72" t="s">
        <v>128</v>
      </c>
      <c r="P514" s="72" t="s">
        <v>206</v>
      </c>
      <c r="Q514" s="186">
        <v>16172</v>
      </c>
      <c r="R514" s="66">
        <v>66</v>
      </c>
      <c r="S514" s="66">
        <f t="shared" si="98"/>
        <v>0</v>
      </c>
      <c r="T514" s="66">
        <v>4612</v>
      </c>
      <c r="U514" s="4" t="s">
        <v>129</v>
      </c>
      <c r="V514" s="5">
        <f t="shared" ref="V514:V577" si="104">Q514/SUMIFS($Q:$Q,$M:$M,M514,$P:$P,P514)</f>
        <v>1.1488250415330229E-2</v>
      </c>
      <c r="W514" s="5">
        <f t="shared" ref="W514:W577" si="105">Q514/SUMIFS($Q:$Q,$M:$M,M514)</f>
        <v>8.5177453556695842E-4</v>
      </c>
      <c r="X514" s="5" t="s">
        <v>2242</v>
      </c>
      <c r="Y514" s="72" t="str">
        <f t="shared" si="100"/>
        <v>PTP</v>
      </c>
      <c r="Z514" s="72" t="s">
        <v>129</v>
      </c>
      <c r="AA514" s="72" t="s">
        <v>166</v>
      </c>
      <c r="AB514" s="232"/>
      <c r="AC514" s="72"/>
      <c r="AD514" s="72" t="s">
        <v>2889</v>
      </c>
      <c r="AE514" s="234"/>
      <c r="AF514" s="235" t="s">
        <v>129</v>
      </c>
      <c r="AG514" s="7"/>
      <c r="AH514" s="72" t="s">
        <v>207</v>
      </c>
      <c r="AI514" s="7"/>
      <c r="AJ514" s="7"/>
      <c r="AK514" s="7"/>
      <c r="AL514" s="7">
        <v>2843</v>
      </c>
      <c r="AM514" s="186">
        <v>16172</v>
      </c>
      <c r="AN514" s="189">
        <v>26</v>
      </c>
      <c r="AO514" s="233">
        <v>25</v>
      </c>
      <c r="AP514" s="233" t="str">
        <f t="shared" si="101"/>
        <v>STABLE</v>
      </c>
      <c r="AQ514" s="233"/>
      <c r="AR514" s="233"/>
      <c r="AS514" s="233"/>
      <c r="AT514" s="233"/>
      <c r="AU514" s="72" t="s">
        <v>131</v>
      </c>
      <c r="AV514" s="236" t="s">
        <v>1443</v>
      </c>
      <c r="AW514" s="232" t="s">
        <v>245</v>
      </c>
      <c r="AX514" s="237">
        <v>45222</v>
      </c>
      <c r="AY514" s="72">
        <v>36</v>
      </c>
      <c r="AZ514" s="72" t="s">
        <v>139</v>
      </c>
      <c r="BA514" s="7" t="s">
        <v>135</v>
      </c>
      <c r="BB514" s="7"/>
      <c r="BC514" s="7"/>
      <c r="BD514" s="72"/>
      <c r="BE514" s="72"/>
      <c r="BF514" s="72"/>
      <c r="BG514" s="150"/>
      <c r="BH514" s="72"/>
      <c r="BI514" s="72"/>
      <c r="BJ514" s="72"/>
      <c r="BK514" s="72"/>
      <c r="BL514" s="72"/>
      <c r="BM514" s="72"/>
      <c r="BN514" s="72"/>
      <c r="BO514" s="72"/>
      <c r="BP514" s="72"/>
      <c r="BQ514" s="72"/>
      <c r="BR514" s="72">
        <v>1</v>
      </c>
      <c r="BS514" s="72"/>
      <c r="BT514" s="72"/>
      <c r="BU514" s="72"/>
      <c r="BV514" s="72"/>
      <c r="BW514" s="72"/>
      <c r="BX514" s="72"/>
      <c r="BY514" s="72"/>
      <c r="BZ514" s="72"/>
      <c r="CA514" s="72"/>
      <c r="CB514" s="72"/>
      <c r="CC514" s="72"/>
      <c r="CD514" s="72"/>
      <c r="CE514" s="72"/>
      <c r="CF514" s="72"/>
      <c r="CG514" s="72"/>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238">
        <f t="shared" si="102"/>
        <v>1</v>
      </c>
      <c r="ES514" s="72">
        <f t="shared" si="103"/>
        <v>1</v>
      </c>
      <c r="ET514" s="72" t="s">
        <v>210</v>
      </c>
      <c r="EU514" s="7" t="s">
        <v>2343</v>
      </c>
      <c r="EV514" s="7" t="e">
        <v>#N/A</v>
      </c>
      <c r="EW514" s="7" t="s">
        <v>2358</v>
      </c>
      <c r="EX514" s="150" t="s">
        <v>2371</v>
      </c>
      <c r="EY514" s="239">
        <v>46220</v>
      </c>
      <c r="EZ514" s="239"/>
      <c r="FA514" s="150"/>
      <c r="FB514" s="239"/>
      <c r="FC514" s="7"/>
      <c r="FD514" s="7"/>
      <c r="FE514" s="7">
        <f t="shared" ref="FE514:FE577" si="106">IF((J514+R514)&lt;=I514+R514,(J514+R514),((I514-(I514*(M514+1)-(I514+J514)))+R514))</f>
        <v>2909</v>
      </c>
      <c r="FF514" s="72">
        <f t="shared" ref="FF514:FF577" si="107">I514+J514+FD514</f>
        <v>5686</v>
      </c>
    </row>
    <row r="515" spans="1:163" ht="17.25" hidden="1" customHeight="1" x14ac:dyDescent="0.25">
      <c r="A515" s="72">
        <v>466394730</v>
      </c>
      <c r="B515" s="232" t="s">
        <v>909</v>
      </c>
      <c r="C515" s="72"/>
      <c r="D515" s="72"/>
      <c r="E515" s="72"/>
      <c r="F515" s="72"/>
      <c r="G515" s="233"/>
      <c r="H515" s="233"/>
      <c r="I515" s="72">
        <v>5558</v>
      </c>
      <c r="J515" s="72">
        <v>11116</v>
      </c>
      <c r="K515" s="189">
        <f t="shared" si="96"/>
        <v>5654</v>
      </c>
      <c r="L515" s="189">
        <f t="shared" si="97"/>
        <v>16674</v>
      </c>
      <c r="M515" s="260">
        <v>2</v>
      </c>
      <c r="N515" s="72" t="s">
        <v>124</v>
      </c>
      <c r="O515" s="72" t="s">
        <v>125</v>
      </c>
      <c r="P515" s="72" t="s">
        <v>126</v>
      </c>
      <c r="Q515" s="186">
        <v>16134</v>
      </c>
      <c r="R515" s="66">
        <v>96</v>
      </c>
      <c r="S515" s="66">
        <f t="shared" si="98"/>
        <v>0</v>
      </c>
      <c r="T515" s="66">
        <v>973</v>
      </c>
      <c r="U515" s="4" t="s">
        <v>124</v>
      </c>
      <c r="V515" s="5">
        <f t="shared" si="104"/>
        <v>2.4488684494400646E-2</v>
      </c>
      <c r="W515" s="5">
        <f t="shared" si="105"/>
        <v>2.9997988941068651E-3</v>
      </c>
      <c r="X515" s="5" t="str">
        <f t="shared" si="99"/>
        <v>FLOW</v>
      </c>
      <c r="Y515" s="72" t="str">
        <f t="shared" si="100"/>
        <v>NC</v>
      </c>
      <c r="Z515" s="72" t="s">
        <v>141</v>
      </c>
      <c r="AA515" s="72" t="s">
        <v>141</v>
      </c>
      <c r="AB515" s="232" t="s">
        <v>2347</v>
      </c>
      <c r="AC515" s="72"/>
      <c r="AD515" s="72" t="s">
        <v>2892</v>
      </c>
      <c r="AE515" s="234"/>
      <c r="AF515" s="235" t="s">
        <v>129</v>
      </c>
      <c r="AG515" s="7"/>
      <c r="AH515" s="72" t="s">
        <v>130</v>
      </c>
      <c r="AI515" s="7"/>
      <c r="AJ515" s="7"/>
      <c r="AK515" s="7"/>
      <c r="AL515" s="7">
        <v>11116</v>
      </c>
      <c r="AM515" s="186">
        <v>16134</v>
      </c>
      <c r="AN515" s="189">
        <v>56</v>
      </c>
      <c r="AO515" s="233">
        <v>85</v>
      </c>
      <c r="AP515" s="233" t="str">
        <f t="shared" si="101"/>
        <v>FLOW</v>
      </c>
      <c r="AQ515" s="233"/>
      <c r="AR515" s="233"/>
      <c r="AS515" s="233"/>
      <c r="AT515" s="233"/>
      <c r="AU515" s="72" t="s">
        <v>131</v>
      </c>
      <c r="AV515" s="236" t="s">
        <v>1686</v>
      </c>
      <c r="AW515" s="232" t="s">
        <v>1687</v>
      </c>
      <c r="AX515" s="237">
        <v>45833</v>
      </c>
      <c r="AY515" s="72">
        <v>12</v>
      </c>
      <c r="AZ515" s="72" t="s">
        <v>139</v>
      </c>
      <c r="BA515" s="7" t="s">
        <v>135</v>
      </c>
      <c r="BB515" s="7"/>
      <c r="BC515" s="7"/>
      <c r="BD515" s="72"/>
      <c r="BE515" s="72"/>
      <c r="BF515" s="72"/>
      <c r="BG515" s="150"/>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238">
        <f t="shared" si="102"/>
        <v>1</v>
      </c>
      <c r="ES515" s="72">
        <f t="shared" si="103"/>
        <v>1</v>
      </c>
      <c r="ET515" s="72" t="s">
        <v>136</v>
      </c>
      <c r="EU515" s="7" t="s">
        <v>2090</v>
      </c>
      <c r="EV515" s="7" t="s">
        <v>115</v>
      </c>
      <c r="EW515" s="7" t="e">
        <v>#N/A</v>
      </c>
      <c r="EX515" s="150" t="e">
        <v>#N/A</v>
      </c>
      <c r="EY515" s="239" t="e">
        <v>#N/A</v>
      </c>
      <c r="EZ515" s="239"/>
      <c r="FA515" s="150"/>
      <c r="FB515" s="239"/>
      <c r="FC515" s="7"/>
      <c r="FD515" s="7"/>
      <c r="FE515" s="7">
        <f t="shared" si="106"/>
        <v>5654</v>
      </c>
      <c r="FF515" s="72">
        <f t="shared" si="107"/>
        <v>16674</v>
      </c>
    </row>
    <row r="516" spans="1:163" ht="17.25" hidden="1" customHeight="1" x14ac:dyDescent="0.25">
      <c r="A516" s="72">
        <v>460109573</v>
      </c>
      <c r="B516" s="232" t="s">
        <v>910</v>
      </c>
      <c r="C516" s="72"/>
      <c r="D516" s="72"/>
      <c r="E516" s="72"/>
      <c r="F516" s="72"/>
      <c r="G516" s="233"/>
      <c r="H516" s="233" t="s">
        <v>2886</v>
      </c>
      <c r="I516" s="72">
        <v>2845</v>
      </c>
      <c r="J516" s="72">
        <v>5406.65</v>
      </c>
      <c r="K516" s="189">
        <f t="shared" si="96"/>
        <v>2618.6499999999996</v>
      </c>
      <c r="L516" s="189">
        <f t="shared" si="97"/>
        <v>8251.65</v>
      </c>
      <c r="M516" s="260">
        <v>2</v>
      </c>
      <c r="N516" s="72" t="s">
        <v>2242</v>
      </c>
      <c r="O516" s="72" t="s">
        <v>125</v>
      </c>
      <c r="P516" s="72" t="s">
        <v>126</v>
      </c>
      <c r="Q516" s="186">
        <v>16120.14</v>
      </c>
      <c r="R516" s="66">
        <v>57</v>
      </c>
      <c r="S516" s="66">
        <f t="shared" si="98"/>
        <v>0</v>
      </c>
      <c r="T516" s="66">
        <v>2250</v>
      </c>
      <c r="U516" s="4" t="s">
        <v>124</v>
      </c>
      <c r="V516" s="5">
        <f t="shared" si="104"/>
        <v>2.4467647357479087E-2</v>
      </c>
      <c r="W516" s="5">
        <f t="shared" si="105"/>
        <v>2.9972219006351706E-3</v>
      </c>
      <c r="X516" s="5" t="str">
        <f t="shared" si="99"/>
        <v xml:space="preserve">STABLE </v>
      </c>
      <c r="Y516" s="72" t="str">
        <f t="shared" si="100"/>
        <v>PAID</v>
      </c>
      <c r="Z516" s="72" t="s">
        <v>166</v>
      </c>
      <c r="AA516" s="72" t="s">
        <v>128</v>
      </c>
      <c r="AB516" s="232"/>
      <c r="AC516" s="72"/>
      <c r="AD516" s="72"/>
      <c r="AE516" s="234"/>
      <c r="AF516" s="235" t="s">
        <v>129</v>
      </c>
      <c r="AG516" s="7"/>
      <c r="AH516" s="72" t="s">
        <v>130</v>
      </c>
      <c r="AI516" s="7"/>
      <c r="AJ516" s="7"/>
      <c r="AK516" s="7"/>
      <c r="AL516" s="7">
        <v>5406.65</v>
      </c>
      <c r="AM516" s="186">
        <v>16120.14</v>
      </c>
      <c r="AN516" s="189">
        <v>57</v>
      </c>
      <c r="AO516" s="233">
        <v>55</v>
      </c>
      <c r="AP516" s="233" t="str">
        <f t="shared" si="101"/>
        <v>STABLE</v>
      </c>
      <c r="AQ516" s="233"/>
      <c r="AR516" s="233"/>
      <c r="AS516" s="233"/>
      <c r="AT516" s="233"/>
      <c r="AU516" s="72" t="s">
        <v>131</v>
      </c>
      <c r="AV516" s="236" t="s">
        <v>1688</v>
      </c>
      <c r="AW516" s="232" t="s">
        <v>273</v>
      </c>
      <c r="AX516" s="237">
        <v>45211</v>
      </c>
      <c r="AY516" s="72">
        <v>36</v>
      </c>
      <c r="AZ516" s="72" t="s">
        <v>139</v>
      </c>
      <c r="BA516" s="7" t="s">
        <v>135</v>
      </c>
      <c r="BB516" s="7"/>
      <c r="BC516" s="7"/>
      <c r="BD516" s="72"/>
      <c r="BE516" s="72"/>
      <c r="BF516" s="72"/>
      <c r="BG516" s="150"/>
      <c r="BH516" s="72"/>
      <c r="BI516" s="72"/>
      <c r="BJ516" s="72"/>
      <c r="BK516" s="72"/>
      <c r="BL516" s="72">
        <v>1</v>
      </c>
      <c r="BM516" s="72"/>
      <c r="BN516" s="72"/>
      <c r="BO516" s="72"/>
      <c r="BP516" s="72"/>
      <c r="BQ516" s="72"/>
      <c r="BR516" s="72"/>
      <c r="BS516" s="72"/>
      <c r="BT516" s="72"/>
      <c r="BU516" s="72"/>
      <c r="BV516" s="72"/>
      <c r="BW516" s="72"/>
      <c r="BX516" s="72"/>
      <c r="BY516" s="72"/>
      <c r="BZ516" s="72"/>
      <c r="CA516" s="72"/>
      <c r="CB516" s="72"/>
      <c r="CC516" s="72"/>
      <c r="CD516" s="72"/>
      <c r="CE516" s="72"/>
      <c r="CF516" s="72"/>
      <c r="CG516" s="72"/>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238">
        <f t="shared" si="102"/>
        <v>1</v>
      </c>
      <c r="ES516" s="72">
        <f t="shared" si="103"/>
        <v>1</v>
      </c>
      <c r="ET516" s="72" t="s">
        <v>136</v>
      </c>
      <c r="EU516" s="7" t="s">
        <v>2091</v>
      </c>
      <c r="EV516" s="7" t="s">
        <v>115</v>
      </c>
      <c r="EW516" s="7" t="s">
        <v>2354</v>
      </c>
      <c r="EX516" s="150" t="s">
        <v>2377</v>
      </c>
      <c r="EY516" s="239">
        <v>46207</v>
      </c>
      <c r="EZ516" s="239"/>
      <c r="FA516" s="150"/>
      <c r="FB516" s="239"/>
      <c r="FC516" s="7"/>
      <c r="FD516" s="7"/>
      <c r="FE516" s="7">
        <f t="shared" si="106"/>
        <v>2618.6499999999996</v>
      </c>
      <c r="FF516" s="72">
        <f t="shared" si="107"/>
        <v>8251.65</v>
      </c>
    </row>
    <row r="517" spans="1:163" ht="17.25" hidden="1" customHeight="1" x14ac:dyDescent="0.25">
      <c r="A517" s="72">
        <v>463563414</v>
      </c>
      <c r="B517" s="232" t="s">
        <v>2686</v>
      </c>
      <c r="C517" s="72"/>
      <c r="D517" s="72"/>
      <c r="E517" s="72"/>
      <c r="F517" s="72"/>
      <c r="G517" s="233"/>
      <c r="H517" s="233" t="s">
        <v>2887</v>
      </c>
      <c r="I517" s="72">
        <v>5648</v>
      </c>
      <c r="J517" s="72">
        <v>5046.16</v>
      </c>
      <c r="K517" s="189">
        <f t="shared" si="96"/>
        <v>5056.16</v>
      </c>
      <c r="L517" s="189">
        <f t="shared" si="97"/>
        <v>10694.16</v>
      </c>
      <c r="M517" s="260">
        <v>1</v>
      </c>
      <c r="N517" s="72" t="s">
        <v>480</v>
      </c>
      <c r="O517" s="72" t="s">
        <v>125</v>
      </c>
      <c r="P517" s="72" t="s">
        <v>284</v>
      </c>
      <c r="Q517" s="186">
        <v>16097.16</v>
      </c>
      <c r="R517" s="66">
        <v>10</v>
      </c>
      <c r="S517" s="66">
        <f t="shared" si="98"/>
        <v>0</v>
      </c>
      <c r="T517" s="66">
        <v>450</v>
      </c>
      <c r="U517" s="4" t="s">
        <v>129</v>
      </c>
      <c r="V517" s="5">
        <f t="shared" si="104"/>
        <v>1.0979206284324174E-2</v>
      </c>
      <c r="W517" s="5">
        <f t="shared" si="105"/>
        <v>8.4783273453790627E-4</v>
      </c>
      <c r="X517" s="5" t="str">
        <f t="shared" si="99"/>
        <v>RB</v>
      </c>
      <c r="Y517" s="72" t="str">
        <f t="shared" si="100"/>
        <v>PAID</v>
      </c>
      <c r="Z517" s="72" t="s">
        <v>129</v>
      </c>
      <c r="AA517" s="72" t="s">
        <v>128</v>
      </c>
      <c r="AB517" s="232"/>
      <c r="AC517" s="72"/>
      <c r="AD517" s="72"/>
      <c r="AE517" s="234"/>
      <c r="AF517" s="235" t="s">
        <v>129</v>
      </c>
      <c r="AG517" s="7"/>
      <c r="AH517" s="72" t="s">
        <v>1164</v>
      </c>
      <c r="AI517" s="7"/>
      <c r="AJ517" s="7"/>
      <c r="AK517" s="7"/>
      <c r="AL517" s="7">
        <v>5506.16</v>
      </c>
      <c r="AM517" s="186">
        <v>16097.16</v>
      </c>
      <c r="AN517" s="189">
        <v>26</v>
      </c>
      <c r="AO517" s="233">
        <v>0</v>
      </c>
      <c r="AP517" s="233" t="str">
        <f t="shared" si="101"/>
        <v>RB</v>
      </c>
      <c r="AQ517" s="233"/>
      <c r="AR517" s="233"/>
      <c r="AS517" s="233"/>
      <c r="AT517" s="233"/>
      <c r="AU517" s="72" t="s">
        <v>131</v>
      </c>
      <c r="AV517" s="236" t="s">
        <v>2868</v>
      </c>
      <c r="AW517" s="232" t="s">
        <v>1344</v>
      </c>
      <c r="AX517" s="237">
        <v>45497</v>
      </c>
      <c r="AY517" s="72">
        <v>24</v>
      </c>
      <c r="AZ517" s="72" t="s">
        <v>2880</v>
      </c>
      <c r="BA517" s="7" t="s">
        <v>2305</v>
      </c>
      <c r="BB517" s="7"/>
      <c r="BC517" s="7"/>
      <c r="BD517" s="72"/>
      <c r="BE517" s="72"/>
      <c r="BF517" s="72"/>
      <c r="BG517" s="150"/>
      <c r="BH517" s="72"/>
      <c r="BI517" s="72"/>
      <c r="BJ517" s="72"/>
      <c r="BK517" s="72"/>
      <c r="BL517" s="72"/>
      <c r="BM517" s="72"/>
      <c r="BN517" s="72"/>
      <c r="BO517" s="72"/>
      <c r="BP517" s="72"/>
      <c r="BQ517" s="72"/>
      <c r="BR517" s="72"/>
      <c r="BS517" s="72"/>
      <c r="BT517" s="72"/>
      <c r="BU517" s="72"/>
      <c r="BV517" s="72"/>
      <c r="BW517" s="72"/>
      <c r="BX517" s="72"/>
      <c r="BY517" s="72"/>
      <c r="BZ517" s="72"/>
      <c r="CA517" s="72"/>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v>1</v>
      </c>
      <c r="EP517" s="72"/>
      <c r="EQ517" s="72"/>
      <c r="ER517" s="238">
        <f t="shared" si="102"/>
        <v>1</v>
      </c>
      <c r="ES517" s="72">
        <f t="shared" si="103"/>
        <v>1</v>
      </c>
      <c r="ET517" s="72" t="s">
        <v>288</v>
      </c>
      <c r="EU517" s="7"/>
      <c r="EV517" s="262"/>
      <c r="EW517" s="7"/>
      <c r="EX517" s="150"/>
      <c r="EY517" s="239"/>
      <c r="EZ517" s="239"/>
      <c r="FA517" s="150"/>
      <c r="FB517" s="239"/>
      <c r="FC517" s="7"/>
      <c r="FD517" s="7"/>
      <c r="FE517" s="7">
        <f t="shared" si="106"/>
        <v>5056.16</v>
      </c>
      <c r="FF517" s="72">
        <f t="shared" si="107"/>
        <v>10694.16</v>
      </c>
    </row>
    <row r="518" spans="1:163" ht="17.25" hidden="1" customHeight="1" x14ac:dyDescent="0.25">
      <c r="A518" s="72">
        <v>460591015</v>
      </c>
      <c r="B518" s="232" t="s">
        <v>707</v>
      </c>
      <c r="C518" s="72" t="s">
        <v>2246</v>
      </c>
      <c r="D518" s="72" t="s">
        <v>2244</v>
      </c>
      <c r="E518" s="72">
        <v>4000</v>
      </c>
      <c r="F518" s="72"/>
      <c r="G518" s="233"/>
      <c r="H518" s="233"/>
      <c r="I518" s="72">
        <v>2951</v>
      </c>
      <c r="J518" s="72">
        <v>1901</v>
      </c>
      <c r="K518" s="189">
        <f t="shared" si="96"/>
        <v>1975</v>
      </c>
      <c r="L518" s="189">
        <f t="shared" si="97"/>
        <v>852</v>
      </c>
      <c r="M518" s="260">
        <v>1</v>
      </c>
      <c r="N518" s="72" t="s">
        <v>2242</v>
      </c>
      <c r="O518" s="72" t="s">
        <v>128</v>
      </c>
      <c r="P518" s="72" t="s">
        <v>206</v>
      </c>
      <c r="Q518" s="186">
        <v>15997.44</v>
      </c>
      <c r="R518" s="66">
        <v>74</v>
      </c>
      <c r="S518" s="66">
        <f t="shared" si="98"/>
        <v>0</v>
      </c>
      <c r="T518" s="66">
        <v>1800</v>
      </c>
      <c r="U518" s="4" t="s">
        <v>1028</v>
      </c>
      <c r="V518" s="5">
        <f t="shared" si="104"/>
        <v>1.136424664384247E-2</v>
      </c>
      <c r="W518" s="5">
        <f t="shared" si="105"/>
        <v>8.4258051114644353E-4</v>
      </c>
      <c r="X518" s="5" t="str">
        <f t="shared" si="99"/>
        <v xml:space="preserve">STABLE </v>
      </c>
      <c r="Y518" s="72" t="str">
        <f t="shared" si="100"/>
        <v>PAID</v>
      </c>
      <c r="Z518" s="72" t="s">
        <v>128</v>
      </c>
      <c r="AA518" s="72" t="s">
        <v>128</v>
      </c>
      <c r="AB518" s="232"/>
      <c r="AC518" s="72"/>
      <c r="AD518" s="72" t="s">
        <v>2888</v>
      </c>
      <c r="AE518" s="234"/>
      <c r="AF518" s="235" t="s">
        <v>129</v>
      </c>
      <c r="AG518" s="7"/>
      <c r="AH518" s="72" t="s">
        <v>207</v>
      </c>
      <c r="AI518" s="7"/>
      <c r="AJ518" s="7"/>
      <c r="AK518" s="7"/>
      <c r="AL518" s="7">
        <v>1901</v>
      </c>
      <c r="AM518" s="186">
        <v>15997.44</v>
      </c>
      <c r="AN518" s="189">
        <v>26</v>
      </c>
      <c r="AO518" s="233">
        <v>25</v>
      </c>
      <c r="AP518" s="233" t="str">
        <f t="shared" si="101"/>
        <v>STABLE</v>
      </c>
      <c r="AQ518" s="233"/>
      <c r="AR518" s="233"/>
      <c r="AS518" s="233"/>
      <c r="AT518" s="233"/>
      <c r="AU518" s="72" t="s">
        <v>131</v>
      </c>
      <c r="AV518" s="236" t="s">
        <v>1444</v>
      </c>
      <c r="AW518" s="232" t="s">
        <v>1445</v>
      </c>
      <c r="AX518" s="237">
        <v>45240</v>
      </c>
      <c r="AY518" s="72">
        <v>36</v>
      </c>
      <c r="AZ518" s="72" t="s">
        <v>139</v>
      </c>
      <c r="BA518" s="7" t="s">
        <v>135</v>
      </c>
      <c r="BB518" s="7"/>
      <c r="BC518" s="7"/>
      <c r="BD518" s="72"/>
      <c r="BE518" s="72"/>
      <c r="BF518" s="72"/>
      <c r="BG518" s="150"/>
      <c r="BH518" s="72"/>
      <c r="BI518" s="72">
        <v>2</v>
      </c>
      <c r="BJ518" s="72"/>
      <c r="BK518" s="72"/>
      <c r="BL518" s="72"/>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238">
        <f t="shared" si="102"/>
        <v>2</v>
      </c>
      <c r="ES518" s="72">
        <f t="shared" si="103"/>
        <v>1</v>
      </c>
      <c r="ET518" s="72" t="s">
        <v>210</v>
      </c>
      <c r="EU518" s="7" t="s">
        <v>2092</v>
      </c>
      <c r="EV518" s="7" t="s">
        <v>115</v>
      </c>
      <c r="EW518" s="7" t="s">
        <v>2382</v>
      </c>
      <c r="EX518" s="150" t="s">
        <v>2382</v>
      </c>
      <c r="EY518" s="239">
        <v>46206</v>
      </c>
      <c r="EZ518" s="239"/>
      <c r="FA518" s="150"/>
      <c r="FB518" s="239"/>
      <c r="FC518" s="7"/>
      <c r="FD518" s="7"/>
      <c r="FE518" s="7">
        <f t="shared" si="106"/>
        <v>1975</v>
      </c>
      <c r="FF518" s="72">
        <f t="shared" si="107"/>
        <v>4852</v>
      </c>
    </row>
    <row r="519" spans="1:163" ht="17.25" hidden="1" customHeight="1" x14ac:dyDescent="0.25">
      <c r="A519" s="72">
        <v>460189221</v>
      </c>
      <c r="B519" s="232" t="s">
        <v>708</v>
      </c>
      <c r="C519" s="72" t="s">
        <v>2243</v>
      </c>
      <c r="D519" s="72" t="s">
        <v>2883</v>
      </c>
      <c r="E519" s="72">
        <f>3750+3311</f>
        <v>7061</v>
      </c>
      <c r="F519" s="72"/>
      <c r="G519" s="233"/>
      <c r="H519" s="233"/>
      <c r="I519" s="72">
        <v>3311</v>
      </c>
      <c r="J519" s="72">
        <v>3311</v>
      </c>
      <c r="K519" s="189">
        <f t="shared" si="96"/>
        <v>3336</v>
      </c>
      <c r="L519" s="189">
        <f t="shared" si="97"/>
        <v>-439</v>
      </c>
      <c r="M519" s="260">
        <v>1</v>
      </c>
      <c r="N519" s="72" t="s">
        <v>480</v>
      </c>
      <c r="O519" s="72" t="s">
        <v>128</v>
      </c>
      <c r="P519" s="72" t="s">
        <v>206</v>
      </c>
      <c r="Q519" s="186">
        <v>15874.1</v>
      </c>
      <c r="R519" s="66">
        <v>25</v>
      </c>
      <c r="S519" s="66">
        <f t="shared" si="98"/>
        <v>0</v>
      </c>
      <c r="T519" s="66">
        <v>450</v>
      </c>
      <c r="U519" s="4" t="s">
        <v>129</v>
      </c>
      <c r="V519" s="5">
        <f t="shared" si="104"/>
        <v>1.1276628488621914E-2</v>
      </c>
      <c r="W519" s="5">
        <f t="shared" si="105"/>
        <v>8.3608422922603612E-4</v>
      </c>
      <c r="X519" s="5" t="str">
        <f t="shared" si="99"/>
        <v>RB</v>
      </c>
      <c r="Y519" s="72" t="str">
        <f t="shared" si="100"/>
        <v>PAID</v>
      </c>
      <c r="Z519" s="72" t="s">
        <v>129</v>
      </c>
      <c r="AA519" s="72" t="s">
        <v>128</v>
      </c>
      <c r="AB519" s="232"/>
      <c r="AC519" s="72"/>
      <c r="AD519" s="72" t="s">
        <v>2888</v>
      </c>
      <c r="AE519" s="234"/>
      <c r="AF519" s="235" t="s">
        <v>129</v>
      </c>
      <c r="AG519" s="7"/>
      <c r="AH519" s="72" t="s">
        <v>207</v>
      </c>
      <c r="AI519" s="7"/>
      <c r="AJ519" s="7"/>
      <c r="AK519" s="7"/>
      <c r="AL519" s="7">
        <v>3311</v>
      </c>
      <c r="AM519" s="186">
        <v>15874.1</v>
      </c>
      <c r="AN519" s="189">
        <v>26</v>
      </c>
      <c r="AO519" s="233">
        <v>0</v>
      </c>
      <c r="AP519" s="233" t="str">
        <f t="shared" si="101"/>
        <v>RB</v>
      </c>
      <c r="AQ519" s="233"/>
      <c r="AR519" s="233"/>
      <c r="AS519" s="233"/>
      <c r="AT519" s="233"/>
      <c r="AU519" s="72" t="s">
        <v>131</v>
      </c>
      <c r="AV519" s="236" t="s">
        <v>1446</v>
      </c>
      <c r="AW519" s="232" t="s">
        <v>1447</v>
      </c>
      <c r="AX519" s="237">
        <v>45217</v>
      </c>
      <c r="AY519" s="72">
        <v>36</v>
      </c>
      <c r="AZ519" s="72" t="s">
        <v>139</v>
      </c>
      <c r="BA519" s="7" t="s">
        <v>135</v>
      </c>
      <c r="BB519" s="7"/>
      <c r="BC519" s="7"/>
      <c r="BD519" s="72"/>
      <c r="BE519" s="72"/>
      <c r="BF519" s="72"/>
      <c r="BG519" s="150"/>
      <c r="BH519" s="72"/>
      <c r="BI519" s="72"/>
      <c r="BJ519" s="72"/>
      <c r="BK519" s="72"/>
      <c r="BL519" s="72"/>
      <c r="BM519" s="72"/>
      <c r="BN519" s="72"/>
      <c r="BO519" s="72"/>
      <c r="BP519" s="72"/>
      <c r="BQ519" s="72"/>
      <c r="BR519" s="72"/>
      <c r="BS519" s="72"/>
      <c r="BT519" s="72"/>
      <c r="BU519" s="72">
        <v>1</v>
      </c>
      <c r="BV519" s="72"/>
      <c r="BW519" s="72"/>
      <c r="BX519" s="72">
        <v>1</v>
      </c>
      <c r="BY519" s="72"/>
      <c r="BZ519" s="72"/>
      <c r="CA519" s="72"/>
      <c r="CB519" s="72"/>
      <c r="CC519" s="72"/>
      <c r="CD519" s="72"/>
      <c r="CE519" s="72"/>
      <c r="CF519" s="72"/>
      <c r="CG519" s="72">
        <v>1</v>
      </c>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238">
        <f t="shared" si="102"/>
        <v>3</v>
      </c>
      <c r="ES519" s="72">
        <f t="shared" si="103"/>
        <v>1</v>
      </c>
      <c r="ET519" s="72" t="s">
        <v>210</v>
      </c>
      <c r="EU519" s="7" t="s">
        <v>2093</v>
      </c>
      <c r="EV519" s="7" t="s">
        <v>115</v>
      </c>
      <c r="EW519" s="7" t="s">
        <v>2358</v>
      </c>
      <c r="EX519" s="150" t="s">
        <v>2371</v>
      </c>
      <c r="EY519" s="239">
        <v>46228</v>
      </c>
      <c r="EZ519" s="239"/>
      <c r="FA519" s="150"/>
      <c r="FB519" s="239"/>
      <c r="FC519" s="7"/>
      <c r="FD519" s="7"/>
      <c r="FE519" s="7">
        <f t="shared" si="106"/>
        <v>3336</v>
      </c>
      <c r="FF519" s="72">
        <f t="shared" si="107"/>
        <v>6622</v>
      </c>
    </row>
    <row r="520" spans="1:163" ht="17.25" hidden="1" customHeight="1" x14ac:dyDescent="0.25">
      <c r="A520" s="72">
        <v>461099948</v>
      </c>
      <c r="B520" s="232" t="s">
        <v>541</v>
      </c>
      <c r="C520" s="72" t="s">
        <v>2243</v>
      </c>
      <c r="D520" s="72" t="s">
        <v>2938</v>
      </c>
      <c r="E520" s="72">
        <v>2500</v>
      </c>
      <c r="F520" s="72"/>
      <c r="G520" s="233"/>
      <c r="H520" s="233"/>
      <c r="I520" s="72">
        <v>2409</v>
      </c>
      <c r="J520" s="72">
        <v>2245</v>
      </c>
      <c r="K520" s="189">
        <f t="shared" si="96"/>
        <v>2304</v>
      </c>
      <c r="L520" s="189">
        <f t="shared" si="97"/>
        <v>2154</v>
      </c>
      <c r="M520" s="260">
        <v>1</v>
      </c>
      <c r="N520" s="72" t="s">
        <v>2242</v>
      </c>
      <c r="O520" s="72" t="s">
        <v>128</v>
      </c>
      <c r="P520" s="72" t="s">
        <v>126</v>
      </c>
      <c r="Q520" s="186">
        <v>15775.87</v>
      </c>
      <c r="R520" s="66">
        <v>59</v>
      </c>
      <c r="S520" s="66">
        <f t="shared" si="98"/>
        <v>0</v>
      </c>
      <c r="T520" s="66">
        <v>6749</v>
      </c>
      <c r="U520" s="4" t="s">
        <v>1011</v>
      </c>
      <c r="V520" s="5">
        <f t="shared" si="104"/>
        <v>9.9143612962920534E-3</v>
      </c>
      <c r="W520" s="5">
        <f t="shared" si="105"/>
        <v>8.3091048370113245E-4</v>
      </c>
      <c r="X520" s="5" t="s">
        <v>2242</v>
      </c>
      <c r="Y520" s="72" t="str">
        <f t="shared" si="100"/>
        <v>PTP</v>
      </c>
      <c r="Z520" s="72" t="s">
        <v>166</v>
      </c>
      <c r="AA520" s="72" t="s">
        <v>166</v>
      </c>
      <c r="AB520" s="232"/>
      <c r="AC520" s="72">
        <v>23</v>
      </c>
      <c r="AD520" s="72" t="s">
        <v>2888</v>
      </c>
      <c r="AE520" s="234"/>
      <c r="AF520" s="235" t="s">
        <v>129</v>
      </c>
      <c r="AG520" s="7"/>
      <c r="AH520" s="72" t="s">
        <v>155</v>
      </c>
      <c r="AI520" s="7"/>
      <c r="AJ520" s="7"/>
      <c r="AK520" s="7"/>
      <c r="AL520" s="7">
        <v>2245</v>
      </c>
      <c r="AM520" s="186">
        <v>15775.87</v>
      </c>
      <c r="AN520" s="189">
        <v>26</v>
      </c>
      <c r="AO520" s="233">
        <v>25</v>
      </c>
      <c r="AP520" s="233" t="str">
        <f t="shared" si="101"/>
        <v>STABLE</v>
      </c>
      <c r="AQ520" s="233"/>
      <c r="AR520" s="233"/>
      <c r="AS520" s="233"/>
      <c r="AT520" s="233"/>
      <c r="AU520" s="72" t="s">
        <v>426</v>
      </c>
      <c r="AV520" s="236"/>
      <c r="AW520" s="232" t="s">
        <v>1210</v>
      </c>
      <c r="AX520" s="237">
        <v>45272</v>
      </c>
      <c r="AY520" s="72">
        <v>36</v>
      </c>
      <c r="AZ520" s="72" t="s">
        <v>139</v>
      </c>
      <c r="BA520" s="7" t="s">
        <v>135</v>
      </c>
      <c r="BB520" s="7"/>
      <c r="BC520" s="7"/>
      <c r="BD520" s="72"/>
      <c r="BE520" s="72"/>
      <c r="BF520" s="72"/>
      <c r="BG520" s="150"/>
      <c r="BH520" s="72"/>
      <c r="BI520" s="72"/>
      <c r="BJ520" s="72"/>
      <c r="BK520" s="72"/>
      <c r="BL520" s="72">
        <v>1</v>
      </c>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c r="EP520" s="72"/>
      <c r="EQ520" s="72"/>
      <c r="ER520" s="238">
        <f t="shared" si="102"/>
        <v>1</v>
      </c>
      <c r="ES520" s="72">
        <f t="shared" si="103"/>
        <v>1</v>
      </c>
      <c r="ET520" s="72" t="s">
        <v>136</v>
      </c>
      <c r="EU520" s="7" t="s">
        <v>2094</v>
      </c>
      <c r="EV520" s="7" t="s">
        <v>115</v>
      </c>
      <c r="EW520" s="7" t="s">
        <v>2354</v>
      </c>
      <c r="EX520" s="150" t="s">
        <v>2410</v>
      </c>
      <c r="EY520" s="239">
        <v>46207</v>
      </c>
      <c r="EZ520" s="239"/>
      <c r="FA520" s="150"/>
      <c r="FB520" s="239"/>
      <c r="FC520" s="7"/>
      <c r="FD520" s="7"/>
      <c r="FE520" s="7">
        <f t="shared" si="106"/>
        <v>2304</v>
      </c>
      <c r="FF520" s="72">
        <f t="shared" si="107"/>
        <v>4654</v>
      </c>
    </row>
    <row r="521" spans="1:163" ht="17.25" hidden="1" customHeight="1" x14ac:dyDescent="0.25">
      <c r="A521" s="72">
        <v>461881614</v>
      </c>
      <c r="B521" s="232" t="s">
        <v>667</v>
      </c>
      <c r="C521" s="72"/>
      <c r="D521" s="72"/>
      <c r="E521" s="72"/>
      <c r="F521" s="72"/>
      <c r="G521" s="233"/>
      <c r="H521" s="233"/>
      <c r="I521" s="72">
        <v>4121</v>
      </c>
      <c r="J521" s="72">
        <v>8242</v>
      </c>
      <c r="K521" s="189">
        <f t="shared" si="96"/>
        <v>4260</v>
      </c>
      <c r="L521" s="189">
        <f t="shared" si="97"/>
        <v>12363</v>
      </c>
      <c r="M521" s="260">
        <v>2</v>
      </c>
      <c r="N521" s="72" t="s">
        <v>124</v>
      </c>
      <c r="O521" s="72" t="s">
        <v>125</v>
      </c>
      <c r="P521" s="72" t="s">
        <v>218</v>
      </c>
      <c r="Q521" s="186">
        <v>15737.79</v>
      </c>
      <c r="R521" s="66">
        <v>139</v>
      </c>
      <c r="S521" s="66">
        <f t="shared" si="98"/>
        <v>0</v>
      </c>
      <c r="T521" s="66">
        <v>1792</v>
      </c>
      <c r="U521" s="4" t="s">
        <v>129</v>
      </c>
      <c r="V521" s="5">
        <f t="shared" si="104"/>
        <v>0.12101822764295286</v>
      </c>
      <c r="W521" s="5">
        <f t="shared" si="105"/>
        <v>2.926131463845673E-3</v>
      </c>
      <c r="X521" s="5" t="str">
        <f t="shared" si="99"/>
        <v>FLOW</v>
      </c>
      <c r="Y521" s="72" t="str">
        <f t="shared" si="100"/>
        <v>NC</v>
      </c>
      <c r="Z521" s="72" t="s">
        <v>129</v>
      </c>
      <c r="AA521" s="72" t="s">
        <v>141</v>
      </c>
      <c r="AB521" s="232" t="s">
        <v>2349</v>
      </c>
      <c r="AC521" s="72"/>
      <c r="AD521" s="72" t="s">
        <v>2892</v>
      </c>
      <c r="AE521" s="234"/>
      <c r="AF521" s="235" t="s">
        <v>129</v>
      </c>
      <c r="AG521" s="7"/>
      <c r="AH521" s="72" t="s">
        <v>1070</v>
      </c>
      <c r="AI521" s="7"/>
      <c r="AJ521" s="7"/>
      <c r="AK521" s="7"/>
      <c r="AL521" s="7">
        <v>8242</v>
      </c>
      <c r="AM521" s="186">
        <v>15737.79</v>
      </c>
      <c r="AN521" s="189">
        <v>57</v>
      </c>
      <c r="AO521" s="233">
        <v>86</v>
      </c>
      <c r="AP521" s="233" t="str">
        <f t="shared" si="101"/>
        <v>FLOW</v>
      </c>
      <c r="AQ521" s="233"/>
      <c r="AR521" s="233"/>
      <c r="AS521" s="233"/>
      <c r="AT521" s="233"/>
      <c r="AU521" s="72" t="s">
        <v>131</v>
      </c>
      <c r="AV521" s="236" t="s">
        <v>1390</v>
      </c>
      <c r="AW521" s="232" t="s">
        <v>267</v>
      </c>
      <c r="AX521" s="237">
        <v>45334</v>
      </c>
      <c r="AY521" s="72">
        <v>30</v>
      </c>
      <c r="AZ521" s="72" t="s">
        <v>139</v>
      </c>
      <c r="BA521" s="7" t="s">
        <v>2305</v>
      </c>
      <c r="BB521" s="7"/>
      <c r="BC521" s="7"/>
      <c r="BD521" s="72"/>
      <c r="BE521" s="72"/>
      <c r="BF521" s="72"/>
      <c r="BG521" s="150"/>
      <c r="BH521" s="72"/>
      <c r="BI521" s="72"/>
      <c r="BJ521" s="72"/>
      <c r="BK521" s="72"/>
      <c r="BL521" s="72"/>
      <c r="BM521" s="72"/>
      <c r="BN521" s="72"/>
      <c r="BO521" s="72"/>
      <c r="BP521" s="72"/>
      <c r="BQ521" s="72"/>
      <c r="BR521" s="72">
        <v>1</v>
      </c>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238">
        <f t="shared" si="102"/>
        <v>1</v>
      </c>
      <c r="ES521" s="72">
        <f t="shared" si="103"/>
        <v>1</v>
      </c>
      <c r="ET521" s="72" t="s">
        <v>222</v>
      </c>
      <c r="EU521" s="7" t="s">
        <v>2095</v>
      </c>
      <c r="EV521" s="7" t="s">
        <v>115</v>
      </c>
      <c r="EW521" s="7" t="s">
        <v>2386</v>
      </c>
      <c r="EX521" s="150" t="s">
        <v>2392</v>
      </c>
      <c r="EY521" s="239">
        <v>46209</v>
      </c>
      <c r="EZ521" s="239"/>
      <c r="FA521" s="150"/>
      <c r="FB521" s="239"/>
      <c r="FC521" s="7"/>
      <c r="FD521" s="7"/>
      <c r="FE521" s="7">
        <f t="shared" si="106"/>
        <v>4260</v>
      </c>
      <c r="FF521" s="72">
        <f t="shared" si="107"/>
        <v>12363</v>
      </c>
    </row>
    <row r="522" spans="1:163" ht="17.25" hidden="1" customHeight="1" x14ac:dyDescent="0.25">
      <c r="A522" s="72">
        <v>460557225</v>
      </c>
      <c r="B522" s="232" t="s">
        <v>911</v>
      </c>
      <c r="C522" s="72" t="s">
        <v>2243</v>
      </c>
      <c r="D522" s="72" t="s">
        <v>2918</v>
      </c>
      <c r="E522" s="72">
        <v>3100</v>
      </c>
      <c r="F522" s="72"/>
      <c r="G522" s="233"/>
      <c r="H522" s="233"/>
      <c r="I522" s="72">
        <v>2924</v>
      </c>
      <c r="J522" s="72">
        <v>1730</v>
      </c>
      <c r="K522" s="189">
        <f t="shared" si="96"/>
        <v>1778</v>
      </c>
      <c r="L522" s="189">
        <f t="shared" si="97"/>
        <v>1554</v>
      </c>
      <c r="M522" s="260">
        <v>1</v>
      </c>
      <c r="N522" s="72" t="s">
        <v>2242</v>
      </c>
      <c r="O522" s="72" t="s">
        <v>128</v>
      </c>
      <c r="P522" s="72" t="s">
        <v>126</v>
      </c>
      <c r="Q522" s="186">
        <v>15692.25</v>
      </c>
      <c r="R522" s="66">
        <v>48</v>
      </c>
      <c r="S522" s="66">
        <f t="shared" si="98"/>
        <v>0</v>
      </c>
      <c r="T522" s="66">
        <v>6750</v>
      </c>
      <c r="U522" s="4" t="s">
        <v>1008</v>
      </c>
      <c r="V522" s="5">
        <f t="shared" si="104"/>
        <v>9.861810223571757E-3</v>
      </c>
      <c r="W522" s="5">
        <f t="shared" si="105"/>
        <v>8.2650624262618126E-4</v>
      </c>
      <c r="X522" s="5" t="s">
        <v>2242</v>
      </c>
      <c r="Y522" s="72" t="str">
        <f t="shared" si="100"/>
        <v>PTP</v>
      </c>
      <c r="Z522" s="72" t="s">
        <v>166</v>
      </c>
      <c r="AA522" s="72" t="s">
        <v>166</v>
      </c>
      <c r="AB522" s="232"/>
      <c r="AC522" s="72">
        <v>21</v>
      </c>
      <c r="AD522" s="72" t="s">
        <v>2888</v>
      </c>
      <c r="AE522" s="234"/>
      <c r="AF522" s="235" t="s">
        <v>129</v>
      </c>
      <c r="AG522" s="7"/>
      <c r="AH522" s="72" t="s">
        <v>130</v>
      </c>
      <c r="AI522" s="7"/>
      <c r="AJ522" s="7"/>
      <c r="AK522" s="7"/>
      <c r="AL522" s="7">
        <v>1730</v>
      </c>
      <c r="AM522" s="186">
        <v>15692.25</v>
      </c>
      <c r="AN522" s="189">
        <v>26</v>
      </c>
      <c r="AO522" s="233">
        <v>25</v>
      </c>
      <c r="AP522" s="233" t="str">
        <f t="shared" si="101"/>
        <v>STABLE</v>
      </c>
      <c r="AQ522" s="233"/>
      <c r="AR522" s="233"/>
      <c r="AS522" s="233"/>
      <c r="AT522" s="233"/>
      <c r="AU522" s="72" t="s">
        <v>131</v>
      </c>
      <c r="AV522" s="236" t="s">
        <v>1689</v>
      </c>
      <c r="AW522" s="232" t="s">
        <v>361</v>
      </c>
      <c r="AX522" s="237">
        <v>45238</v>
      </c>
      <c r="AY522" s="72">
        <v>36</v>
      </c>
      <c r="AZ522" s="72" t="s">
        <v>139</v>
      </c>
      <c r="BA522" s="7" t="s">
        <v>135</v>
      </c>
      <c r="BB522" s="7"/>
      <c r="BC522" s="7"/>
      <c r="BD522" s="72"/>
      <c r="BE522" s="72"/>
      <c r="BF522" s="72"/>
      <c r="BG522" s="150"/>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v>1</v>
      </c>
      <c r="EP522" s="72"/>
      <c r="EQ522" s="72"/>
      <c r="ER522" s="238">
        <f t="shared" si="102"/>
        <v>1</v>
      </c>
      <c r="ES522" s="72">
        <f t="shared" si="103"/>
        <v>1</v>
      </c>
      <c r="ET522" s="72" t="s">
        <v>136</v>
      </c>
      <c r="EU522" s="7" t="e">
        <v>#N/A</v>
      </c>
      <c r="EV522" s="262" t="s">
        <v>115</v>
      </c>
      <c r="EW522" s="7" t="s">
        <v>2354</v>
      </c>
      <c r="EX522" s="150" t="s">
        <v>2438</v>
      </c>
      <c r="EY522" s="239">
        <v>46207</v>
      </c>
      <c r="EZ522" s="239"/>
      <c r="FA522" s="150"/>
      <c r="FB522" s="239"/>
      <c r="FC522" s="7"/>
      <c r="FD522" s="7"/>
      <c r="FE522" s="7">
        <f t="shared" si="106"/>
        <v>1778</v>
      </c>
      <c r="FF522" s="72">
        <f t="shared" si="107"/>
        <v>4654</v>
      </c>
    </row>
    <row r="523" spans="1:163" ht="17.25" hidden="1" customHeight="1" x14ac:dyDescent="0.25">
      <c r="A523" s="72">
        <v>464934804</v>
      </c>
      <c r="B523" s="232" t="s">
        <v>977</v>
      </c>
      <c r="C523" s="72"/>
      <c r="D523" s="72"/>
      <c r="E523" s="72"/>
      <c r="F523" s="72"/>
      <c r="G523" s="233"/>
      <c r="H523" s="233" t="s">
        <v>2931</v>
      </c>
      <c r="I523" s="72">
        <v>5870</v>
      </c>
      <c r="J523" s="72">
        <v>16023</v>
      </c>
      <c r="K523" s="189">
        <f t="shared" si="96"/>
        <v>4961</v>
      </c>
      <c r="L523" s="189">
        <f t="shared" si="97"/>
        <v>21893</v>
      </c>
      <c r="M523" s="260">
        <v>3</v>
      </c>
      <c r="N523" s="72" t="s">
        <v>2242</v>
      </c>
      <c r="O523" s="72" t="s">
        <v>125</v>
      </c>
      <c r="P523" s="72" t="s">
        <v>433</v>
      </c>
      <c r="Q523" s="186">
        <v>15679</v>
      </c>
      <c r="R523" s="66">
        <v>678</v>
      </c>
      <c r="S523" s="66">
        <f t="shared" si="98"/>
        <v>0</v>
      </c>
      <c r="T523" s="66">
        <v>1800</v>
      </c>
      <c r="U523" s="4" t="s">
        <v>129</v>
      </c>
      <c r="V523" s="5">
        <f t="shared" si="104"/>
        <v>1</v>
      </c>
      <c r="W523" s="5">
        <f t="shared" si="105"/>
        <v>5.0215599920814431E-3</v>
      </c>
      <c r="X523" s="5" t="str">
        <f t="shared" si="99"/>
        <v xml:space="preserve">STABLE </v>
      </c>
      <c r="Y523" s="72" t="str">
        <f t="shared" si="100"/>
        <v>NC</v>
      </c>
      <c r="Z523" s="72" t="s">
        <v>129</v>
      </c>
      <c r="AA523" s="72" t="s">
        <v>141</v>
      </c>
      <c r="AB523" s="232" t="s">
        <v>2893</v>
      </c>
      <c r="AC523" s="72"/>
      <c r="AD523" s="72" t="s">
        <v>2892</v>
      </c>
      <c r="AE523" s="234"/>
      <c r="AF523" s="235" t="s">
        <v>2882</v>
      </c>
      <c r="AG523" s="7"/>
      <c r="AH523" s="72" t="s">
        <v>1167</v>
      </c>
      <c r="AI523" s="7"/>
      <c r="AJ523" s="7"/>
      <c r="AK523" s="7"/>
      <c r="AL523" s="7">
        <v>16023</v>
      </c>
      <c r="AM523" s="186">
        <v>15679</v>
      </c>
      <c r="AN523" s="189">
        <v>87</v>
      </c>
      <c r="AO523" s="233">
        <v>86</v>
      </c>
      <c r="AP523" s="233" t="str">
        <f t="shared" si="101"/>
        <v>STABLE</v>
      </c>
      <c r="AQ523" s="233"/>
      <c r="AR523" s="233"/>
      <c r="AS523" s="233"/>
      <c r="AT523" s="233"/>
      <c r="AU523" s="72" t="s">
        <v>131</v>
      </c>
      <c r="AV523" s="236" t="s">
        <v>1762</v>
      </c>
      <c r="AW523" s="232" t="s">
        <v>310</v>
      </c>
      <c r="AX523" s="237">
        <v>45638</v>
      </c>
      <c r="AY523" s="72">
        <v>18</v>
      </c>
      <c r="AZ523" s="72" t="s">
        <v>139</v>
      </c>
      <c r="BA523" s="7" t="s">
        <v>2305</v>
      </c>
      <c r="BB523" s="7"/>
      <c r="BC523" s="7"/>
      <c r="BD523" s="72"/>
      <c r="BE523" s="72"/>
      <c r="BF523" s="72"/>
      <c r="BG523" s="150"/>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c r="CN523" s="72"/>
      <c r="CO523" s="72"/>
      <c r="CP523" s="72"/>
      <c r="CQ523" s="72"/>
      <c r="CR523" s="72"/>
      <c r="CS523" s="72"/>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v>1</v>
      </c>
      <c r="EP523" s="72"/>
      <c r="EQ523" s="72"/>
      <c r="ER523" s="238">
        <f t="shared" si="102"/>
        <v>1</v>
      </c>
      <c r="ES523" s="72">
        <f t="shared" si="103"/>
        <v>1</v>
      </c>
      <c r="ET523" s="72" t="s">
        <v>2239</v>
      </c>
      <c r="EU523" s="7" t="e">
        <v>#N/A</v>
      </c>
      <c r="EV523" s="262" t="s">
        <v>115</v>
      </c>
      <c r="EW523" s="7" t="e">
        <v>#N/A</v>
      </c>
      <c r="EX523" s="150" t="e">
        <v>#N/A</v>
      </c>
      <c r="EY523" s="239" t="e">
        <v>#N/A</v>
      </c>
      <c r="EZ523" s="239"/>
      <c r="FA523" s="150"/>
      <c r="FB523" s="239"/>
      <c r="FC523" s="7"/>
      <c r="FD523" s="7"/>
      <c r="FE523" s="7">
        <f t="shared" si="106"/>
        <v>4961</v>
      </c>
      <c r="FF523" s="72">
        <f t="shared" si="107"/>
        <v>21893</v>
      </c>
      <c r="FG523" s="6">
        <v>464934804</v>
      </c>
    </row>
    <row r="524" spans="1:163" ht="17.25" hidden="1" customHeight="1" x14ac:dyDescent="0.25">
      <c r="A524" s="72">
        <v>464713036</v>
      </c>
      <c r="B524" s="232" t="s">
        <v>2618</v>
      </c>
      <c r="C524" s="72" t="s">
        <v>2243</v>
      </c>
      <c r="D524" s="72" t="s">
        <v>2885</v>
      </c>
      <c r="E524" s="72">
        <v>5500</v>
      </c>
      <c r="F524" s="72"/>
      <c r="G524" s="233"/>
      <c r="H524" s="233"/>
      <c r="I524" s="72">
        <v>2731</v>
      </c>
      <c r="J524" s="72">
        <v>2731</v>
      </c>
      <c r="K524" s="189">
        <f t="shared" si="96"/>
        <v>2750</v>
      </c>
      <c r="L524" s="189">
        <f t="shared" si="97"/>
        <v>-38</v>
      </c>
      <c r="M524" s="260">
        <v>1</v>
      </c>
      <c r="N524" s="72" t="s">
        <v>2242</v>
      </c>
      <c r="O524" s="72" t="s">
        <v>128</v>
      </c>
      <c r="P524" s="72" t="s">
        <v>206</v>
      </c>
      <c r="Q524" s="186">
        <v>15513</v>
      </c>
      <c r="R524" s="66">
        <v>19</v>
      </c>
      <c r="S524" s="66">
        <f t="shared" si="98"/>
        <v>0</v>
      </c>
      <c r="T524" s="66">
        <v>1441</v>
      </c>
      <c r="U524" s="4" t="s">
        <v>129</v>
      </c>
      <c r="V524" s="5">
        <f t="shared" si="104"/>
        <v>1.1020110604317205E-2</v>
      </c>
      <c r="W524" s="5">
        <f t="shared" si="105"/>
        <v>8.1706519726998676E-4</v>
      </c>
      <c r="X524" s="5" t="str">
        <f t="shared" si="99"/>
        <v xml:space="preserve">STABLE </v>
      </c>
      <c r="Y524" s="72" t="str">
        <f t="shared" si="100"/>
        <v>PAID</v>
      </c>
      <c r="Z524" s="72" t="s">
        <v>129</v>
      </c>
      <c r="AA524" s="72" t="s">
        <v>128</v>
      </c>
      <c r="AB524" s="232"/>
      <c r="AC524" s="72"/>
      <c r="AD524" s="72" t="s">
        <v>2888</v>
      </c>
      <c r="AE524" s="234"/>
      <c r="AF524" s="235" t="s">
        <v>129</v>
      </c>
      <c r="AG524" s="7"/>
      <c r="AH524" s="72" t="s">
        <v>207</v>
      </c>
      <c r="AI524" s="7"/>
      <c r="AJ524" s="7"/>
      <c r="AK524" s="7"/>
      <c r="AL524" s="7">
        <v>4191</v>
      </c>
      <c r="AM524" s="186">
        <v>15513</v>
      </c>
      <c r="AN524" s="189">
        <v>26</v>
      </c>
      <c r="AO524" s="233">
        <v>25</v>
      </c>
      <c r="AP524" s="233" t="str">
        <f t="shared" si="101"/>
        <v>STABLE</v>
      </c>
      <c r="AQ524" s="233"/>
      <c r="AR524" s="233"/>
      <c r="AS524" s="233"/>
      <c r="AT524" s="233"/>
      <c r="AU524" s="72" t="s">
        <v>131</v>
      </c>
      <c r="AV524" s="236" t="s">
        <v>2787</v>
      </c>
      <c r="AW524" s="232" t="s">
        <v>2788</v>
      </c>
      <c r="AX524" s="237">
        <v>45614</v>
      </c>
      <c r="AY524" s="72">
        <v>24</v>
      </c>
      <c r="AZ524" s="72" t="s">
        <v>2880</v>
      </c>
      <c r="BA524" s="7" t="s">
        <v>135</v>
      </c>
      <c r="BB524" s="7"/>
      <c r="BC524" s="7"/>
      <c r="BD524" s="72"/>
      <c r="BE524" s="72"/>
      <c r="BF524" s="72"/>
      <c r="BG524" s="150"/>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v>1</v>
      </c>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238">
        <f t="shared" si="102"/>
        <v>2</v>
      </c>
      <c r="ES524" s="72">
        <f t="shared" si="103"/>
        <v>1</v>
      </c>
      <c r="ET524" s="72" t="s">
        <v>210</v>
      </c>
      <c r="EU524" s="7"/>
      <c r="EV524" s="262"/>
      <c r="EW524" s="7"/>
      <c r="EX524" s="150"/>
      <c r="EY524" s="239"/>
      <c r="EZ524" s="239"/>
      <c r="FA524" s="150"/>
      <c r="FB524" s="239"/>
      <c r="FC524" s="7"/>
      <c r="FD524" s="7"/>
      <c r="FE524" s="7">
        <f t="shared" si="106"/>
        <v>2750</v>
      </c>
      <c r="FF524" s="72">
        <f t="shared" si="107"/>
        <v>5462</v>
      </c>
    </row>
    <row r="525" spans="1:163" ht="17.25" hidden="1" customHeight="1" x14ac:dyDescent="0.25">
      <c r="A525" s="72">
        <v>457900568</v>
      </c>
      <c r="B525" s="232" t="s">
        <v>877</v>
      </c>
      <c r="C525" s="72"/>
      <c r="D525" s="72"/>
      <c r="E525" s="72"/>
      <c r="F525" s="72"/>
      <c r="G525" s="233"/>
      <c r="H525" s="233"/>
      <c r="I525" s="72">
        <v>4053</v>
      </c>
      <c r="J525" s="72">
        <v>16188</v>
      </c>
      <c r="K525" s="189">
        <f t="shared" si="96"/>
        <v>845</v>
      </c>
      <c r="L525" s="189">
        <f t="shared" si="97"/>
        <v>20241</v>
      </c>
      <c r="M525" s="260">
        <v>5</v>
      </c>
      <c r="N525" s="72" t="s">
        <v>124</v>
      </c>
      <c r="O525" s="72" t="s">
        <v>125</v>
      </c>
      <c r="P525" s="72" t="s">
        <v>218</v>
      </c>
      <c r="Q525" s="186">
        <v>15411</v>
      </c>
      <c r="R525" s="66">
        <v>869</v>
      </c>
      <c r="S525" s="66">
        <f t="shared" si="98"/>
        <v>0</v>
      </c>
      <c r="T525" s="66">
        <v>1800</v>
      </c>
      <c r="U525" s="4" t="s">
        <v>124</v>
      </c>
      <c r="V525" s="5">
        <f t="shared" si="104"/>
        <v>0.64295602065669877</v>
      </c>
      <c r="W525" s="5">
        <f t="shared" si="105"/>
        <v>6.8888223285778613E-3</v>
      </c>
      <c r="X525" s="5" t="str">
        <f t="shared" si="99"/>
        <v>FLOW</v>
      </c>
      <c r="Y525" s="72" t="str">
        <f t="shared" si="100"/>
        <v xml:space="preserve">OS </v>
      </c>
      <c r="Z525" s="72" t="s">
        <v>2552</v>
      </c>
      <c r="AA525" s="72" t="s">
        <v>515</v>
      </c>
      <c r="AB525" s="232" t="s">
        <v>2903</v>
      </c>
      <c r="AC525" s="72"/>
      <c r="AD525" s="72" t="s">
        <v>2892</v>
      </c>
      <c r="AE525" s="234"/>
      <c r="AF525" s="235" t="s">
        <v>2882</v>
      </c>
      <c r="AG525" s="7"/>
      <c r="AH525" s="72" t="s">
        <v>1137</v>
      </c>
      <c r="AI525" s="7"/>
      <c r="AJ525" s="7"/>
      <c r="AK525" s="7"/>
      <c r="AL525" s="7">
        <v>16188</v>
      </c>
      <c r="AM525" s="186">
        <v>15411</v>
      </c>
      <c r="AN525" s="189">
        <v>146</v>
      </c>
      <c r="AO525" s="233">
        <v>175</v>
      </c>
      <c r="AP525" s="233" t="str">
        <f t="shared" si="101"/>
        <v>FLOW</v>
      </c>
      <c r="AQ525" s="233"/>
      <c r="AR525" s="233"/>
      <c r="AS525" s="233"/>
      <c r="AT525" s="233"/>
      <c r="AU525" s="72" t="s">
        <v>426</v>
      </c>
      <c r="AV525" s="236" t="s">
        <v>1651</v>
      </c>
      <c r="AW525" s="232" t="s">
        <v>1203</v>
      </c>
      <c r="AX525" s="237">
        <v>45045</v>
      </c>
      <c r="AY525" s="72">
        <v>36</v>
      </c>
      <c r="AZ525" s="72" t="s">
        <v>139</v>
      </c>
      <c r="BA525" s="7" t="s">
        <v>2305</v>
      </c>
      <c r="BB525" s="7"/>
      <c r="BC525" s="7"/>
      <c r="BD525" s="72"/>
      <c r="BE525" s="72"/>
      <c r="BF525" s="72"/>
      <c r="BG525" s="150"/>
      <c r="BH525" s="72"/>
      <c r="BI525" s="72"/>
      <c r="BJ525" s="72"/>
      <c r="BK525" s="72"/>
      <c r="BL525" s="72">
        <v>1</v>
      </c>
      <c r="BM525" s="72"/>
      <c r="BN525" s="72"/>
      <c r="BO525" s="72"/>
      <c r="BP525" s="72"/>
      <c r="BQ525" s="72"/>
      <c r="BR525" s="72"/>
      <c r="BS525" s="72"/>
      <c r="BT525" s="72"/>
      <c r="BU525" s="72"/>
      <c r="BV525" s="72"/>
      <c r="BW525" s="72"/>
      <c r="BX525" s="72"/>
      <c r="BY525" s="72"/>
      <c r="BZ525" s="72"/>
      <c r="CA525" s="72"/>
      <c r="CB525" s="72"/>
      <c r="CC525" s="72"/>
      <c r="CD525" s="72"/>
      <c r="CE525" s="72"/>
      <c r="CF525" s="72"/>
      <c r="CG525" s="72"/>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238">
        <f t="shared" si="102"/>
        <v>1</v>
      </c>
      <c r="ES525" s="72">
        <f t="shared" si="103"/>
        <v>1</v>
      </c>
      <c r="ET525" s="72" t="s">
        <v>222</v>
      </c>
      <c r="EU525" s="7" t="s">
        <v>2096</v>
      </c>
      <c r="EV525" s="7" t="s">
        <v>115</v>
      </c>
      <c r="EW525" s="7" t="s">
        <v>2354</v>
      </c>
      <c r="EX525" s="150" t="s">
        <v>2507</v>
      </c>
      <c r="EY525" s="239">
        <v>46207</v>
      </c>
      <c r="EZ525" s="239"/>
      <c r="FA525" s="150"/>
      <c r="FB525" s="239"/>
      <c r="FC525" s="7"/>
      <c r="FD525" s="7"/>
      <c r="FE525" s="7">
        <f t="shared" si="106"/>
        <v>845</v>
      </c>
      <c r="FF525" s="72">
        <f t="shared" si="107"/>
        <v>20241</v>
      </c>
    </row>
    <row r="526" spans="1:163" ht="17.25" hidden="1" customHeight="1" x14ac:dyDescent="0.25">
      <c r="A526" s="72">
        <v>461914236</v>
      </c>
      <c r="B526" s="232" t="s">
        <v>716</v>
      </c>
      <c r="C526" s="72" t="s">
        <v>2243</v>
      </c>
      <c r="D526" s="72" t="s">
        <v>2244</v>
      </c>
      <c r="E526" s="72">
        <f>5000+5000</f>
        <v>10000</v>
      </c>
      <c r="F526" s="72"/>
      <c r="G526" s="233"/>
      <c r="H526" s="233"/>
      <c r="I526" s="72">
        <v>3993</v>
      </c>
      <c r="J526" s="72">
        <v>7981</v>
      </c>
      <c r="K526" s="189">
        <f t="shared" si="96"/>
        <v>4177</v>
      </c>
      <c r="L526" s="189">
        <f t="shared" si="97"/>
        <v>1974</v>
      </c>
      <c r="M526" s="260">
        <v>2</v>
      </c>
      <c r="N526" s="72" t="s">
        <v>480</v>
      </c>
      <c r="O526" s="72" t="s">
        <v>128</v>
      </c>
      <c r="P526" s="72" t="s">
        <v>348</v>
      </c>
      <c r="Q526" s="186">
        <v>15338</v>
      </c>
      <c r="R526" s="66">
        <v>189</v>
      </c>
      <c r="S526" s="66">
        <f t="shared" si="98"/>
        <v>0</v>
      </c>
      <c r="T526" s="66">
        <v>1855.9</v>
      </c>
      <c r="U526" s="4" t="s">
        <v>124</v>
      </c>
      <c r="V526" s="5">
        <f t="shared" si="104"/>
        <v>0.13914214125403918</v>
      </c>
      <c r="W526" s="5">
        <f t="shared" si="105"/>
        <v>2.8517984032360917E-3</v>
      </c>
      <c r="X526" s="5" t="str">
        <f t="shared" si="99"/>
        <v>RB</v>
      </c>
      <c r="Y526" s="72" t="str">
        <f t="shared" si="100"/>
        <v>PAID</v>
      </c>
      <c r="Z526" s="72" t="s">
        <v>141</v>
      </c>
      <c r="AA526" s="72" t="s">
        <v>128</v>
      </c>
      <c r="AB526" s="232"/>
      <c r="AC526" s="72"/>
      <c r="AD526" s="72"/>
      <c r="AE526" s="234"/>
      <c r="AF526" s="235" t="s">
        <v>129</v>
      </c>
      <c r="AG526" s="7"/>
      <c r="AH526" s="72" t="s">
        <v>349</v>
      </c>
      <c r="AI526" s="7"/>
      <c r="AJ526" s="7"/>
      <c r="AK526" s="7"/>
      <c r="AL526" s="7">
        <v>7981</v>
      </c>
      <c r="AM526" s="186">
        <v>15338</v>
      </c>
      <c r="AN526" s="189">
        <v>57</v>
      </c>
      <c r="AO526" s="233">
        <v>25</v>
      </c>
      <c r="AP526" s="233" t="str">
        <f t="shared" si="101"/>
        <v>STABLE</v>
      </c>
      <c r="AQ526" s="233"/>
      <c r="AR526" s="233"/>
      <c r="AS526" s="233"/>
      <c r="AT526" s="233"/>
      <c r="AU526" s="72" t="s">
        <v>131</v>
      </c>
      <c r="AV526" s="236" t="s">
        <v>1455</v>
      </c>
      <c r="AW526" s="232" t="s">
        <v>361</v>
      </c>
      <c r="AX526" s="237">
        <v>45336</v>
      </c>
      <c r="AY526" s="72">
        <v>30</v>
      </c>
      <c r="AZ526" s="72" t="s">
        <v>139</v>
      </c>
      <c r="BA526" s="7" t="s">
        <v>135</v>
      </c>
      <c r="BB526" s="7"/>
      <c r="BC526" s="7"/>
      <c r="BD526" s="72"/>
      <c r="BE526" s="72"/>
      <c r="BF526" s="72"/>
      <c r="BG526" s="150"/>
      <c r="BH526" s="72"/>
      <c r="BI526" s="72">
        <v>1</v>
      </c>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238">
        <f t="shared" si="102"/>
        <v>1</v>
      </c>
      <c r="ES526" s="72">
        <f t="shared" si="103"/>
        <v>1</v>
      </c>
      <c r="ET526" s="72" t="s">
        <v>352</v>
      </c>
      <c r="EU526" s="7" t="s">
        <v>2097</v>
      </c>
      <c r="EV526" s="7" t="s">
        <v>115</v>
      </c>
      <c r="EW526" s="7" t="s">
        <v>2350</v>
      </c>
      <c r="EX526" s="150" t="s">
        <v>2508</v>
      </c>
      <c r="EY526" s="239">
        <v>46206</v>
      </c>
      <c r="EZ526" s="239"/>
      <c r="FA526" s="150"/>
      <c r="FB526" s="239"/>
      <c r="FC526" s="7"/>
      <c r="FD526" s="7"/>
      <c r="FE526" s="7">
        <f t="shared" si="106"/>
        <v>4177</v>
      </c>
      <c r="FF526" s="72">
        <f t="shared" si="107"/>
        <v>11974</v>
      </c>
    </row>
    <row r="527" spans="1:163" ht="17.25" hidden="1" customHeight="1" x14ac:dyDescent="0.25">
      <c r="A527" s="72">
        <v>467004508</v>
      </c>
      <c r="B527" s="232" t="s">
        <v>997</v>
      </c>
      <c r="C527" s="72"/>
      <c r="D527" s="72"/>
      <c r="E527" s="72"/>
      <c r="F527" s="72"/>
      <c r="G527" s="233"/>
      <c r="H527" s="233"/>
      <c r="I527" s="72">
        <v>1000</v>
      </c>
      <c r="J527" s="72">
        <v>2000</v>
      </c>
      <c r="K527" s="189">
        <f t="shared" si="96"/>
        <v>1020</v>
      </c>
      <c r="L527" s="189">
        <f t="shared" si="97"/>
        <v>3000</v>
      </c>
      <c r="M527" s="260">
        <v>2</v>
      </c>
      <c r="N527" s="72" t="s">
        <v>124</v>
      </c>
      <c r="O527" s="72" t="s">
        <v>125</v>
      </c>
      <c r="P527" s="72" t="s">
        <v>284</v>
      </c>
      <c r="Q527" s="186">
        <v>15045</v>
      </c>
      <c r="R527" s="66">
        <v>20</v>
      </c>
      <c r="S527" s="66">
        <f t="shared" si="98"/>
        <v>0</v>
      </c>
      <c r="T527" s="66">
        <v>900</v>
      </c>
      <c r="U527" s="4" t="s">
        <v>124</v>
      </c>
      <c r="V527" s="5">
        <f t="shared" si="104"/>
        <v>2.2812160996996816E-2</v>
      </c>
      <c r="W527" s="5">
        <f t="shared" si="105"/>
        <v>2.7973208356165727E-3</v>
      </c>
      <c r="X527" s="5" t="str">
        <f t="shared" si="99"/>
        <v>FLOW</v>
      </c>
      <c r="Y527" s="72" t="str">
        <f t="shared" si="100"/>
        <v>LMCB</v>
      </c>
      <c r="Z527" s="72" t="s">
        <v>141</v>
      </c>
      <c r="AA527" s="72" t="s">
        <v>339</v>
      </c>
      <c r="AB527" s="232"/>
      <c r="AC527" s="72"/>
      <c r="AD527" s="72" t="s">
        <v>2892</v>
      </c>
      <c r="AE527" s="234"/>
      <c r="AF527" s="235" t="s">
        <v>129</v>
      </c>
      <c r="AG527" s="7"/>
      <c r="AH527" s="72" t="s">
        <v>285</v>
      </c>
      <c r="AI527" s="7"/>
      <c r="AJ527" s="7"/>
      <c r="AK527" s="7"/>
      <c r="AL527" s="7">
        <v>2000</v>
      </c>
      <c r="AM527" s="186">
        <v>15045</v>
      </c>
      <c r="AN527" s="189">
        <v>56</v>
      </c>
      <c r="AO527" s="233">
        <v>85</v>
      </c>
      <c r="AP527" s="233" t="str">
        <f t="shared" si="101"/>
        <v>FLOW</v>
      </c>
      <c r="AQ527" s="233"/>
      <c r="AR527" s="233"/>
      <c r="AS527" s="233"/>
      <c r="AT527" s="233"/>
      <c r="AU527" s="72" t="s">
        <v>131</v>
      </c>
      <c r="AV527" s="236" t="s">
        <v>1789</v>
      </c>
      <c r="AW527" s="232" t="s">
        <v>1286</v>
      </c>
      <c r="AX527" s="237">
        <v>45934</v>
      </c>
      <c r="AY527" s="72">
        <v>24</v>
      </c>
      <c r="AZ527" s="72" t="s">
        <v>139</v>
      </c>
      <c r="BA527" s="7" t="s">
        <v>2305</v>
      </c>
      <c r="BB527" s="7"/>
      <c r="BC527" s="7"/>
      <c r="BD527" s="72"/>
      <c r="BE527" s="72"/>
      <c r="BF527" s="72"/>
      <c r="BG527" s="150"/>
      <c r="BH527" s="72"/>
      <c r="BI527" s="72">
        <v>1</v>
      </c>
      <c r="BJ527" s="72"/>
      <c r="BK527" s="72"/>
      <c r="BL527" s="72"/>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238">
        <f t="shared" si="102"/>
        <v>1</v>
      </c>
      <c r="ES527" s="72">
        <f t="shared" si="103"/>
        <v>1</v>
      </c>
      <c r="ET527" s="72" t="s">
        <v>288</v>
      </c>
      <c r="EU527" s="7" t="s">
        <v>2098</v>
      </c>
      <c r="EV527" s="7" t="s">
        <v>115</v>
      </c>
      <c r="EW527" s="7" t="s">
        <v>2354</v>
      </c>
      <c r="EX527" s="150" t="s">
        <v>2408</v>
      </c>
      <c r="EY527" s="239">
        <v>46206</v>
      </c>
      <c r="EZ527" s="239"/>
      <c r="FA527" s="150"/>
      <c r="FB527" s="239"/>
      <c r="FC527" s="7"/>
      <c r="FD527" s="7"/>
      <c r="FE527" s="7">
        <f t="shared" si="106"/>
        <v>1020</v>
      </c>
      <c r="FF527" s="72">
        <f t="shared" si="107"/>
        <v>3000</v>
      </c>
    </row>
    <row r="528" spans="1:163" ht="17.25" hidden="1" customHeight="1" x14ac:dyDescent="0.25">
      <c r="A528" s="72">
        <v>466120357</v>
      </c>
      <c r="B528" s="232" t="s">
        <v>792</v>
      </c>
      <c r="C528" s="72" t="s">
        <v>2243</v>
      </c>
      <c r="D528" s="72" t="s">
        <v>2935</v>
      </c>
      <c r="E528" s="72">
        <v>2743</v>
      </c>
      <c r="F528" s="72"/>
      <c r="G528" s="233"/>
      <c r="H528" s="233"/>
      <c r="I528" s="72">
        <v>2652</v>
      </c>
      <c r="J528" s="72">
        <v>2652</v>
      </c>
      <c r="K528" s="189">
        <f t="shared" si="96"/>
        <v>2695</v>
      </c>
      <c r="L528" s="189">
        <f t="shared" si="97"/>
        <v>2561</v>
      </c>
      <c r="M528" s="260">
        <v>1</v>
      </c>
      <c r="N528" s="72" t="s">
        <v>480</v>
      </c>
      <c r="O528" s="72" t="s">
        <v>128</v>
      </c>
      <c r="P528" s="72" t="s">
        <v>165</v>
      </c>
      <c r="Q528" s="186">
        <v>14875</v>
      </c>
      <c r="R528" s="66">
        <v>43</v>
      </c>
      <c r="S528" s="66">
        <f t="shared" si="98"/>
        <v>0</v>
      </c>
      <c r="T528" s="66">
        <v>450</v>
      </c>
      <c r="U528" s="4" t="s">
        <v>129</v>
      </c>
      <c r="V528" s="5">
        <f t="shared" si="104"/>
        <v>1.6072190813889907E-2</v>
      </c>
      <c r="W528" s="5">
        <f t="shared" si="105"/>
        <v>7.8346192286411743E-4</v>
      </c>
      <c r="X528" s="5" t="str">
        <f t="shared" si="99"/>
        <v>RB</v>
      </c>
      <c r="Y528" s="72" t="str">
        <f t="shared" si="100"/>
        <v>PAID</v>
      </c>
      <c r="Z528" s="72" t="s">
        <v>129</v>
      </c>
      <c r="AA528" s="72" t="s">
        <v>141</v>
      </c>
      <c r="AB528" s="232" t="s">
        <v>2349</v>
      </c>
      <c r="AC528" s="72"/>
      <c r="AD528" s="72" t="s">
        <v>2892</v>
      </c>
      <c r="AE528" s="234"/>
      <c r="AF528" s="235" t="s">
        <v>129</v>
      </c>
      <c r="AG528" s="7"/>
      <c r="AH528" s="72" t="s">
        <v>167</v>
      </c>
      <c r="AI528" s="7"/>
      <c r="AJ528" s="7"/>
      <c r="AK528" s="7"/>
      <c r="AL528" s="7">
        <v>2652</v>
      </c>
      <c r="AM528" s="186">
        <v>14875</v>
      </c>
      <c r="AN528" s="189">
        <v>25</v>
      </c>
      <c r="AO528" s="233">
        <v>0</v>
      </c>
      <c r="AP528" s="233" t="str">
        <f t="shared" si="101"/>
        <v>RB</v>
      </c>
      <c r="AQ528" s="233"/>
      <c r="AR528" s="233"/>
      <c r="AS528" s="233"/>
      <c r="AT528" s="233"/>
      <c r="AU528" s="72" t="s">
        <v>131</v>
      </c>
      <c r="AV528" s="236" t="s">
        <v>1546</v>
      </c>
      <c r="AW528" s="232" t="s">
        <v>1180</v>
      </c>
      <c r="AX528" s="237">
        <v>45791</v>
      </c>
      <c r="AY528" s="72">
        <v>18</v>
      </c>
      <c r="AZ528" s="72" t="s">
        <v>139</v>
      </c>
      <c r="BA528" s="7" t="s">
        <v>2305</v>
      </c>
      <c r="BB528" s="7"/>
      <c r="BC528" s="7"/>
      <c r="BD528" s="72"/>
      <c r="BE528" s="72"/>
      <c r="BF528" s="72"/>
      <c r="BG528" s="150"/>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v>1</v>
      </c>
      <c r="CH528" s="72"/>
      <c r="CI528" s="72"/>
      <c r="CJ528" s="72"/>
      <c r="CK528" s="72"/>
      <c r="CL528" s="72"/>
      <c r="CM528" s="72"/>
      <c r="CN528" s="72"/>
      <c r="CO528" s="72"/>
      <c r="CP528" s="72"/>
      <c r="CQ528" s="72"/>
      <c r="CR528" s="72"/>
      <c r="CS528" s="72">
        <v>1</v>
      </c>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238">
        <f t="shared" si="102"/>
        <v>2</v>
      </c>
      <c r="ES528" s="72">
        <f t="shared" si="103"/>
        <v>1</v>
      </c>
      <c r="ET528" s="72" t="s">
        <v>170</v>
      </c>
      <c r="EU528" s="7" t="s">
        <v>2099</v>
      </c>
      <c r="EV528" s="7" t="s">
        <v>115</v>
      </c>
      <c r="EW528" s="7" t="e">
        <v>#N/A</v>
      </c>
      <c r="EX528" s="150" t="e">
        <v>#N/A</v>
      </c>
      <c r="EY528" s="239" t="e">
        <v>#N/A</v>
      </c>
      <c r="EZ528" s="239"/>
      <c r="FA528" s="150"/>
      <c r="FB528" s="239"/>
      <c r="FC528" s="7"/>
      <c r="FD528" s="7"/>
      <c r="FE528" s="7">
        <f t="shared" si="106"/>
        <v>2695</v>
      </c>
      <c r="FF528" s="72">
        <f t="shared" si="107"/>
        <v>5304</v>
      </c>
    </row>
    <row r="529" spans="1:163" ht="17.25" hidden="1" customHeight="1" x14ac:dyDescent="0.25">
      <c r="A529" s="72">
        <v>461898596</v>
      </c>
      <c r="B529" s="232" t="s">
        <v>616</v>
      </c>
      <c r="C529" s="72"/>
      <c r="D529" s="72"/>
      <c r="E529" s="72"/>
      <c r="F529" s="72"/>
      <c r="G529" s="233"/>
      <c r="H529" s="233"/>
      <c r="I529" s="72">
        <v>3953</v>
      </c>
      <c r="J529" s="72">
        <v>7278</v>
      </c>
      <c r="K529" s="189">
        <f t="shared" si="96"/>
        <v>3574</v>
      </c>
      <c r="L529" s="189">
        <f t="shared" si="97"/>
        <v>11231</v>
      </c>
      <c r="M529" s="260">
        <v>2</v>
      </c>
      <c r="N529" s="72" t="s">
        <v>124</v>
      </c>
      <c r="O529" s="72" t="s">
        <v>125</v>
      </c>
      <c r="P529" s="72" t="s">
        <v>140</v>
      </c>
      <c r="Q529" s="186">
        <v>14804.28</v>
      </c>
      <c r="R529" s="66">
        <v>249</v>
      </c>
      <c r="S529" s="66">
        <f t="shared" si="98"/>
        <v>0</v>
      </c>
      <c r="T529" s="66">
        <v>4758.91</v>
      </c>
      <c r="U529" s="4" t="s">
        <v>1014</v>
      </c>
      <c r="V529" s="5">
        <f t="shared" si="104"/>
        <v>2.6893241880116686E-2</v>
      </c>
      <c r="W529" s="5">
        <f t="shared" si="105"/>
        <v>2.7525637022467078E-3</v>
      </c>
      <c r="X529" s="5" t="s">
        <v>2242</v>
      </c>
      <c r="Y529" s="72" t="str">
        <f t="shared" si="100"/>
        <v>MPTP</v>
      </c>
      <c r="Z529" s="72" t="s">
        <v>141</v>
      </c>
      <c r="AA529" s="72" t="s">
        <v>181</v>
      </c>
      <c r="AB529" s="232" t="s">
        <v>2349</v>
      </c>
      <c r="AC529" s="72">
        <v>25</v>
      </c>
      <c r="AD529" s="72" t="s">
        <v>2889</v>
      </c>
      <c r="AE529" s="234"/>
      <c r="AF529" s="235" t="s">
        <v>129</v>
      </c>
      <c r="AG529" s="7"/>
      <c r="AH529" s="72" t="s">
        <v>160</v>
      </c>
      <c r="AI529" s="7"/>
      <c r="AJ529" s="7"/>
      <c r="AK529" s="7"/>
      <c r="AL529" s="7">
        <v>7278</v>
      </c>
      <c r="AM529" s="186">
        <v>14804.28</v>
      </c>
      <c r="AN529" s="189">
        <v>57</v>
      </c>
      <c r="AO529" s="233">
        <v>86</v>
      </c>
      <c r="AP529" s="233" t="str">
        <f t="shared" si="101"/>
        <v>FLOW</v>
      </c>
      <c r="AQ529" s="233"/>
      <c r="AR529" s="233"/>
      <c r="AS529" s="233"/>
      <c r="AT529" s="233"/>
      <c r="AU529" s="72" t="s">
        <v>131</v>
      </c>
      <c r="AV529" s="236" t="s">
        <v>1324</v>
      </c>
      <c r="AW529" s="232" t="s">
        <v>1180</v>
      </c>
      <c r="AX529" s="237">
        <v>45335</v>
      </c>
      <c r="AY529" s="72">
        <v>30</v>
      </c>
      <c r="AZ529" s="72" t="s">
        <v>139</v>
      </c>
      <c r="BA529" s="7" t="s">
        <v>135</v>
      </c>
      <c r="BB529" s="7"/>
      <c r="BC529" s="7"/>
      <c r="BD529" s="72"/>
      <c r="BE529" s="72"/>
      <c r="BF529" s="72"/>
      <c r="BG529" s="150"/>
      <c r="BH529" s="72"/>
      <c r="BI529" s="72"/>
      <c r="BJ529" s="72"/>
      <c r="BK529" s="72"/>
      <c r="BL529" s="72"/>
      <c r="BM529" s="72"/>
      <c r="BN529" s="72"/>
      <c r="BO529" s="72"/>
      <c r="BP529" s="72"/>
      <c r="BQ529" s="72"/>
      <c r="BR529" s="72"/>
      <c r="BS529" s="72"/>
      <c r="BT529" s="72"/>
      <c r="BU529" s="72">
        <v>2</v>
      </c>
      <c r="BV529" s="72"/>
      <c r="BW529" s="72"/>
      <c r="BX529" s="72">
        <v>2</v>
      </c>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238">
        <f t="shared" si="102"/>
        <v>4</v>
      </c>
      <c r="ES529" s="72">
        <f t="shared" si="103"/>
        <v>1</v>
      </c>
      <c r="ET529" s="72" t="s">
        <v>145</v>
      </c>
      <c r="EU529" s="7" t="s">
        <v>2100</v>
      </c>
      <c r="EV529" s="7" t="s">
        <v>115</v>
      </c>
      <c r="EW529" s="7" t="s">
        <v>2350</v>
      </c>
      <c r="EX529" s="150" t="s">
        <v>2449</v>
      </c>
      <c r="EY529" s="239">
        <v>46210</v>
      </c>
      <c r="EZ529" s="239"/>
      <c r="FA529" s="150"/>
      <c r="FB529" s="239"/>
      <c r="FC529" s="7"/>
      <c r="FD529" s="7"/>
      <c r="FE529" s="7">
        <f t="shared" si="106"/>
        <v>3574</v>
      </c>
      <c r="FF529" s="72">
        <f t="shared" si="107"/>
        <v>11231</v>
      </c>
    </row>
    <row r="530" spans="1:163" ht="17.25" hidden="1" customHeight="1" x14ac:dyDescent="0.25">
      <c r="A530" s="72">
        <v>463787781</v>
      </c>
      <c r="B530" s="232" t="s">
        <v>826</v>
      </c>
      <c r="C530" s="72"/>
      <c r="D530" s="72"/>
      <c r="E530" s="72"/>
      <c r="F530" s="72"/>
      <c r="G530" s="233"/>
      <c r="H530" s="233"/>
      <c r="I530" s="72">
        <v>4260</v>
      </c>
      <c r="J530" s="72">
        <v>6566</v>
      </c>
      <c r="K530" s="189">
        <f t="shared" si="96"/>
        <v>2719</v>
      </c>
      <c r="L530" s="189">
        <f t="shared" si="97"/>
        <v>10826</v>
      </c>
      <c r="M530" s="260">
        <v>2</v>
      </c>
      <c r="N530" s="72" t="s">
        <v>124</v>
      </c>
      <c r="O530" s="72" t="s">
        <v>125</v>
      </c>
      <c r="P530" s="72" t="s">
        <v>236</v>
      </c>
      <c r="Q530" s="186">
        <v>14572</v>
      </c>
      <c r="R530" s="66">
        <v>413</v>
      </c>
      <c r="S530" s="66">
        <f t="shared" si="98"/>
        <v>0</v>
      </c>
      <c r="T530" s="66">
        <v>4950</v>
      </c>
      <c r="U530" s="4" t="s">
        <v>129</v>
      </c>
      <c r="V530" s="5">
        <f t="shared" si="104"/>
        <v>3.1582562272990847E-2</v>
      </c>
      <c r="W530" s="5">
        <f t="shared" si="105"/>
        <v>2.7093758203127088E-3</v>
      </c>
      <c r="X530" s="5" t="str">
        <f t="shared" si="99"/>
        <v>FLOW</v>
      </c>
      <c r="Y530" s="72" t="str">
        <f t="shared" si="100"/>
        <v>NC</v>
      </c>
      <c r="Z530" s="72" t="s">
        <v>129</v>
      </c>
      <c r="AA530" s="72" t="s">
        <v>141</v>
      </c>
      <c r="AB530" s="232" t="s">
        <v>2349</v>
      </c>
      <c r="AC530" s="72"/>
      <c r="AD530" s="72"/>
      <c r="AE530" s="234"/>
      <c r="AF530" s="235" t="s">
        <v>129</v>
      </c>
      <c r="AG530" s="7"/>
      <c r="AH530" s="72" t="s">
        <v>389</v>
      </c>
      <c r="AI530" s="7"/>
      <c r="AJ530" s="7"/>
      <c r="AK530" s="7"/>
      <c r="AL530" s="7">
        <v>6566</v>
      </c>
      <c r="AM530" s="186">
        <v>14572</v>
      </c>
      <c r="AN530" s="189">
        <v>57</v>
      </c>
      <c r="AO530" s="233">
        <v>86</v>
      </c>
      <c r="AP530" s="233" t="str">
        <f t="shared" si="101"/>
        <v>FLOW</v>
      </c>
      <c r="AQ530" s="233"/>
      <c r="AR530" s="233"/>
      <c r="AS530" s="233"/>
      <c r="AT530" s="233"/>
      <c r="AU530" s="72" t="s">
        <v>131</v>
      </c>
      <c r="AV530" s="236" t="s">
        <v>1585</v>
      </c>
      <c r="AW530" s="232" t="s">
        <v>361</v>
      </c>
      <c r="AX530" s="237">
        <v>45521</v>
      </c>
      <c r="AY530" s="72">
        <v>24</v>
      </c>
      <c r="AZ530" s="72" t="s">
        <v>139</v>
      </c>
      <c r="BA530" s="7" t="s">
        <v>135</v>
      </c>
      <c r="BB530" s="7"/>
      <c r="BC530" s="7"/>
      <c r="BD530" s="72"/>
      <c r="BE530" s="72"/>
      <c r="BF530" s="72"/>
      <c r="BG530" s="150"/>
      <c r="BH530" s="72"/>
      <c r="BI530" s="72"/>
      <c r="BJ530" s="72"/>
      <c r="BK530" s="72"/>
      <c r="BL530" s="72">
        <v>1</v>
      </c>
      <c r="BM530" s="72"/>
      <c r="BN530" s="72"/>
      <c r="BO530" s="72"/>
      <c r="BP530" s="72"/>
      <c r="BQ530" s="72"/>
      <c r="BR530" s="72"/>
      <c r="BS530" s="72"/>
      <c r="BT530" s="72"/>
      <c r="BU530" s="72"/>
      <c r="BV530" s="72"/>
      <c r="BW530" s="72"/>
      <c r="BX530" s="72"/>
      <c r="BY530" s="72"/>
      <c r="BZ530" s="72"/>
      <c r="CA530" s="72">
        <v>2</v>
      </c>
      <c r="CB530" s="72"/>
      <c r="CC530" s="72"/>
      <c r="CD530" s="72"/>
      <c r="CE530" s="72"/>
      <c r="CF530" s="72"/>
      <c r="CG530" s="72"/>
      <c r="CH530" s="72"/>
      <c r="CI530" s="72"/>
      <c r="CJ530" s="72"/>
      <c r="CK530" s="72"/>
      <c r="CL530" s="72"/>
      <c r="CM530" s="72"/>
      <c r="CN530" s="72"/>
      <c r="CO530" s="72"/>
      <c r="CP530" s="72">
        <v>1</v>
      </c>
      <c r="CQ530" s="72"/>
      <c r="CR530" s="72"/>
      <c r="CS530" s="72"/>
      <c r="CT530" s="72"/>
      <c r="CU530" s="72"/>
      <c r="CV530" s="72">
        <v>1</v>
      </c>
      <c r="CW530" s="72"/>
      <c r="CX530" s="72"/>
      <c r="CY530" s="72"/>
      <c r="CZ530" s="72"/>
      <c r="DA530" s="72"/>
      <c r="DB530" s="72">
        <v>1</v>
      </c>
      <c r="DC530" s="72"/>
      <c r="DD530" s="72"/>
      <c r="DE530" s="72">
        <v>1</v>
      </c>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238">
        <f t="shared" si="102"/>
        <v>7</v>
      </c>
      <c r="ES530" s="72">
        <f t="shared" si="103"/>
        <v>1</v>
      </c>
      <c r="ET530" s="72" t="s">
        <v>240</v>
      </c>
      <c r="EU530" s="7" t="s">
        <v>2101</v>
      </c>
      <c r="EV530" s="7" t="s">
        <v>115</v>
      </c>
      <c r="EW530" s="7" t="s">
        <v>2386</v>
      </c>
      <c r="EX530" s="150" t="s">
        <v>2509</v>
      </c>
      <c r="EY530" s="239">
        <v>46207</v>
      </c>
      <c r="EZ530" s="239"/>
      <c r="FA530" s="150"/>
      <c r="FB530" s="239"/>
      <c r="FC530" s="7"/>
      <c r="FD530" s="7"/>
      <c r="FE530" s="7">
        <f t="shared" si="106"/>
        <v>2719</v>
      </c>
      <c r="FF530" s="72">
        <f t="shared" si="107"/>
        <v>10826</v>
      </c>
    </row>
    <row r="531" spans="1:163" ht="17.25" hidden="1" customHeight="1" x14ac:dyDescent="0.25">
      <c r="A531" s="72">
        <v>465402369</v>
      </c>
      <c r="B531" s="232" t="s">
        <v>534</v>
      </c>
      <c r="C531" s="72"/>
      <c r="D531" s="72"/>
      <c r="E531" s="72"/>
      <c r="F531" s="72"/>
      <c r="G531" s="233"/>
      <c r="H531" s="233"/>
      <c r="I531" s="72">
        <v>1317</v>
      </c>
      <c r="J531" s="72">
        <v>5162</v>
      </c>
      <c r="K531" s="189">
        <f t="shared" si="96"/>
        <v>1383</v>
      </c>
      <c r="L531" s="189">
        <f t="shared" si="97"/>
        <v>6479</v>
      </c>
      <c r="M531" s="260">
        <v>4</v>
      </c>
      <c r="N531" s="72" t="s">
        <v>124</v>
      </c>
      <c r="O531" s="72" t="s">
        <v>125</v>
      </c>
      <c r="P531" s="72" t="s">
        <v>225</v>
      </c>
      <c r="Q531" s="186">
        <v>14515</v>
      </c>
      <c r="R531" s="66">
        <v>172</v>
      </c>
      <c r="S531" s="66">
        <f t="shared" si="98"/>
        <v>0</v>
      </c>
      <c r="T531" s="66">
        <v>3354.53</v>
      </c>
      <c r="U531" s="4" t="s">
        <v>124</v>
      </c>
      <c r="V531" s="5">
        <f t="shared" si="104"/>
        <v>0.16046590942382069</v>
      </c>
      <c r="W531" s="5">
        <f t="shared" si="105"/>
        <v>5.5919683508229342E-3</v>
      </c>
      <c r="X531" s="5" t="str">
        <f t="shared" si="99"/>
        <v>FLOW</v>
      </c>
      <c r="Y531" s="72" t="str">
        <f t="shared" si="100"/>
        <v>LMCB</v>
      </c>
      <c r="Z531" s="72" t="s">
        <v>166</v>
      </c>
      <c r="AA531" s="72" t="s">
        <v>339</v>
      </c>
      <c r="AB531" s="232"/>
      <c r="AC531" s="72"/>
      <c r="AD531" s="72"/>
      <c r="AE531" s="234"/>
      <c r="AF531" s="235" t="s">
        <v>2882</v>
      </c>
      <c r="AG531" s="7"/>
      <c r="AH531" s="72" t="s">
        <v>1040</v>
      </c>
      <c r="AI531" s="7"/>
      <c r="AJ531" s="7"/>
      <c r="AK531" s="7"/>
      <c r="AL531" s="7">
        <v>5162</v>
      </c>
      <c r="AM531" s="186">
        <v>14515</v>
      </c>
      <c r="AN531" s="189">
        <v>117</v>
      </c>
      <c r="AO531" s="233">
        <v>146</v>
      </c>
      <c r="AP531" s="233" t="str">
        <f t="shared" si="101"/>
        <v>FLOW</v>
      </c>
      <c r="AQ531" s="233"/>
      <c r="AR531" s="233"/>
      <c r="AS531" s="233"/>
      <c r="AT531" s="233"/>
      <c r="AU531" s="72" t="s">
        <v>426</v>
      </c>
      <c r="AV531" s="236" t="s">
        <v>1198</v>
      </c>
      <c r="AW531" s="232" t="s">
        <v>1199</v>
      </c>
      <c r="AX531" s="237">
        <v>45691</v>
      </c>
      <c r="AY531" s="72">
        <v>24</v>
      </c>
      <c r="AZ531" s="72" t="s">
        <v>139</v>
      </c>
      <c r="BA531" s="7" t="s">
        <v>2305</v>
      </c>
      <c r="BB531" s="7"/>
      <c r="BC531" s="7"/>
      <c r="BD531" s="72"/>
      <c r="BE531" s="72"/>
      <c r="BF531" s="72"/>
      <c r="BG531" s="150"/>
      <c r="BH531" s="72"/>
      <c r="BI531" s="72"/>
      <c r="BJ531" s="72"/>
      <c r="BK531" s="72"/>
      <c r="BL531" s="72"/>
      <c r="BM531" s="72"/>
      <c r="BN531" s="72"/>
      <c r="BO531" s="72"/>
      <c r="BP531" s="72"/>
      <c r="BQ531" s="72"/>
      <c r="BR531" s="72"/>
      <c r="BS531" s="72"/>
      <c r="BT531" s="72"/>
      <c r="BU531" s="72"/>
      <c r="BV531" s="72"/>
      <c r="BW531" s="72"/>
      <c r="BX531" s="72"/>
      <c r="BY531" s="72"/>
      <c r="BZ531" s="72"/>
      <c r="CA531" s="72">
        <v>1</v>
      </c>
      <c r="CB531" s="72"/>
      <c r="CC531" s="72"/>
      <c r="CD531" s="72"/>
      <c r="CE531" s="72"/>
      <c r="CF531" s="72"/>
      <c r="CG531" s="72"/>
      <c r="CH531" s="72"/>
      <c r="CI531" s="72"/>
      <c r="CJ531" s="72"/>
      <c r="CK531" s="72"/>
      <c r="CL531" s="72"/>
      <c r="CM531" s="72">
        <v>1</v>
      </c>
      <c r="CN531" s="72"/>
      <c r="CO531" s="72"/>
      <c r="CP531" s="72"/>
      <c r="CQ531" s="72"/>
      <c r="CR531" s="72"/>
      <c r="CS531" s="72">
        <v>1</v>
      </c>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v>1</v>
      </c>
      <c r="EG531" s="72"/>
      <c r="EH531" s="72"/>
      <c r="EI531" s="72"/>
      <c r="EJ531" s="72"/>
      <c r="EK531" s="72"/>
      <c r="EL531" s="72"/>
      <c r="EM531" s="72"/>
      <c r="EN531" s="72"/>
      <c r="EO531" s="72"/>
      <c r="EP531" s="72"/>
      <c r="EQ531" s="72"/>
      <c r="ER531" s="238">
        <f t="shared" si="102"/>
        <v>4</v>
      </c>
      <c r="ES531" s="72">
        <f t="shared" si="103"/>
        <v>1</v>
      </c>
      <c r="ET531" s="72" t="s">
        <v>229</v>
      </c>
      <c r="EU531" s="7" t="s">
        <v>2102</v>
      </c>
      <c r="EV531" s="7" t="s">
        <v>115</v>
      </c>
      <c r="EW531" s="7" t="e">
        <v>#N/A</v>
      </c>
      <c r="EX531" s="150" t="e">
        <v>#N/A</v>
      </c>
      <c r="EY531" s="239" t="e">
        <v>#N/A</v>
      </c>
      <c r="EZ531" s="239"/>
      <c r="FA531" s="150"/>
      <c r="FB531" s="239"/>
      <c r="FC531" s="7" t="s">
        <v>2932</v>
      </c>
      <c r="FD531" s="7"/>
      <c r="FE531" s="7">
        <f t="shared" si="106"/>
        <v>1383</v>
      </c>
      <c r="FF531" s="72">
        <f t="shared" si="107"/>
        <v>6479</v>
      </c>
    </row>
    <row r="532" spans="1:163" ht="17.25" hidden="1" customHeight="1" x14ac:dyDescent="0.25">
      <c r="A532" s="72">
        <v>462695298</v>
      </c>
      <c r="B532" s="232" t="s">
        <v>2258</v>
      </c>
      <c r="C532" s="72"/>
      <c r="D532" s="72"/>
      <c r="E532" s="72"/>
      <c r="F532" s="72"/>
      <c r="G532" s="233"/>
      <c r="H532" s="233"/>
      <c r="I532" s="72">
        <v>4905</v>
      </c>
      <c r="J532" s="72">
        <v>14361</v>
      </c>
      <c r="K532" s="189">
        <f t="shared" si="96"/>
        <v>517</v>
      </c>
      <c r="L532" s="189">
        <f t="shared" si="97"/>
        <v>19266</v>
      </c>
      <c r="M532" s="260">
        <v>4</v>
      </c>
      <c r="N532" s="72" t="s">
        <v>124</v>
      </c>
      <c r="O532" s="72" t="s">
        <v>125</v>
      </c>
      <c r="P532" s="72" t="s">
        <v>192</v>
      </c>
      <c r="Q532" s="186">
        <v>14102</v>
      </c>
      <c r="R532" s="66">
        <v>871</v>
      </c>
      <c r="S532" s="66">
        <f t="shared" si="98"/>
        <v>0</v>
      </c>
      <c r="T532" s="66">
        <v>2250</v>
      </c>
      <c r="U532" s="4" t="s">
        <v>124</v>
      </c>
      <c r="V532" s="5">
        <f t="shared" si="104"/>
        <v>0.19551477840503084</v>
      </c>
      <c r="W532" s="5">
        <f t="shared" si="105"/>
        <v>5.4328582627147792E-3</v>
      </c>
      <c r="X532" s="5" t="s">
        <v>2242</v>
      </c>
      <c r="Y532" s="72" t="str">
        <f t="shared" si="100"/>
        <v>BPTP</v>
      </c>
      <c r="Z532" s="72" t="s">
        <v>258</v>
      </c>
      <c r="AA532" s="72" t="s">
        <v>258</v>
      </c>
      <c r="AB532" s="232"/>
      <c r="AC532" s="72"/>
      <c r="AD532" s="72" t="s">
        <v>2889</v>
      </c>
      <c r="AE532" s="234"/>
      <c r="AF532" s="235" t="s">
        <v>2882</v>
      </c>
      <c r="AG532" s="7"/>
      <c r="AH532" s="72" t="s">
        <v>2273</v>
      </c>
      <c r="AI532" s="7"/>
      <c r="AJ532" s="7"/>
      <c r="AK532" s="7"/>
      <c r="AL532" s="7">
        <v>17482</v>
      </c>
      <c r="AM532" s="186">
        <v>14102</v>
      </c>
      <c r="AN532" s="189">
        <v>118</v>
      </c>
      <c r="AO532" s="233">
        <v>147</v>
      </c>
      <c r="AP532" s="233" t="str">
        <f t="shared" si="101"/>
        <v>FLOW</v>
      </c>
      <c r="AQ532" s="233"/>
      <c r="AR532" s="233"/>
      <c r="AS532" s="233"/>
      <c r="AT532" s="233"/>
      <c r="AU532" s="72" t="s">
        <v>129</v>
      </c>
      <c r="AV532" s="236" t="s">
        <v>2288</v>
      </c>
      <c r="AW532" s="232" t="s">
        <v>215</v>
      </c>
      <c r="AX532" s="237">
        <v>45407</v>
      </c>
      <c r="AY532" s="72">
        <v>24</v>
      </c>
      <c r="AZ532" s="72" t="s">
        <v>2304</v>
      </c>
      <c r="BA532" s="7" t="s">
        <v>135</v>
      </c>
      <c r="BB532" s="7"/>
      <c r="BC532" s="7"/>
      <c r="BD532" s="72"/>
      <c r="BE532" s="72"/>
      <c r="BF532" s="72"/>
      <c r="BG532" s="150"/>
      <c r="BH532" s="72"/>
      <c r="BI532" s="72"/>
      <c r="BJ532" s="72"/>
      <c r="BK532" s="72"/>
      <c r="BL532" s="72"/>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v>1</v>
      </c>
      <c r="EP532" s="72"/>
      <c r="EQ532" s="72"/>
      <c r="ER532" s="238">
        <f t="shared" si="102"/>
        <v>1</v>
      </c>
      <c r="ES532" s="72">
        <f t="shared" si="103"/>
        <v>1</v>
      </c>
      <c r="ET532" s="72" t="s">
        <v>196</v>
      </c>
      <c r="EU532" s="7" t="e">
        <v>#N/A</v>
      </c>
      <c r="EV532" s="262" t="s">
        <v>115</v>
      </c>
      <c r="EW532" s="7" t="e">
        <v>#N/A</v>
      </c>
      <c r="EX532" s="150" t="e">
        <v>#N/A</v>
      </c>
      <c r="EY532" s="239" t="e">
        <v>#N/A</v>
      </c>
      <c r="EZ532" s="239"/>
      <c r="FA532" s="150"/>
      <c r="FB532" s="239"/>
      <c r="FC532" s="7"/>
      <c r="FD532" s="7"/>
      <c r="FE532" s="7">
        <f t="shared" si="106"/>
        <v>517</v>
      </c>
      <c r="FF532" s="72">
        <f t="shared" si="107"/>
        <v>19266</v>
      </c>
    </row>
    <row r="533" spans="1:163" ht="17.25" hidden="1" customHeight="1" x14ac:dyDescent="0.25">
      <c r="A533" s="72">
        <v>464487568</v>
      </c>
      <c r="B533" s="232" t="s">
        <v>709</v>
      </c>
      <c r="C533" s="72" t="s">
        <v>2243</v>
      </c>
      <c r="D533" s="72" t="s">
        <v>2908</v>
      </c>
      <c r="E533" s="72">
        <v>5200</v>
      </c>
      <c r="F533" s="72"/>
      <c r="G533" s="233"/>
      <c r="H533" s="233"/>
      <c r="I533" s="72">
        <v>2496</v>
      </c>
      <c r="J533" s="72">
        <v>2199</v>
      </c>
      <c r="K533" s="189">
        <f t="shared" si="96"/>
        <v>2254</v>
      </c>
      <c r="L533" s="189">
        <f t="shared" si="97"/>
        <v>-505</v>
      </c>
      <c r="M533" s="260">
        <v>1</v>
      </c>
      <c r="N533" s="72" t="s">
        <v>480</v>
      </c>
      <c r="O533" s="72" t="s">
        <v>128</v>
      </c>
      <c r="P533" s="72" t="s">
        <v>206</v>
      </c>
      <c r="Q533" s="186">
        <v>14101</v>
      </c>
      <c r="R533" s="66">
        <v>55</v>
      </c>
      <c r="S533" s="66">
        <f t="shared" si="98"/>
        <v>0</v>
      </c>
      <c r="T533" s="66">
        <v>3150</v>
      </c>
      <c r="U533" s="4" t="s">
        <v>1020</v>
      </c>
      <c r="V533" s="5">
        <f t="shared" si="104"/>
        <v>1.0017055349157282E-2</v>
      </c>
      <c r="W533" s="5">
        <f t="shared" si="105"/>
        <v>7.4269556802063327E-4</v>
      </c>
      <c r="X533" s="5" t="str">
        <f t="shared" si="99"/>
        <v>RB</v>
      </c>
      <c r="Y533" s="72" t="str">
        <f t="shared" si="100"/>
        <v>PAID</v>
      </c>
      <c r="Z533" s="72" t="s">
        <v>166</v>
      </c>
      <c r="AA533" s="72" t="s">
        <v>128</v>
      </c>
      <c r="AB533" s="232"/>
      <c r="AC533" s="72"/>
      <c r="AD533" s="72" t="s">
        <v>2888</v>
      </c>
      <c r="AE533" s="234"/>
      <c r="AF533" s="235" t="s">
        <v>129</v>
      </c>
      <c r="AG533" s="7"/>
      <c r="AH533" s="72" t="s">
        <v>207</v>
      </c>
      <c r="AI533" s="7"/>
      <c r="AJ533" s="7"/>
      <c r="AK533" s="7"/>
      <c r="AL533" s="7">
        <v>2199</v>
      </c>
      <c r="AM533" s="186">
        <v>14101</v>
      </c>
      <c r="AN533" s="189">
        <v>26</v>
      </c>
      <c r="AO533" s="233">
        <v>0</v>
      </c>
      <c r="AP533" s="233" t="str">
        <f t="shared" si="101"/>
        <v>RB</v>
      </c>
      <c r="AQ533" s="233"/>
      <c r="AR533" s="233"/>
      <c r="AS533" s="233"/>
      <c r="AT533" s="233"/>
      <c r="AU533" s="72" t="s">
        <v>131</v>
      </c>
      <c r="AV533" s="236" t="s">
        <v>1448</v>
      </c>
      <c r="AW533" s="232" t="s">
        <v>298</v>
      </c>
      <c r="AX533" s="237">
        <v>45594</v>
      </c>
      <c r="AY533" s="72">
        <v>24</v>
      </c>
      <c r="AZ533" s="72" t="s">
        <v>139</v>
      </c>
      <c r="BA533" s="7" t="s">
        <v>135</v>
      </c>
      <c r="BB533" s="7"/>
      <c r="BC533" s="7"/>
      <c r="BD533" s="72"/>
      <c r="BE533" s="72"/>
      <c r="BF533" s="72"/>
      <c r="BG533" s="150"/>
      <c r="BH533" s="72"/>
      <c r="BI533" s="72"/>
      <c r="BJ533" s="72"/>
      <c r="BK533" s="72"/>
      <c r="BL533" s="72"/>
      <c r="BM533" s="72"/>
      <c r="BN533" s="72"/>
      <c r="BO533" s="72"/>
      <c r="BP533" s="72"/>
      <c r="BQ533" s="72"/>
      <c r="BR533" s="72"/>
      <c r="BS533" s="72"/>
      <c r="BT533" s="72"/>
      <c r="BU533" s="72">
        <v>1</v>
      </c>
      <c r="BV533" s="72"/>
      <c r="BW533" s="72"/>
      <c r="BX533" s="72">
        <v>1</v>
      </c>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238">
        <f t="shared" si="102"/>
        <v>2</v>
      </c>
      <c r="ES533" s="72">
        <f t="shared" si="103"/>
        <v>1</v>
      </c>
      <c r="ET533" s="72" t="s">
        <v>210</v>
      </c>
      <c r="EU533" s="7" t="s">
        <v>2103</v>
      </c>
      <c r="EV533" s="7" t="s">
        <v>115</v>
      </c>
      <c r="EW533" s="7" t="s">
        <v>2358</v>
      </c>
      <c r="EX533" s="150" t="s">
        <v>2371</v>
      </c>
      <c r="EY533" s="239">
        <v>46226</v>
      </c>
      <c r="EZ533" s="239"/>
      <c r="FA533" s="150"/>
      <c r="FB533" s="239"/>
      <c r="FC533" s="7"/>
      <c r="FD533" s="7"/>
      <c r="FE533" s="7">
        <f t="shared" si="106"/>
        <v>2254</v>
      </c>
      <c r="FF533" s="72">
        <f t="shared" si="107"/>
        <v>4695</v>
      </c>
    </row>
    <row r="534" spans="1:163" ht="17.25" hidden="1" customHeight="1" x14ac:dyDescent="0.25">
      <c r="A534" s="72">
        <v>461828293</v>
      </c>
      <c r="B534" s="232" t="s">
        <v>577</v>
      </c>
      <c r="C534" s="72" t="s">
        <v>2243</v>
      </c>
      <c r="D534" s="72" t="s">
        <v>2907</v>
      </c>
      <c r="E534" s="72">
        <v>9755</v>
      </c>
      <c r="F534" s="72"/>
      <c r="G534" s="233"/>
      <c r="H534" s="233"/>
      <c r="I534" s="72">
        <v>4833</v>
      </c>
      <c r="J534" s="72">
        <v>4732</v>
      </c>
      <c r="K534" s="189">
        <f t="shared" si="96"/>
        <v>4812</v>
      </c>
      <c r="L534" s="189">
        <f t="shared" si="97"/>
        <v>-190</v>
      </c>
      <c r="M534" s="260">
        <v>1</v>
      </c>
      <c r="N534" s="72" t="s">
        <v>480</v>
      </c>
      <c r="O534" s="72" t="s">
        <v>128</v>
      </c>
      <c r="P534" s="72" t="s">
        <v>254</v>
      </c>
      <c r="Q534" s="186">
        <v>14034.93</v>
      </c>
      <c r="R534" s="66">
        <v>80</v>
      </c>
      <c r="S534" s="66">
        <f t="shared" si="98"/>
        <v>0</v>
      </c>
      <c r="T534" s="66">
        <v>4458</v>
      </c>
      <c r="U534" s="4" t="s">
        <v>1015</v>
      </c>
      <c r="V534" s="5">
        <f t="shared" si="104"/>
        <v>1.1781504887539918E-2</v>
      </c>
      <c r="W534" s="5">
        <f t="shared" si="105"/>
        <v>7.3921568034038905E-4</v>
      </c>
      <c r="X534" s="5" t="str">
        <f t="shared" si="99"/>
        <v>RB</v>
      </c>
      <c r="Y534" s="72" t="str">
        <f t="shared" si="100"/>
        <v>PAID</v>
      </c>
      <c r="Z534" s="72" t="s">
        <v>166</v>
      </c>
      <c r="AA534" s="72" t="s">
        <v>128</v>
      </c>
      <c r="AB534" s="232"/>
      <c r="AC534" s="72"/>
      <c r="AD534" s="72"/>
      <c r="AE534" s="234"/>
      <c r="AF534" s="235" t="s">
        <v>129</v>
      </c>
      <c r="AG534" s="7"/>
      <c r="AH534" s="72" t="s">
        <v>255</v>
      </c>
      <c r="AI534" s="7"/>
      <c r="AJ534" s="7"/>
      <c r="AK534" s="7"/>
      <c r="AL534" s="7">
        <v>4732</v>
      </c>
      <c r="AM534" s="186">
        <v>14034.93</v>
      </c>
      <c r="AN534" s="189">
        <v>26</v>
      </c>
      <c r="AO534" s="233">
        <v>0</v>
      </c>
      <c r="AP534" s="233" t="str">
        <f t="shared" si="101"/>
        <v>RB</v>
      </c>
      <c r="AQ534" s="233"/>
      <c r="AR534" s="233"/>
      <c r="AS534" s="233"/>
      <c r="AT534" s="233"/>
      <c r="AU534" s="72" t="s">
        <v>131</v>
      </c>
      <c r="AV534" s="236" t="s">
        <v>1268</v>
      </c>
      <c r="AW534" s="232" t="s">
        <v>267</v>
      </c>
      <c r="AX534" s="237">
        <v>45329</v>
      </c>
      <c r="AY534" s="72">
        <v>30</v>
      </c>
      <c r="AZ534" s="72" t="s">
        <v>139</v>
      </c>
      <c r="BA534" s="7" t="s">
        <v>2305</v>
      </c>
      <c r="BB534" s="7"/>
      <c r="BC534" s="7"/>
      <c r="BD534" s="72"/>
      <c r="BE534" s="72"/>
      <c r="BF534" s="72"/>
      <c r="BG534" s="150"/>
      <c r="BH534" s="72"/>
      <c r="BI534" s="72">
        <v>1</v>
      </c>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238">
        <f t="shared" si="102"/>
        <v>1</v>
      </c>
      <c r="ES534" s="72">
        <f t="shared" si="103"/>
        <v>1</v>
      </c>
      <c r="ET534" s="72" t="s">
        <v>256</v>
      </c>
      <c r="EU534" s="7" t="s">
        <v>2104</v>
      </c>
      <c r="EV534" s="7" t="s">
        <v>115</v>
      </c>
      <c r="EW534" s="7" t="s">
        <v>2358</v>
      </c>
      <c r="EX534" s="150" t="s">
        <v>2467</v>
      </c>
      <c r="EY534" s="239">
        <v>46210</v>
      </c>
      <c r="EZ534" s="239"/>
      <c r="FA534" s="150"/>
      <c r="FB534" s="239"/>
      <c r="FC534" s="7"/>
      <c r="FD534" s="7"/>
      <c r="FE534" s="7">
        <f t="shared" si="106"/>
        <v>4812</v>
      </c>
      <c r="FF534" s="72">
        <f t="shared" si="107"/>
        <v>9565</v>
      </c>
    </row>
    <row r="535" spans="1:163" ht="17.25" hidden="1" customHeight="1" x14ac:dyDescent="0.25">
      <c r="A535" s="72">
        <v>142456496</v>
      </c>
      <c r="B535" s="232" t="s">
        <v>837</v>
      </c>
      <c r="C535" s="72"/>
      <c r="D535" s="72"/>
      <c r="E535" s="72"/>
      <c r="F535" s="72"/>
      <c r="G535" s="233"/>
      <c r="H535" s="233"/>
      <c r="I535" s="72">
        <v>3125</v>
      </c>
      <c r="J535" s="72">
        <v>14415</v>
      </c>
      <c r="K535" s="189">
        <f t="shared" si="96"/>
        <v>2473</v>
      </c>
      <c r="L535" s="189">
        <f t="shared" si="97"/>
        <v>17540</v>
      </c>
      <c r="M535" s="260">
        <v>5</v>
      </c>
      <c r="N535" s="72" t="s">
        <v>124</v>
      </c>
      <c r="O535" s="72" t="s">
        <v>125</v>
      </c>
      <c r="P535" s="72" t="s">
        <v>348</v>
      </c>
      <c r="Q535" s="186">
        <v>13966.14</v>
      </c>
      <c r="R535" s="66">
        <v>558</v>
      </c>
      <c r="S535" s="66">
        <f t="shared" si="98"/>
        <v>0</v>
      </c>
      <c r="T535" s="66">
        <v>0</v>
      </c>
      <c r="U535" s="4" t="s">
        <v>124</v>
      </c>
      <c r="V535" s="5">
        <f t="shared" si="104"/>
        <v>0.1300257144080752</v>
      </c>
      <c r="W535" s="5">
        <f t="shared" si="105"/>
        <v>6.2429600334854589E-3</v>
      </c>
      <c r="X535" s="5" t="str">
        <f t="shared" si="99"/>
        <v>FLOW</v>
      </c>
      <c r="Y535" s="72" t="str">
        <f t="shared" si="100"/>
        <v>BPTP</v>
      </c>
      <c r="Z535" s="72" t="s">
        <v>258</v>
      </c>
      <c r="AA535" s="72" t="s">
        <v>258</v>
      </c>
      <c r="AB535" s="232" t="s">
        <v>2346</v>
      </c>
      <c r="AC535" s="72"/>
      <c r="AD535" s="72" t="s">
        <v>2889</v>
      </c>
      <c r="AE535" s="234"/>
      <c r="AF535" s="235" t="s">
        <v>2882</v>
      </c>
      <c r="AG535" s="7"/>
      <c r="AH535" s="72" t="s">
        <v>373</v>
      </c>
      <c r="AI535" s="7"/>
      <c r="AJ535" s="7"/>
      <c r="AK535" s="7"/>
      <c r="AL535" s="7">
        <v>14415</v>
      </c>
      <c r="AM535" s="186">
        <v>13966.14</v>
      </c>
      <c r="AN535" s="189">
        <v>145</v>
      </c>
      <c r="AO535" s="233">
        <v>174</v>
      </c>
      <c r="AP535" s="233" t="str">
        <f t="shared" si="101"/>
        <v>FLOW</v>
      </c>
      <c r="AQ535" s="233"/>
      <c r="AR535" s="233"/>
      <c r="AS535" s="233"/>
      <c r="AT535" s="233"/>
      <c r="AU535" s="72" t="s">
        <v>426</v>
      </c>
      <c r="AV535" s="236" t="s">
        <v>1600</v>
      </c>
      <c r="AW535" s="232" t="s">
        <v>221</v>
      </c>
      <c r="AX535" s="237">
        <v>45092</v>
      </c>
      <c r="AY535" s="72">
        <v>36</v>
      </c>
      <c r="AZ535" s="72" t="s">
        <v>139</v>
      </c>
      <c r="BA535" s="7" t="s">
        <v>135</v>
      </c>
      <c r="BB535" s="7"/>
      <c r="BC535" s="7"/>
      <c r="BD535" s="72"/>
      <c r="BE535" s="72"/>
      <c r="BF535" s="72"/>
      <c r="BG535" s="150"/>
      <c r="BH535" s="72"/>
      <c r="BI535" s="72">
        <v>1</v>
      </c>
      <c r="BJ535" s="72"/>
      <c r="BK535" s="72"/>
      <c r="BL535" s="72"/>
      <c r="BM535" s="72"/>
      <c r="BN535" s="72"/>
      <c r="BO535" s="72"/>
      <c r="BP535" s="72"/>
      <c r="BQ535" s="72"/>
      <c r="BR535" s="72"/>
      <c r="BS535" s="72"/>
      <c r="BT535" s="72"/>
      <c r="BU535" s="72"/>
      <c r="BV535" s="72"/>
      <c r="BW535" s="72"/>
      <c r="BX535" s="72"/>
      <c r="BY535" s="72"/>
      <c r="BZ535" s="72"/>
      <c r="CA535" s="72">
        <v>1</v>
      </c>
      <c r="CB535" s="72"/>
      <c r="CC535" s="72"/>
      <c r="CD535" s="72"/>
      <c r="CE535" s="72"/>
      <c r="CF535" s="72"/>
      <c r="CG535" s="72"/>
      <c r="CH535" s="72"/>
      <c r="CI535" s="72"/>
      <c r="CJ535" s="72"/>
      <c r="CK535" s="72"/>
      <c r="CL535" s="72"/>
      <c r="CM535" s="72"/>
      <c r="CN535" s="72"/>
      <c r="CO535" s="72"/>
      <c r="CP535" s="72"/>
      <c r="CQ535" s="72"/>
      <c r="CR535" s="72"/>
      <c r="CS535" s="72">
        <v>1</v>
      </c>
      <c r="CT535" s="72"/>
      <c r="CU535" s="72"/>
      <c r="CV535" s="72"/>
      <c r="CW535" s="72"/>
      <c r="CX535" s="72"/>
      <c r="CY535" s="72"/>
      <c r="CZ535" s="72"/>
      <c r="DA535" s="72"/>
      <c r="DB535" s="72"/>
      <c r="DC535" s="72"/>
      <c r="DD535" s="72"/>
      <c r="DE535" s="72"/>
      <c r="DF535" s="72"/>
      <c r="DG535" s="72"/>
      <c r="DH535" s="72">
        <v>1</v>
      </c>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238">
        <f t="shared" si="102"/>
        <v>4</v>
      </c>
      <c r="ES535" s="72">
        <f t="shared" si="103"/>
        <v>1</v>
      </c>
      <c r="ET535" s="72" t="s">
        <v>352</v>
      </c>
      <c r="EU535" s="7" t="s">
        <v>2105</v>
      </c>
      <c r="EV535" s="7" t="s">
        <v>115</v>
      </c>
      <c r="EW535" s="7" t="s">
        <v>2354</v>
      </c>
      <c r="EX535" s="150" t="s">
        <v>2510</v>
      </c>
      <c r="EY535" s="239">
        <v>46206</v>
      </c>
      <c r="EZ535" s="239"/>
      <c r="FA535" s="150"/>
      <c r="FB535" s="239"/>
      <c r="FC535" s="7" t="s">
        <v>2933</v>
      </c>
      <c r="FD535" s="7"/>
      <c r="FE535" s="7">
        <f t="shared" si="106"/>
        <v>2473</v>
      </c>
      <c r="FF535" s="72">
        <f t="shared" si="107"/>
        <v>17540</v>
      </c>
    </row>
    <row r="536" spans="1:163" ht="17.25" hidden="1" customHeight="1" x14ac:dyDescent="0.25">
      <c r="A536" s="72">
        <v>461914147</v>
      </c>
      <c r="B536" s="232" t="s">
        <v>998</v>
      </c>
      <c r="C536" s="72" t="s">
        <v>2243</v>
      </c>
      <c r="D536" s="72" t="s">
        <v>2959</v>
      </c>
      <c r="E536" s="72">
        <v>4950</v>
      </c>
      <c r="F536" s="72"/>
      <c r="G536" s="233"/>
      <c r="H536" s="233"/>
      <c r="I536" s="72">
        <v>4841</v>
      </c>
      <c r="J536" s="72">
        <v>4469</v>
      </c>
      <c r="K536" s="189">
        <f t="shared" si="96"/>
        <v>4609</v>
      </c>
      <c r="L536" s="189">
        <f t="shared" si="97"/>
        <v>4360</v>
      </c>
      <c r="M536" s="260">
        <v>1</v>
      </c>
      <c r="N536" s="72" t="s">
        <v>2242</v>
      </c>
      <c r="O536" s="72" t="s">
        <v>128</v>
      </c>
      <c r="P536" s="72" t="s">
        <v>284</v>
      </c>
      <c r="Q536" s="186">
        <v>13917.39</v>
      </c>
      <c r="R536" s="66">
        <v>140</v>
      </c>
      <c r="S536" s="66">
        <f t="shared" si="98"/>
        <v>0</v>
      </c>
      <c r="T536" s="66">
        <v>3922.44</v>
      </c>
      <c r="U536" s="4" t="s">
        <v>501</v>
      </c>
      <c r="V536" s="5">
        <f t="shared" si="104"/>
        <v>9.4924754273045947E-3</v>
      </c>
      <c r="W536" s="5">
        <f t="shared" si="105"/>
        <v>7.330248827327623E-4</v>
      </c>
      <c r="X536" s="5" t="s">
        <v>124</v>
      </c>
      <c r="Y536" s="72" t="str">
        <f t="shared" si="100"/>
        <v>BPTP</v>
      </c>
      <c r="Z536" s="72" t="s">
        <v>166</v>
      </c>
      <c r="AA536" s="72" t="s">
        <v>258</v>
      </c>
      <c r="AB536" s="232"/>
      <c r="AC536" s="72">
        <v>31</v>
      </c>
      <c r="AD536" s="72" t="s">
        <v>2888</v>
      </c>
      <c r="AE536" s="234"/>
      <c r="AF536" s="235" t="s">
        <v>129</v>
      </c>
      <c r="AG536" s="7"/>
      <c r="AH536" s="72" t="s">
        <v>285</v>
      </c>
      <c r="AI536" s="7"/>
      <c r="AJ536" s="7"/>
      <c r="AK536" s="7"/>
      <c r="AL536" s="7">
        <v>4469</v>
      </c>
      <c r="AM536" s="186">
        <v>13917.39</v>
      </c>
      <c r="AN536" s="189">
        <v>26</v>
      </c>
      <c r="AO536" s="233">
        <v>55</v>
      </c>
      <c r="AP536" s="233" t="str">
        <f t="shared" si="101"/>
        <v>FLOW</v>
      </c>
      <c r="AQ536" s="233"/>
      <c r="AR536" s="233"/>
      <c r="AS536" s="233"/>
      <c r="AT536" s="233"/>
      <c r="AU536" s="72" t="s">
        <v>131</v>
      </c>
      <c r="AV536" s="236" t="s">
        <v>1790</v>
      </c>
      <c r="AW536" s="232" t="s">
        <v>1755</v>
      </c>
      <c r="AX536" s="237">
        <v>45336</v>
      </c>
      <c r="AY536" s="72">
        <v>30</v>
      </c>
      <c r="AZ536" s="72" t="s">
        <v>139</v>
      </c>
      <c r="BA536" s="7" t="s">
        <v>2305</v>
      </c>
      <c r="BB536" s="7"/>
      <c r="BC536" s="7"/>
      <c r="BD536" s="72"/>
      <c r="BE536" s="72"/>
      <c r="BF536" s="72"/>
      <c r="BG536" s="150"/>
      <c r="BH536" s="72"/>
      <c r="BI536" s="72"/>
      <c r="BJ536" s="72"/>
      <c r="BK536" s="72"/>
      <c r="BL536" s="72">
        <v>1</v>
      </c>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238">
        <f t="shared" si="102"/>
        <v>1</v>
      </c>
      <c r="ES536" s="72">
        <f t="shared" si="103"/>
        <v>1</v>
      </c>
      <c r="ET536" s="72" t="s">
        <v>288</v>
      </c>
      <c r="EU536" s="7" t="s">
        <v>2106</v>
      </c>
      <c r="EV536" s="7" t="s">
        <v>115</v>
      </c>
      <c r="EW536" s="7" t="s">
        <v>2352</v>
      </c>
      <c r="EX536" s="150" t="s">
        <v>2363</v>
      </c>
      <c r="EY536" s="239">
        <v>46207</v>
      </c>
      <c r="EZ536" s="239"/>
      <c r="FA536" s="150"/>
      <c r="FB536" s="239"/>
      <c r="FC536" s="7"/>
      <c r="FD536" s="7"/>
      <c r="FE536" s="7">
        <f t="shared" si="106"/>
        <v>4609</v>
      </c>
      <c r="FF536" s="72">
        <f t="shared" si="107"/>
        <v>9310</v>
      </c>
    </row>
    <row r="537" spans="1:163" ht="17.25" hidden="1" customHeight="1" x14ac:dyDescent="0.25">
      <c r="A537" s="72">
        <v>458063666</v>
      </c>
      <c r="B537" s="232" t="s">
        <v>2252</v>
      </c>
      <c r="C537" s="72"/>
      <c r="D537" s="72"/>
      <c r="E537" s="72"/>
      <c r="F537" s="72"/>
      <c r="G537" s="233"/>
      <c r="H537" s="233"/>
      <c r="I537" s="72">
        <v>6040</v>
      </c>
      <c r="J537" s="72">
        <v>14063</v>
      </c>
      <c r="K537" s="189">
        <f t="shared" si="96"/>
        <v>-3299</v>
      </c>
      <c r="L537" s="189">
        <f t="shared" si="97"/>
        <v>20103</v>
      </c>
      <c r="M537" s="260">
        <v>4</v>
      </c>
      <c r="N537" s="72" t="s">
        <v>124</v>
      </c>
      <c r="O537" s="72" t="s">
        <v>125</v>
      </c>
      <c r="P537" s="72" t="s">
        <v>254</v>
      </c>
      <c r="Q537" s="186">
        <v>13817.2</v>
      </c>
      <c r="R537" s="66">
        <v>758</v>
      </c>
      <c r="S537" s="66">
        <f t="shared" si="98"/>
        <v>0</v>
      </c>
      <c r="T537" s="66">
        <v>0</v>
      </c>
      <c r="U537" s="4" t="s">
        <v>124</v>
      </c>
      <c r="V537" s="5">
        <f t="shared" si="104"/>
        <v>0.63838683640170713</v>
      </c>
      <c r="W537" s="5">
        <f t="shared" si="105"/>
        <v>5.3231377951767581E-3</v>
      </c>
      <c r="X537" s="5" t="str">
        <f t="shared" si="99"/>
        <v>FLOW</v>
      </c>
      <c r="Y537" s="72" t="str">
        <f t="shared" si="100"/>
        <v>NC</v>
      </c>
      <c r="Z537" s="72" t="s">
        <v>141</v>
      </c>
      <c r="AA537" s="72" t="s">
        <v>141</v>
      </c>
      <c r="AB537" s="232"/>
      <c r="AC537" s="72"/>
      <c r="AD537" s="72"/>
      <c r="AE537" s="234"/>
      <c r="AF537" s="235" t="s">
        <v>2882</v>
      </c>
      <c r="AG537" s="7"/>
      <c r="AH537" s="72" t="s">
        <v>255</v>
      </c>
      <c r="AI537" s="7"/>
      <c r="AJ537" s="7"/>
      <c r="AK537" s="7"/>
      <c r="AL537" s="7">
        <v>14821</v>
      </c>
      <c r="AM537" s="186">
        <v>13817.2</v>
      </c>
      <c r="AN537" s="189">
        <v>118</v>
      </c>
      <c r="AO537" s="233">
        <v>147</v>
      </c>
      <c r="AP537" s="233" t="str">
        <f t="shared" si="101"/>
        <v>FLOW</v>
      </c>
      <c r="AQ537" s="233"/>
      <c r="AR537" s="233"/>
      <c r="AS537" s="233"/>
      <c r="AT537" s="233"/>
      <c r="AU537" s="72" t="s">
        <v>129</v>
      </c>
      <c r="AV537" s="236" t="s">
        <v>2280</v>
      </c>
      <c r="AW537" s="232" t="s">
        <v>1256</v>
      </c>
      <c r="AX537" s="237">
        <v>45057</v>
      </c>
      <c r="AY537" s="72">
        <v>36</v>
      </c>
      <c r="AZ537" s="72" t="s">
        <v>2304</v>
      </c>
      <c r="BA537" s="7" t="s">
        <v>2305</v>
      </c>
      <c r="BB537" s="7"/>
      <c r="BC537" s="7"/>
      <c r="BD537" s="72"/>
      <c r="BE537" s="72"/>
      <c r="BF537" s="72"/>
      <c r="BG537" s="150"/>
      <c r="BH537" s="72"/>
      <c r="BI537" s="72"/>
      <c r="BJ537" s="72"/>
      <c r="BK537" s="72"/>
      <c r="BL537" s="72"/>
      <c r="BM537" s="72"/>
      <c r="BN537" s="72"/>
      <c r="BO537" s="72"/>
      <c r="BP537" s="72"/>
      <c r="BQ537" s="72"/>
      <c r="BR537" s="72"/>
      <c r="BS537" s="72"/>
      <c r="BT537" s="72"/>
      <c r="BU537" s="72"/>
      <c r="BV537" s="72"/>
      <c r="BW537" s="72"/>
      <c r="BX537" s="72"/>
      <c r="BY537" s="72"/>
      <c r="BZ537" s="72"/>
      <c r="CA537" s="72"/>
      <c r="CB537" s="72"/>
      <c r="CC537" s="72"/>
      <c r="CD537" s="72"/>
      <c r="CE537" s="72"/>
      <c r="CF537" s="72"/>
      <c r="CG537" s="72"/>
      <c r="CH537" s="72"/>
      <c r="CI537" s="72"/>
      <c r="CJ537" s="72">
        <v>1</v>
      </c>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238">
        <f t="shared" si="102"/>
        <v>1</v>
      </c>
      <c r="ES537" s="72">
        <f t="shared" si="103"/>
        <v>1</v>
      </c>
      <c r="ET537" s="72" t="s">
        <v>256</v>
      </c>
      <c r="EU537" s="7" t="e">
        <v>#N/A</v>
      </c>
      <c r="EV537" s="262" t="s">
        <v>115</v>
      </c>
      <c r="EW537" s="7" t="e">
        <v>#N/A</v>
      </c>
      <c r="EX537" s="150" t="e">
        <v>#N/A</v>
      </c>
      <c r="EY537" s="239" t="e">
        <v>#N/A</v>
      </c>
      <c r="EZ537" s="239"/>
      <c r="FA537" s="150"/>
      <c r="FB537" s="239"/>
      <c r="FC537" s="7"/>
      <c r="FD537" s="7"/>
      <c r="FE537" s="7">
        <f t="shared" si="106"/>
        <v>-3299</v>
      </c>
      <c r="FF537" s="72">
        <f t="shared" si="107"/>
        <v>20103</v>
      </c>
    </row>
    <row r="538" spans="1:163" ht="17.25" hidden="1" customHeight="1" x14ac:dyDescent="0.25">
      <c r="A538" s="72">
        <v>464807112</v>
      </c>
      <c r="B538" s="232" t="s">
        <v>854</v>
      </c>
      <c r="C538" s="72"/>
      <c r="D538" s="72"/>
      <c r="E538" s="72"/>
      <c r="F538" s="72"/>
      <c r="G538" s="233"/>
      <c r="H538" s="233"/>
      <c r="I538" s="72">
        <v>1283</v>
      </c>
      <c r="J538" s="72">
        <v>7602</v>
      </c>
      <c r="K538" s="189">
        <f t="shared" si="96"/>
        <v>1586</v>
      </c>
      <c r="L538" s="189">
        <f t="shared" si="97"/>
        <v>8885</v>
      </c>
      <c r="M538" s="260">
        <v>6</v>
      </c>
      <c r="N538" s="72" t="s">
        <v>124</v>
      </c>
      <c r="O538" s="72" t="s">
        <v>125</v>
      </c>
      <c r="P538" s="72" t="s">
        <v>348</v>
      </c>
      <c r="Q538" s="186">
        <v>13602</v>
      </c>
      <c r="R538" s="66">
        <v>399</v>
      </c>
      <c r="S538" s="66">
        <f t="shared" si="98"/>
        <v>0</v>
      </c>
      <c r="T538" s="66">
        <v>4050</v>
      </c>
      <c r="U538" s="4" t="s">
        <v>129</v>
      </c>
      <c r="V538" s="5">
        <f t="shared" si="104"/>
        <v>0.34661046966457632</v>
      </c>
      <c r="W538" s="5">
        <f t="shared" si="105"/>
        <v>5.9454662272931296E-3</v>
      </c>
      <c r="X538" s="5" t="str">
        <f t="shared" si="99"/>
        <v>FLOW</v>
      </c>
      <c r="Y538" s="72" t="str">
        <f t="shared" si="100"/>
        <v>NC</v>
      </c>
      <c r="Z538" s="72" t="s">
        <v>129</v>
      </c>
      <c r="AA538" s="72" t="s">
        <v>141</v>
      </c>
      <c r="AB538" s="232" t="s">
        <v>2347</v>
      </c>
      <c r="AC538" s="72"/>
      <c r="AD538" s="72" t="s">
        <v>2892</v>
      </c>
      <c r="AE538" s="234"/>
      <c r="AF538" s="235" t="s">
        <v>2882</v>
      </c>
      <c r="AG538" s="7"/>
      <c r="AH538" s="72" t="s">
        <v>1130</v>
      </c>
      <c r="AI538" s="7"/>
      <c r="AJ538" s="7"/>
      <c r="AK538" s="7"/>
      <c r="AL538" s="7">
        <v>7602</v>
      </c>
      <c r="AM538" s="186">
        <v>13602</v>
      </c>
      <c r="AN538" s="189">
        <v>176</v>
      </c>
      <c r="AO538" s="233">
        <v>205</v>
      </c>
      <c r="AP538" s="233" t="str">
        <f t="shared" si="101"/>
        <v>FLOW</v>
      </c>
      <c r="AQ538" s="233"/>
      <c r="AR538" s="233"/>
      <c r="AS538" s="233"/>
      <c r="AT538" s="233"/>
      <c r="AU538" s="72" t="s">
        <v>426</v>
      </c>
      <c r="AV538" s="236" t="s">
        <v>1621</v>
      </c>
      <c r="AW538" s="232" t="s">
        <v>252</v>
      </c>
      <c r="AX538" s="237">
        <v>45625</v>
      </c>
      <c r="AY538" s="72">
        <v>24</v>
      </c>
      <c r="AZ538" s="72" t="s">
        <v>139</v>
      </c>
      <c r="BA538" s="7" t="s">
        <v>135</v>
      </c>
      <c r="BB538" s="7"/>
      <c r="BC538" s="7"/>
      <c r="BD538" s="72"/>
      <c r="BE538" s="72"/>
      <c r="BF538" s="72"/>
      <c r="BG538" s="150"/>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238">
        <f t="shared" si="102"/>
        <v>1</v>
      </c>
      <c r="ES538" s="72">
        <f t="shared" si="103"/>
        <v>1</v>
      </c>
      <c r="ET538" s="72" t="s">
        <v>352</v>
      </c>
      <c r="EU538" s="7" t="s">
        <v>2107</v>
      </c>
      <c r="EV538" s="7" t="s">
        <v>115</v>
      </c>
      <c r="EW538" s="7" t="s">
        <v>2362</v>
      </c>
      <c r="EX538" s="150" t="s">
        <v>2511</v>
      </c>
      <c r="EY538" s="239">
        <v>46207</v>
      </c>
      <c r="EZ538" s="239"/>
      <c r="FA538" s="150"/>
      <c r="FB538" s="239"/>
      <c r="FC538" s="7" t="s">
        <v>2933</v>
      </c>
      <c r="FD538" s="7"/>
      <c r="FE538" s="7">
        <f t="shared" si="106"/>
        <v>1586</v>
      </c>
      <c r="FF538" s="72">
        <f t="shared" si="107"/>
        <v>8885</v>
      </c>
    </row>
    <row r="539" spans="1:163" ht="17.25" hidden="1" customHeight="1" x14ac:dyDescent="0.25">
      <c r="A539" s="72">
        <v>465657588</v>
      </c>
      <c r="B539" s="232" t="s">
        <v>2644</v>
      </c>
      <c r="C539" s="72" t="s">
        <v>2243</v>
      </c>
      <c r="D539" s="72" t="s">
        <v>2898</v>
      </c>
      <c r="E539" s="72">
        <v>3632</v>
      </c>
      <c r="F539" s="72"/>
      <c r="G539" s="233"/>
      <c r="H539" s="233"/>
      <c r="I539" s="72">
        <v>3556</v>
      </c>
      <c r="J539" s="72">
        <v>3556</v>
      </c>
      <c r="K539" s="189">
        <f t="shared" si="96"/>
        <v>3565</v>
      </c>
      <c r="L539" s="189">
        <f t="shared" si="97"/>
        <v>3480</v>
      </c>
      <c r="M539" s="260">
        <v>1</v>
      </c>
      <c r="N539" s="72" t="s">
        <v>2242</v>
      </c>
      <c r="O539" s="72" t="s">
        <v>128</v>
      </c>
      <c r="P539" s="72" t="s">
        <v>199</v>
      </c>
      <c r="Q539" s="186">
        <v>13572</v>
      </c>
      <c r="R539" s="66">
        <v>9</v>
      </c>
      <c r="S539" s="66">
        <f t="shared" si="98"/>
        <v>0</v>
      </c>
      <c r="T539" s="66">
        <v>1796</v>
      </c>
      <c r="U539" s="4" t="s">
        <v>129</v>
      </c>
      <c r="V539" s="5">
        <f t="shared" si="104"/>
        <v>1.9634123348327478E-2</v>
      </c>
      <c r="W539" s="5">
        <f t="shared" si="105"/>
        <v>7.148332919066757E-4</v>
      </c>
      <c r="X539" s="5" t="str">
        <f t="shared" si="99"/>
        <v xml:space="preserve">STABLE </v>
      </c>
      <c r="Y539" s="72" t="str">
        <f t="shared" si="100"/>
        <v>MPTP</v>
      </c>
      <c r="Z539" s="72" t="s">
        <v>129</v>
      </c>
      <c r="AA539" s="72" t="s">
        <v>181</v>
      </c>
      <c r="AB539" s="232" t="s">
        <v>2349</v>
      </c>
      <c r="AC539" s="72">
        <v>15</v>
      </c>
      <c r="AD539" s="72" t="s">
        <v>2889</v>
      </c>
      <c r="AE539" s="234"/>
      <c r="AF539" s="235" t="s">
        <v>129</v>
      </c>
      <c r="AG539" s="7"/>
      <c r="AH539" s="72" t="s">
        <v>308</v>
      </c>
      <c r="AI539" s="7"/>
      <c r="AJ539" s="7"/>
      <c r="AK539" s="7"/>
      <c r="AL539" s="7">
        <v>5361</v>
      </c>
      <c r="AM539" s="186">
        <v>13572</v>
      </c>
      <c r="AN539" s="189">
        <v>26</v>
      </c>
      <c r="AO539" s="233">
        <v>25</v>
      </c>
      <c r="AP539" s="233" t="str">
        <f t="shared" si="101"/>
        <v>STABLE</v>
      </c>
      <c r="AQ539" s="233"/>
      <c r="AR539" s="233"/>
      <c r="AS539" s="233"/>
      <c r="AT539" s="233"/>
      <c r="AU539" s="72" t="s">
        <v>131</v>
      </c>
      <c r="AV539" s="236" t="s">
        <v>2816</v>
      </c>
      <c r="AW539" s="232" t="s">
        <v>245</v>
      </c>
      <c r="AX539" s="237">
        <v>45723</v>
      </c>
      <c r="AY539" s="72">
        <v>18</v>
      </c>
      <c r="AZ539" s="72" t="s">
        <v>2880</v>
      </c>
      <c r="BA539" s="7" t="s">
        <v>135</v>
      </c>
      <c r="BB539" s="7"/>
      <c r="BC539" s="7"/>
      <c r="BD539" s="72"/>
      <c r="BE539" s="72"/>
      <c r="BF539" s="72"/>
      <c r="BG539" s="150"/>
      <c r="BH539" s="72"/>
      <c r="BI539" s="72"/>
      <c r="BJ539" s="72"/>
      <c r="BK539" s="72"/>
      <c r="BL539" s="72"/>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c r="CN539" s="72"/>
      <c r="CO539" s="72"/>
      <c r="CP539" s="72">
        <v>1</v>
      </c>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238">
        <f t="shared" si="102"/>
        <v>1</v>
      </c>
      <c r="ES539" s="72">
        <f t="shared" si="103"/>
        <v>1</v>
      </c>
      <c r="ET539" s="72" t="s">
        <v>203</v>
      </c>
      <c r="EU539" s="7"/>
      <c r="EV539" s="262"/>
      <c r="EW539" s="7"/>
      <c r="EX539" s="150"/>
      <c r="EY539" s="239"/>
      <c r="EZ539" s="239"/>
      <c r="FA539" s="150"/>
      <c r="FB539" s="239"/>
      <c r="FC539" s="7"/>
      <c r="FD539" s="7"/>
      <c r="FE539" s="7">
        <f t="shared" si="106"/>
        <v>3565</v>
      </c>
      <c r="FF539" s="72">
        <f t="shared" si="107"/>
        <v>7112</v>
      </c>
    </row>
    <row r="540" spans="1:163" ht="17.25" hidden="1" customHeight="1" x14ac:dyDescent="0.25">
      <c r="A540" s="72">
        <v>460547521</v>
      </c>
      <c r="B540" s="232" t="s">
        <v>691</v>
      </c>
      <c r="C540" s="72"/>
      <c r="D540" s="72"/>
      <c r="E540" s="72"/>
      <c r="F540" s="72"/>
      <c r="G540" s="233"/>
      <c r="H540" s="233"/>
      <c r="I540" s="72">
        <v>3373</v>
      </c>
      <c r="J540" s="72">
        <v>13697</v>
      </c>
      <c r="K540" s="189">
        <f t="shared" si="96"/>
        <v>-2026</v>
      </c>
      <c r="L540" s="189">
        <f t="shared" si="97"/>
        <v>17070</v>
      </c>
      <c r="M540" s="260">
        <v>6</v>
      </c>
      <c r="N540" s="72" t="s">
        <v>124</v>
      </c>
      <c r="O540" s="72" t="s">
        <v>125</v>
      </c>
      <c r="P540" s="72" t="s">
        <v>218</v>
      </c>
      <c r="Q540" s="186">
        <v>13205.39</v>
      </c>
      <c r="R540" s="66">
        <v>1142</v>
      </c>
      <c r="S540" s="66">
        <f t="shared" si="98"/>
        <v>0</v>
      </c>
      <c r="T540" s="66">
        <v>6300</v>
      </c>
      <c r="U540" s="4" t="s">
        <v>129</v>
      </c>
      <c r="V540" s="5">
        <f t="shared" si="104"/>
        <v>8.9971030251993211E-2</v>
      </c>
      <c r="W540" s="5">
        <f t="shared" si="105"/>
        <v>5.7721070624345257E-3</v>
      </c>
      <c r="X540" s="5" t="str">
        <f t="shared" si="99"/>
        <v>FLOW</v>
      </c>
      <c r="Y540" s="72" t="str">
        <f t="shared" si="100"/>
        <v>NC</v>
      </c>
      <c r="Z540" s="72" t="s">
        <v>129</v>
      </c>
      <c r="AA540" s="72" t="s">
        <v>141</v>
      </c>
      <c r="AB540" s="232" t="s">
        <v>2349</v>
      </c>
      <c r="AC540" s="72"/>
      <c r="AD540" s="72" t="s">
        <v>2892</v>
      </c>
      <c r="AE540" s="234"/>
      <c r="AF540" s="235" t="s">
        <v>2882</v>
      </c>
      <c r="AG540" s="7"/>
      <c r="AH540" s="72" t="s">
        <v>1080</v>
      </c>
      <c r="AI540" s="7"/>
      <c r="AJ540" s="7"/>
      <c r="AK540" s="7"/>
      <c r="AL540" s="7">
        <v>13697</v>
      </c>
      <c r="AM540" s="186">
        <v>13205.39</v>
      </c>
      <c r="AN540" s="189">
        <v>177</v>
      </c>
      <c r="AO540" s="233">
        <v>206</v>
      </c>
      <c r="AP540" s="233" t="str">
        <f t="shared" si="101"/>
        <v>FLOW</v>
      </c>
      <c r="AQ540" s="233"/>
      <c r="AR540" s="233"/>
      <c r="AS540" s="233"/>
      <c r="AT540" s="233"/>
      <c r="AU540" s="72" t="s">
        <v>426</v>
      </c>
      <c r="AV540" s="236" t="s">
        <v>1421</v>
      </c>
      <c r="AW540" s="232" t="s">
        <v>1422</v>
      </c>
      <c r="AX540" s="237">
        <v>45238</v>
      </c>
      <c r="AY540" s="72">
        <v>30</v>
      </c>
      <c r="AZ540" s="72" t="s">
        <v>139</v>
      </c>
      <c r="BA540" s="7" t="s">
        <v>2305</v>
      </c>
      <c r="BB540" s="7"/>
      <c r="BC540" s="7"/>
      <c r="BD540" s="72"/>
      <c r="BE540" s="72"/>
      <c r="BF540" s="72"/>
      <c r="BG540" s="150"/>
      <c r="BH540" s="72"/>
      <c r="BI540" s="72"/>
      <c r="BJ540" s="72"/>
      <c r="BK540" s="72"/>
      <c r="BL540" s="72"/>
      <c r="BM540" s="72"/>
      <c r="BN540" s="72"/>
      <c r="BO540" s="72"/>
      <c r="BP540" s="72"/>
      <c r="BQ540" s="72"/>
      <c r="BR540" s="72">
        <v>1</v>
      </c>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238">
        <f t="shared" si="102"/>
        <v>1</v>
      </c>
      <c r="ES540" s="72">
        <f t="shared" si="103"/>
        <v>1</v>
      </c>
      <c r="ET540" s="72" t="s">
        <v>222</v>
      </c>
      <c r="EU540" s="7" t="s">
        <v>2108</v>
      </c>
      <c r="EV540" s="7" t="s">
        <v>115</v>
      </c>
      <c r="EW540" s="7" t="s">
        <v>2386</v>
      </c>
      <c r="EX540" s="150" t="s">
        <v>2392</v>
      </c>
      <c r="EY540" s="239">
        <v>46209</v>
      </c>
      <c r="EZ540" s="239"/>
      <c r="FA540" s="150"/>
      <c r="FB540" s="239"/>
      <c r="FC540" s="7"/>
      <c r="FD540" s="7"/>
      <c r="FE540" s="7">
        <f t="shared" si="106"/>
        <v>-2026</v>
      </c>
      <c r="FF540" s="72">
        <f t="shared" si="107"/>
        <v>17070</v>
      </c>
    </row>
    <row r="541" spans="1:163" ht="17.25" hidden="1" customHeight="1" x14ac:dyDescent="0.25">
      <c r="A541" s="72">
        <v>129678051</v>
      </c>
      <c r="B541" s="232" t="s">
        <v>547</v>
      </c>
      <c r="C541" s="72"/>
      <c r="D541" s="72"/>
      <c r="E541" s="72"/>
      <c r="F541" s="72"/>
      <c r="G541" s="233"/>
      <c r="H541" s="233"/>
      <c r="I541" s="72">
        <v>6682</v>
      </c>
      <c r="J541" s="72">
        <v>13175</v>
      </c>
      <c r="K541" s="189">
        <f t="shared" si="96"/>
        <v>130</v>
      </c>
      <c r="L541" s="189">
        <f t="shared" si="97"/>
        <v>19857</v>
      </c>
      <c r="M541" s="260">
        <v>3</v>
      </c>
      <c r="N541" s="72" t="s">
        <v>124</v>
      </c>
      <c r="O541" s="72" t="s">
        <v>125</v>
      </c>
      <c r="P541" s="72" t="s">
        <v>236</v>
      </c>
      <c r="Q541" s="186">
        <v>13101.15</v>
      </c>
      <c r="R541" s="66">
        <v>319</v>
      </c>
      <c r="S541" s="66">
        <f t="shared" si="98"/>
        <v>0</v>
      </c>
      <c r="T541" s="66">
        <v>5400</v>
      </c>
      <c r="U541" s="4" t="s">
        <v>124</v>
      </c>
      <c r="V541" s="5">
        <f t="shared" si="104"/>
        <v>0.10419396381796479</v>
      </c>
      <c r="W541" s="5">
        <f t="shared" si="105"/>
        <v>4.1959443006733717E-3</v>
      </c>
      <c r="X541" s="5" t="str">
        <f t="shared" si="99"/>
        <v>FLOW</v>
      </c>
      <c r="Y541" s="72" t="str">
        <f t="shared" si="100"/>
        <v>NC</v>
      </c>
      <c r="Z541" s="72" t="s">
        <v>141</v>
      </c>
      <c r="AA541" s="72" t="s">
        <v>141</v>
      </c>
      <c r="AB541" s="232" t="s">
        <v>2347</v>
      </c>
      <c r="AC541" s="72"/>
      <c r="AD541" s="72"/>
      <c r="AE541" s="234"/>
      <c r="AF541" s="235" t="s">
        <v>2882</v>
      </c>
      <c r="AG541" s="7"/>
      <c r="AH541" s="72" t="s">
        <v>1046</v>
      </c>
      <c r="AI541" s="7"/>
      <c r="AJ541" s="7"/>
      <c r="AK541" s="7"/>
      <c r="AL541" s="7">
        <v>13175</v>
      </c>
      <c r="AM541" s="186">
        <v>13101.15</v>
      </c>
      <c r="AN541" s="189">
        <v>87</v>
      </c>
      <c r="AO541" s="233">
        <v>116</v>
      </c>
      <c r="AP541" s="233" t="str">
        <f t="shared" si="101"/>
        <v>FLOW</v>
      </c>
      <c r="AQ541" s="233"/>
      <c r="AR541" s="233"/>
      <c r="AS541" s="233"/>
      <c r="AT541" s="233"/>
      <c r="AU541" s="72" t="s">
        <v>426</v>
      </c>
      <c r="AV541" s="236" t="s">
        <v>1220</v>
      </c>
      <c r="AW541" s="232" t="s">
        <v>1221</v>
      </c>
      <c r="AX541" s="237">
        <v>44682</v>
      </c>
      <c r="AY541" s="72">
        <v>48</v>
      </c>
      <c r="AZ541" s="72" t="s">
        <v>139</v>
      </c>
      <c r="BA541" s="7" t="s">
        <v>135</v>
      </c>
      <c r="BB541" s="7"/>
      <c r="BC541" s="7"/>
      <c r="BD541" s="72"/>
      <c r="BE541" s="72"/>
      <c r="BF541" s="72"/>
      <c r="BG541" s="150"/>
      <c r="BH541" s="72"/>
      <c r="BI541" s="72"/>
      <c r="BJ541" s="72"/>
      <c r="BK541" s="72"/>
      <c r="BL541" s="72">
        <v>1</v>
      </c>
      <c r="BM541" s="72"/>
      <c r="BN541" s="72"/>
      <c r="BO541" s="72"/>
      <c r="BP541" s="72"/>
      <c r="BQ541" s="72"/>
      <c r="BR541" s="72"/>
      <c r="BS541" s="72"/>
      <c r="BT541" s="72"/>
      <c r="BU541" s="72"/>
      <c r="BV541" s="72"/>
      <c r="BW541" s="72"/>
      <c r="BX541" s="72"/>
      <c r="BY541" s="72"/>
      <c r="BZ541" s="72"/>
      <c r="CA541" s="72">
        <v>1</v>
      </c>
      <c r="CB541" s="72"/>
      <c r="CC541" s="72"/>
      <c r="CD541" s="72"/>
      <c r="CE541" s="72"/>
      <c r="CF541" s="72"/>
      <c r="CG541" s="72"/>
      <c r="CH541" s="72"/>
      <c r="CI541" s="72"/>
      <c r="CJ541" s="72"/>
      <c r="CK541" s="72"/>
      <c r="CL541" s="72"/>
      <c r="CM541" s="72">
        <v>1</v>
      </c>
      <c r="CN541" s="72"/>
      <c r="CO541" s="72"/>
      <c r="CP541" s="72">
        <v>1</v>
      </c>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238">
        <f t="shared" si="102"/>
        <v>4</v>
      </c>
      <c r="ES541" s="72">
        <f t="shared" si="103"/>
        <v>1</v>
      </c>
      <c r="ET541" s="72" t="s">
        <v>240</v>
      </c>
      <c r="EU541" s="7" t="s">
        <v>2109</v>
      </c>
      <c r="EV541" s="7" t="s">
        <v>115</v>
      </c>
      <c r="EW541" s="7" t="s">
        <v>2362</v>
      </c>
      <c r="EX541" s="150" t="s">
        <v>2368</v>
      </c>
      <c r="EY541" s="239">
        <v>46207</v>
      </c>
      <c r="EZ541" s="239"/>
      <c r="FA541" s="150"/>
      <c r="FB541" s="239"/>
      <c r="FC541" s="7"/>
      <c r="FD541" s="7"/>
      <c r="FE541" s="7">
        <f t="shared" si="106"/>
        <v>130</v>
      </c>
      <c r="FF541" s="72">
        <f t="shared" si="107"/>
        <v>19857</v>
      </c>
    </row>
    <row r="542" spans="1:163" ht="17.25" hidden="1" customHeight="1" x14ac:dyDescent="0.25">
      <c r="A542" s="72">
        <v>459750261</v>
      </c>
      <c r="B542" s="232" t="s">
        <v>2599</v>
      </c>
      <c r="C542" s="72" t="s">
        <v>2243</v>
      </c>
      <c r="D542" s="72" t="s">
        <v>2938</v>
      </c>
      <c r="E542" s="72">
        <v>3446</v>
      </c>
      <c r="F542" s="72"/>
      <c r="G542" s="233"/>
      <c r="H542" s="233"/>
      <c r="I542" s="72">
        <v>3370</v>
      </c>
      <c r="J542" s="72">
        <v>3366</v>
      </c>
      <c r="K542" s="189">
        <f t="shared" si="96"/>
        <v>3427</v>
      </c>
      <c r="L542" s="189">
        <f t="shared" si="97"/>
        <v>3290</v>
      </c>
      <c r="M542" s="260">
        <v>1</v>
      </c>
      <c r="N542" s="72" t="s">
        <v>2242</v>
      </c>
      <c r="O542" s="72" t="s">
        <v>128</v>
      </c>
      <c r="P542" s="72" t="s">
        <v>165</v>
      </c>
      <c r="Q542" s="186">
        <v>12950.4</v>
      </c>
      <c r="R542" s="66">
        <v>61</v>
      </c>
      <c r="S542" s="66">
        <f t="shared" si="98"/>
        <v>0</v>
      </c>
      <c r="T542" s="66">
        <v>6750</v>
      </c>
      <c r="U542" s="4" t="s">
        <v>1028</v>
      </c>
      <c r="V542" s="5">
        <f t="shared" si="104"/>
        <v>1.3992692431341167E-2</v>
      </c>
      <c r="W542" s="5">
        <f t="shared" si="105"/>
        <v>6.8209380073004817E-4</v>
      </c>
      <c r="X542" s="5" t="s">
        <v>2242</v>
      </c>
      <c r="Y542" s="72" t="str">
        <f t="shared" si="100"/>
        <v>PTP</v>
      </c>
      <c r="Z542" s="72" t="s">
        <v>128</v>
      </c>
      <c r="AA542" s="72" t="s">
        <v>166</v>
      </c>
      <c r="AB542" s="232"/>
      <c r="AC542" s="72">
        <v>24</v>
      </c>
      <c r="AD542" s="72" t="s">
        <v>2888</v>
      </c>
      <c r="AE542" s="234"/>
      <c r="AF542" s="235" t="s">
        <v>129</v>
      </c>
      <c r="AG542" s="7"/>
      <c r="AH542" s="72" t="s">
        <v>213</v>
      </c>
      <c r="AI542" s="7"/>
      <c r="AJ542" s="7"/>
      <c r="AK542" s="7"/>
      <c r="AL542" s="7">
        <v>10177</v>
      </c>
      <c r="AM542" s="186">
        <v>12950.4</v>
      </c>
      <c r="AN542" s="189">
        <v>26</v>
      </c>
      <c r="AO542" s="233">
        <v>25</v>
      </c>
      <c r="AP542" s="233" t="str">
        <f t="shared" si="101"/>
        <v>STABLE</v>
      </c>
      <c r="AQ542" s="233"/>
      <c r="AR542" s="233"/>
      <c r="AS542" s="233"/>
      <c r="AT542" s="233"/>
      <c r="AU542" s="72" t="s">
        <v>131</v>
      </c>
      <c r="AV542" s="236" t="s">
        <v>2766</v>
      </c>
      <c r="AW542" s="232" t="s">
        <v>215</v>
      </c>
      <c r="AX542" s="237">
        <v>45182</v>
      </c>
      <c r="AY542" s="72">
        <v>36</v>
      </c>
      <c r="AZ542" s="72" t="s">
        <v>2880</v>
      </c>
      <c r="BA542" s="7" t="s">
        <v>2305</v>
      </c>
      <c r="BB542" s="7"/>
      <c r="BC542" s="7"/>
      <c r="BD542" s="72"/>
      <c r="BE542" s="72"/>
      <c r="BF542" s="72"/>
      <c r="BG542" s="150"/>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v>1</v>
      </c>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238">
        <f t="shared" si="102"/>
        <v>2</v>
      </c>
      <c r="ES542" s="72">
        <f t="shared" si="103"/>
        <v>1</v>
      </c>
      <c r="ET542" s="72" t="s">
        <v>170</v>
      </c>
      <c r="EU542" s="7"/>
      <c r="EV542" s="262"/>
      <c r="EW542" s="7"/>
      <c r="EX542" s="150"/>
      <c r="EY542" s="239"/>
      <c r="EZ542" s="239"/>
      <c r="FA542" s="150"/>
      <c r="FB542" s="239"/>
      <c r="FC542" s="7"/>
      <c r="FD542" s="7"/>
      <c r="FE542" s="7">
        <f t="shared" si="106"/>
        <v>3427</v>
      </c>
      <c r="FF542" s="72">
        <f t="shared" si="107"/>
        <v>6736</v>
      </c>
    </row>
    <row r="543" spans="1:163" ht="17.25" hidden="1" customHeight="1" x14ac:dyDescent="0.25">
      <c r="A543" s="72">
        <v>459748188</v>
      </c>
      <c r="B543" s="232" t="s">
        <v>2639</v>
      </c>
      <c r="C543" s="72"/>
      <c r="D543" s="72"/>
      <c r="E543" s="72"/>
      <c r="F543" s="72"/>
      <c r="G543" s="233"/>
      <c r="H543" s="233"/>
      <c r="I543" s="72">
        <v>3283</v>
      </c>
      <c r="J543" s="72">
        <v>3288</v>
      </c>
      <c r="K543" s="189">
        <f t="shared" si="96"/>
        <v>205</v>
      </c>
      <c r="L543" s="189">
        <f t="shared" si="97"/>
        <v>6571</v>
      </c>
      <c r="M543" s="260">
        <v>2</v>
      </c>
      <c r="N543" s="72" t="s">
        <v>124</v>
      </c>
      <c r="O543" s="72" t="s">
        <v>125</v>
      </c>
      <c r="P543" s="72" t="s">
        <v>173</v>
      </c>
      <c r="Q543" s="186">
        <v>12619.83</v>
      </c>
      <c r="R543" s="66">
        <v>200</v>
      </c>
      <c r="S543" s="66">
        <f t="shared" si="98"/>
        <v>0</v>
      </c>
      <c r="T543" s="66">
        <v>1800</v>
      </c>
      <c r="U543" s="4" t="s">
        <v>124</v>
      </c>
      <c r="V543" s="5">
        <f t="shared" si="104"/>
        <v>6.2811467199081483E-2</v>
      </c>
      <c r="W543" s="5">
        <f t="shared" si="105"/>
        <v>2.346408335057434E-3</v>
      </c>
      <c r="X543" s="5" t="str">
        <f t="shared" si="99"/>
        <v>FLOW</v>
      </c>
      <c r="Y543" s="72" t="str">
        <f t="shared" si="100"/>
        <v>BPTP</v>
      </c>
      <c r="Z543" s="72" t="s">
        <v>129</v>
      </c>
      <c r="AA543" s="72" t="s">
        <v>258</v>
      </c>
      <c r="AB543" s="232" t="s">
        <v>2346</v>
      </c>
      <c r="AC543" s="72"/>
      <c r="AD543" s="72" t="s">
        <v>2888</v>
      </c>
      <c r="AE543" s="234"/>
      <c r="AF543" s="235" t="s">
        <v>129</v>
      </c>
      <c r="AG543" s="7"/>
      <c r="AH543" s="72" t="s">
        <v>1103</v>
      </c>
      <c r="AI543" s="7"/>
      <c r="AJ543" s="7"/>
      <c r="AK543" s="7"/>
      <c r="AL543" s="7">
        <v>5288</v>
      </c>
      <c r="AM543" s="186">
        <v>12619.83</v>
      </c>
      <c r="AN543" s="189">
        <v>57</v>
      </c>
      <c r="AO543" s="233">
        <v>86</v>
      </c>
      <c r="AP543" s="233" t="str">
        <f t="shared" si="101"/>
        <v>FLOW</v>
      </c>
      <c r="AQ543" s="233"/>
      <c r="AR543" s="233"/>
      <c r="AS543" s="233"/>
      <c r="AT543" s="233"/>
      <c r="AU543" s="72" t="s">
        <v>426</v>
      </c>
      <c r="AV543" s="236" t="s">
        <v>2810</v>
      </c>
      <c r="AW543" s="232" t="s">
        <v>310</v>
      </c>
      <c r="AX543" s="237">
        <v>45182</v>
      </c>
      <c r="AY543" s="72">
        <v>36</v>
      </c>
      <c r="AZ543" s="72" t="s">
        <v>2880</v>
      </c>
      <c r="BA543" s="7" t="s">
        <v>2305</v>
      </c>
      <c r="BB543" s="7"/>
      <c r="BC543" s="7"/>
      <c r="BD543" s="72"/>
      <c r="BE543" s="72"/>
      <c r="BF543" s="72"/>
      <c r="BG543" s="150"/>
      <c r="BH543" s="72"/>
      <c r="BI543" s="72"/>
      <c r="BJ543" s="72"/>
      <c r="BK543" s="72"/>
      <c r="BL543" s="72"/>
      <c r="BM543" s="72"/>
      <c r="BN543" s="72"/>
      <c r="BO543" s="72"/>
      <c r="BP543" s="72"/>
      <c r="BQ543" s="72"/>
      <c r="BR543" s="72"/>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238">
        <f t="shared" si="102"/>
        <v>0</v>
      </c>
      <c r="ES543" s="72" t="str">
        <f t="shared" si="103"/>
        <v/>
      </c>
      <c r="ET543" s="72" t="s">
        <v>178</v>
      </c>
      <c r="EU543" s="7"/>
      <c r="EV543" s="262"/>
      <c r="EW543" s="7"/>
      <c r="EX543" s="150"/>
      <c r="EY543" s="239"/>
      <c r="EZ543" s="239"/>
      <c r="FA543" s="150"/>
      <c r="FB543" s="239"/>
      <c r="FC543" s="7"/>
      <c r="FD543" s="7"/>
      <c r="FE543" s="7">
        <f t="shared" si="106"/>
        <v>205</v>
      </c>
      <c r="FF543" s="72">
        <f t="shared" si="107"/>
        <v>6571</v>
      </c>
    </row>
    <row r="544" spans="1:163" ht="17.25" hidden="1" customHeight="1" x14ac:dyDescent="0.25">
      <c r="A544" s="72">
        <v>459133250</v>
      </c>
      <c r="B544" s="232" t="s">
        <v>338</v>
      </c>
      <c r="C544" s="72" t="s">
        <v>2246</v>
      </c>
      <c r="D544" s="72" t="s">
        <v>139</v>
      </c>
      <c r="E544" s="72">
        <v>200</v>
      </c>
      <c r="F544" s="72"/>
      <c r="G544" s="233"/>
      <c r="H544" s="233"/>
      <c r="I544" s="72">
        <v>3259</v>
      </c>
      <c r="J544" s="72">
        <v>6634</v>
      </c>
      <c r="K544" s="189">
        <f t="shared" si="96"/>
        <v>223</v>
      </c>
      <c r="L544" s="189">
        <f t="shared" si="97"/>
        <v>9693</v>
      </c>
      <c r="M544" s="260">
        <v>3</v>
      </c>
      <c r="N544" s="72" t="s">
        <v>2242</v>
      </c>
      <c r="O544" s="72" t="s">
        <v>128</v>
      </c>
      <c r="P544" s="72" t="s">
        <v>236</v>
      </c>
      <c r="Q544" s="186">
        <v>12585</v>
      </c>
      <c r="R544" s="66">
        <v>107</v>
      </c>
      <c r="S544" s="66">
        <f t="shared" si="98"/>
        <v>0</v>
      </c>
      <c r="T544" s="66">
        <v>6720</v>
      </c>
      <c r="U544" s="4" t="s">
        <v>124</v>
      </c>
      <c r="V544" s="5">
        <f t="shared" si="104"/>
        <v>0.10008900246536273</v>
      </c>
      <c r="W544" s="5">
        <f t="shared" si="105"/>
        <v>4.0306354040656267E-3</v>
      </c>
      <c r="X544" s="5" t="str">
        <f t="shared" si="99"/>
        <v xml:space="preserve">STABLE </v>
      </c>
      <c r="Y544" s="72" t="str">
        <f t="shared" si="100"/>
        <v>PAID</v>
      </c>
      <c r="Z544" s="72" t="s">
        <v>339</v>
      </c>
      <c r="AA544" s="72" t="s">
        <v>128</v>
      </c>
      <c r="AB544" s="232"/>
      <c r="AC544" s="72"/>
      <c r="AD544" s="72"/>
      <c r="AE544" s="234"/>
      <c r="AF544" s="235" t="s">
        <v>2882</v>
      </c>
      <c r="AG544" s="7"/>
      <c r="AH544" s="72" t="s">
        <v>237</v>
      </c>
      <c r="AI544" s="7"/>
      <c r="AJ544" s="7"/>
      <c r="AK544" s="7"/>
      <c r="AL544" s="7">
        <v>6634</v>
      </c>
      <c r="AM544" s="186">
        <v>12585</v>
      </c>
      <c r="AN544" s="189">
        <v>87</v>
      </c>
      <c r="AO544" s="233">
        <v>86</v>
      </c>
      <c r="AP544" s="233" t="str">
        <f t="shared" si="101"/>
        <v>STABLE</v>
      </c>
      <c r="AQ544" s="233"/>
      <c r="AR544" s="233"/>
      <c r="AS544" s="233"/>
      <c r="AT544" s="233"/>
      <c r="AU544" s="72" t="s">
        <v>131</v>
      </c>
      <c r="AV544" s="236" t="s">
        <v>340</v>
      </c>
      <c r="AW544" s="232" t="s">
        <v>341</v>
      </c>
      <c r="AX544" s="237">
        <v>45133</v>
      </c>
      <c r="AY544" s="72">
        <v>36</v>
      </c>
      <c r="AZ544" s="72" t="s">
        <v>139</v>
      </c>
      <c r="BA544" s="7" t="s">
        <v>135</v>
      </c>
      <c r="BB544" s="7"/>
      <c r="BC544" s="7">
        <v>2</v>
      </c>
      <c r="BD544" s="72"/>
      <c r="BE544" s="72"/>
      <c r="BF544" s="72"/>
      <c r="BG544" s="150"/>
      <c r="BH544" s="72"/>
      <c r="BI544" s="72"/>
      <c r="BJ544" s="72"/>
      <c r="BK544" s="72"/>
      <c r="BL544" s="72"/>
      <c r="BM544" s="72"/>
      <c r="BN544" s="72"/>
      <c r="BO544" s="72"/>
      <c r="BP544" s="72"/>
      <c r="BQ544" s="72"/>
      <c r="BR544" s="72"/>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238">
        <f t="shared" si="102"/>
        <v>2</v>
      </c>
      <c r="ES544" s="72">
        <f t="shared" si="103"/>
        <v>1</v>
      </c>
      <c r="ET544" s="72" t="s">
        <v>240</v>
      </c>
      <c r="EU544" s="7" t="s">
        <v>342</v>
      </c>
      <c r="EV544" s="7" t="s">
        <v>115</v>
      </c>
      <c r="EW544" s="7" t="s">
        <v>2382</v>
      </c>
      <c r="EX544" s="150" t="s">
        <v>2512</v>
      </c>
      <c r="EY544" s="239">
        <v>46204</v>
      </c>
      <c r="EZ544" s="239"/>
      <c r="FA544" s="150"/>
      <c r="FB544" s="239"/>
      <c r="FC544" s="7"/>
      <c r="FD544" s="7"/>
      <c r="FE544" s="7">
        <f t="shared" si="106"/>
        <v>223</v>
      </c>
      <c r="FF544" s="72">
        <f t="shared" si="107"/>
        <v>9893</v>
      </c>
      <c r="FG544" s="6">
        <v>459133250</v>
      </c>
    </row>
    <row r="545" spans="1:163" ht="17.25" hidden="1" customHeight="1" x14ac:dyDescent="0.25">
      <c r="A545" s="72">
        <v>463650409</v>
      </c>
      <c r="B545" s="232" t="s">
        <v>2596</v>
      </c>
      <c r="C545" s="72" t="s">
        <v>2243</v>
      </c>
      <c r="D545" s="72" t="s">
        <v>2883</v>
      </c>
      <c r="E545" s="72">
        <f>4003+503</f>
        <v>4506</v>
      </c>
      <c r="F545" s="72"/>
      <c r="G545" s="233"/>
      <c r="H545" s="233"/>
      <c r="I545" s="72">
        <v>4409</v>
      </c>
      <c r="J545" s="72">
        <v>3905</v>
      </c>
      <c r="K545" s="189">
        <f t="shared" si="96"/>
        <v>3989</v>
      </c>
      <c r="L545" s="189">
        <f t="shared" si="97"/>
        <v>3808</v>
      </c>
      <c r="M545" s="260">
        <v>1</v>
      </c>
      <c r="N545" s="72" t="s">
        <v>2242</v>
      </c>
      <c r="O545" s="72" t="s">
        <v>128</v>
      </c>
      <c r="P545" s="72" t="s">
        <v>140</v>
      </c>
      <c r="Q545" s="186">
        <v>12464</v>
      </c>
      <c r="R545" s="66">
        <v>84</v>
      </c>
      <c r="S545" s="66">
        <f t="shared" si="98"/>
        <v>0</v>
      </c>
      <c r="T545" s="66">
        <v>5795</v>
      </c>
      <c r="U545" s="4" t="s">
        <v>1028</v>
      </c>
      <c r="V545" s="5">
        <f t="shared" si="104"/>
        <v>4.2936355778112369E-3</v>
      </c>
      <c r="W545" s="5">
        <f t="shared" si="105"/>
        <v>6.5647525422375523E-4</v>
      </c>
      <c r="X545" s="5" t="str">
        <f t="shared" si="99"/>
        <v xml:space="preserve">STABLE </v>
      </c>
      <c r="Y545" s="72" t="str">
        <f t="shared" si="100"/>
        <v>PAID</v>
      </c>
      <c r="Z545" s="72" t="s">
        <v>128</v>
      </c>
      <c r="AA545" s="72" t="s">
        <v>128</v>
      </c>
      <c r="AB545" s="232"/>
      <c r="AC545" s="72"/>
      <c r="AD545" s="72" t="s">
        <v>2888</v>
      </c>
      <c r="AE545" s="234"/>
      <c r="AF545" s="235" t="s">
        <v>129</v>
      </c>
      <c r="AG545" s="7"/>
      <c r="AH545" s="72" t="s">
        <v>142</v>
      </c>
      <c r="AI545" s="7"/>
      <c r="AJ545" s="7"/>
      <c r="AK545" s="7"/>
      <c r="AL545" s="7">
        <v>9784</v>
      </c>
      <c r="AM545" s="186">
        <v>12464</v>
      </c>
      <c r="AN545" s="189">
        <v>26</v>
      </c>
      <c r="AO545" s="233">
        <v>25</v>
      </c>
      <c r="AP545" s="233" t="str">
        <f t="shared" si="101"/>
        <v>STABLE</v>
      </c>
      <c r="AQ545" s="233"/>
      <c r="AR545" s="233"/>
      <c r="AS545" s="233"/>
      <c r="AT545" s="233"/>
      <c r="AU545" s="72" t="s">
        <v>131</v>
      </c>
      <c r="AV545" s="236" t="s">
        <v>2763</v>
      </c>
      <c r="AW545" s="232" t="s">
        <v>1180</v>
      </c>
      <c r="AX545" s="237">
        <v>45507</v>
      </c>
      <c r="AY545" s="72">
        <v>24</v>
      </c>
      <c r="AZ545" s="72" t="s">
        <v>2880</v>
      </c>
      <c r="BA545" s="7" t="s">
        <v>135</v>
      </c>
      <c r="BB545" s="7"/>
      <c r="BC545" s="7"/>
      <c r="BD545" s="72"/>
      <c r="BE545" s="72"/>
      <c r="BF545" s="72"/>
      <c r="BG545" s="150"/>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v>1</v>
      </c>
      <c r="CH545" s="72"/>
      <c r="CI545" s="72"/>
      <c r="CJ545" s="72"/>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238">
        <f t="shared" si="102"/>
        <v>1</v>
      </c>
      <c r="ES545" s="72">
        <f t="shared" si="103"/>
        <v>1</v>
      </c>
      <c r="ET545" s="72" t="s">
        <v>145</v>
      </c>
      <c r="EU545" s="7"/>
      <c r="EV545" s="262"/>
      <c r="EW545" s="7"/>
      <c r="EX545" s="150"/>
      <c r="EY545" s="239"/>
      <c r="EZ545" s="239"/>
      <c r="FA545" s="150"/>
      <c r="FB545" s="239"/>
      <c r="FC545" s="7"/>
      <c r="FD545" s="7"/>
      <c r="FE545" s="7">
        <f t="shared" si="106"/>
        <v>3989</v>
      </c>
      <c r="FF545" s="72">
        <f t="shared" si="107"/>
        <v>8314</v>
      </c>
    </row>
    <row r="546" spans="1:163" ht="17.25" customHeight="1" x14ac:dyDescent="0.25">
      <c r="A546" s="72">
        <v>465893690</v>
      </c>
      <c r="B546" s="232" t="s">
        <v>672</v>
      </c>
      <c r="C546" s="72" t="s">
        <v>2243</v>
      </c>
      <c r="D546" s="72" t="s">
        <v>2959</v>
      </c>
      <c r="E546" s="72">
        <v>5370</v>
      </c>
      <c r="F546" s="72"/>
      <c r="G546" s="233"/>
      <c r="H546" s="233"/>
      <c r="I546" s="72">
        <v>2685</v>
      </c>
      <c r="J546" s="72">
        <v>2122</v>
      </c>
      <c r="K546" s="189">
        <f t="shared" si="96"/>
        <v>2436</v>
      </c>
      <c r="L546" s="189">
        <f t="shared" si="97"/>
        <v>-563</v>
      </c>
      <c r="M546" s="260">
        <v>1</v>
      </c>
      <c r="N546" s="72" t="s">
        <v>480</v>
      </c>
      <c r="O546" s="72" t="s">
        <v>128</v>
      </c>
      <c r="P546" s="72" t="s">
        <v>264</v>
      </c>
      <c r="Q546" s="186">
        <v>12355</v>
      </c>
      <c r="R546" s="66">
        <v>314</v>
      </c>
      <c r="S546" s="66">
        <f t="shared" si="98"/>
        <v>0</v>
      </c>
      <c r="T546" s="66">
        <v>0</v>
      </c>
      <c r="U546" s="4" t="s">
        <v>1006</v>
      </c>
      <c r="V546" s="5">
        <f t="shared" si="104"/>
        <v>1.0647401388150539E-2</v>
      </c>
      <c r="W546" s="5">
        <f t="shared" si="105"/>
        <v>6.5073425593184346E-4</v>
      </c>
      <c r="X546" s="5" t="str">
        <f t="shared" si="99"/>
        <v>RB</v>
      </c>
      <c r="Y546" s="72" t="str">
        <f t="shared" si="100"/>
        <v>PAID</v>
      </c>
      <c r="Z546" s="72" t="s">
        <v>141</v>
      </c>
      <c r="AA546" s="72" t="s">
        <v>141</v>
      </c>
      <c r="AB546" s="232" t="s">
        <v>2347</v>
      </c>
      <c r="AC546" s="72"/>
      <c r="AD546" s="72" t="s">
        <v>2892</v>
      </c>
      <c r="AE546" s="234"/>
      <c r="AF546" s="235" t="s">
        <v>129</v>
      </c>
      <c r="AG546" s="7"/>
      <c r="AH546" s="72" t="s">
        <v>1073</v>
      </c>
      <c r="AI546" s="7"/>
      <c r="AJ546" s="7"/>
      <c r="AK546" s="7"/>
      <c r="AL546" s="7">
        <v>2122</v>
      </c>
      <c r="AM546" s="186">
        <v>12355</v>
      </c>
      <c r="AN546" s="189">
        <v>25</v>
      </c>
      <c r="AO546" s="233">
        <v>54</v>
      </c>
      <c r="AP546" s="233" t="str">
        <f t="shared" si="101"/>
        <v>FLOW</v>
      </c>
      <c r="AQ546" s="233"/>
      <c r="AR546" s="233"/>
      <c r="AS546" s="233"/>
      <c r="AT546" s="233"/>
      <c r="AU546" s="72" t="s">
        <v>426</v>
      </c>
      <c r="AV546" s="236" t="s">
        <v>1394</v>
      </c>
      <c r="AW546" s="232" t="s">
        <v>1180</v>
      </c>
      <c r="AX546" s="237">
        <v>45757</v>
      </c>
      <c r="AY546" s="72">
        <v>18</v>
      </c>
      <c r="AZ546" s="72" t="s">
        <v>139</v>
      </c>
      <c r="BA546" s="7" t="s">
        <v>2305</v>
      </c>
      <c r="BB546" s="7"/>
      <c r="BC546" s="7"/>
      <c r="BD546" s="72"/>
      <c r="BE546" s="72"/>
      <c r="BF546" s="72"/>
      <c r="BG546" s="150"/>
      <c r="BH546" s="72"/>
      <c r="BI546" s="72"/>
      <c r="BJ546" s="72"/>
      <c r="BK546" s="72"/>
      <c r="BL546" s="72"/>
      <c r="BM546" s="72"/>
      <c r="BN546" s="72"/>
      <c r="BO546" s="72"/>
      <c r="BP546" s="72"/>
      <c r="BQ546" s="72"/>
      <c r="BR546" s="72"/>
      <c r="BS546" s="72"/>
      <c r="BT546" s="72"/>
      <c r="BU546" s="72"/>
      <c r="BV546" s="72"/>
      <c r="BW546" s="72"/>
      <c r="BX546" s="72"/>
      <c r="BY546" s="72"/>
      <c r="BZ546" s="72"/>
      <c r="CA546" s="72">
        <v>1</v>
      </c>
      <c r="CB546" s="72"/>
      <c r="CC546" s="72"/>
      <c r="CD546" s="72"/>
      <c r="CE546" s="72"/>
      <c r="CF546" s="72"/>
      <c r="CG546" s="72"/>
      <c r="CH546" s="72"/>
      <c r="CI546" s="72"/>
      <c r="CJ546" s="72"/>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238">
        <f t="shared" si="102"/>
        <v>1</v>
      </c>
      <c r="ES546" s="72">
        <f t="shared" si="103"/>
        <v>1</v>
      </c>
      <c r="ET546" s="72" t="s">
        <v>268</v>
      </c>
      <c r="EU546" s="7" t="s">
        <v>2110</v>
      </c>
      <c r="EV546" s="7" t="s">
        <v>115</v>
      </c>
      <c r="EW546" s="7" t="e">
        <v>#N/A</v>
      </c>
      <c r="EX546" s="150" t="e">
        <v>#N/A</v>
      </c>
      <c r="EY546" s="239" t="e">
        <v>#N/A</v>
      </c>
      <c r="EZ546" s="239"/>
      <c r="FA546" s="150"/>
      <c r="FB546" s="239"/>
      <c r="FC546" s="7"/>
      <c r="FD546" s="7"/>
      <c r="FE546" s="7">
        <f t="shared" si="106"/>
        <v>2436</v>
      </c>
      <c r="FF546" s="72">
        <f t="shared" si="107"/>
        <v>4807</v>
      </c>
    </row>
    <row r="547" spans="1:163" ht="17.25" hidden="1" customHeight="1" x14ac:dyDescent="0.25">
      <c r="A547" s="72">
        <v>459445373</v>
      </c>
      <c r="B547" s="232" t="s">
        <v>827</v>
      </c>
      <c r="C547" s="72" t="s">
        <v>2243</v>
      </c>
      <c r="D547" s="72" t="s">
        <v>2942</v>
      </c>
      <c r="E547" s="72">
        <v>4700</v>
      </c>
      <c r="F547" s="72"/>
      <c r="G547" s="233"/>
      <c r="H547" s="233"/>
      <c r="I547" s="72">
        <v>4550</v>
      </c>
      <c r="J547" s="72">
        <v>3311</v>
      </c>
      <c r="K547" s="189">
        <f t="shared" si="96"/>
        <v>3391</v>
      </c>
      <c r="L547" s="189">
        <f t="shared" si="97"/>
        <v>3161</v>
      </c>
      <c r="M547" s="260">
        <v>1</v>
      </c>
      <c r="N547" s="72" t="s">
        <v>2242</v>
      </c>
      <c r="O547" s="72" t="s">
        <v>128</v>
      </c>
      <c r="P547" s="72" t="s">
        <v>236</v>
      </c>
      <c r="Q547" s="186">
        <v>12199.55</v>
      </c>
      <c r="R547" s="66">
        <v>80</v>
      </c>
      <c r="S547" s="66">
        <f t="shared" si="98"/>
        <v>0</v>
      </c>
      <c r="T547" s="66">
        <v>6750</v>
      </c>
      <c r="U547" s="4" t="s">
        <v>1006</v>
      </c>
      <c r="V547" s="5">
        <f t="shared" si="104"/>
        <v>1.2981279676419665E-2</v>
      </c>
      <c r="W547" s="5">
        <f t="shared" si="105"/>
        <v>6.4254674965223148E-4</v>
      </c>
      <c r="X547" s="5" t="s">
        <v>2242</v>
      </c>
      <c r="Y547" s="72" t="str">
        <f t="shared" si="100"/>
        <v>PTP</v>
      </c>
      <c r="Z547" s="72" t="s">
        <v>166</v>
      </c>
      <c r="AA547" s="72" t="s">
        <v>166</v>
      </c>
      <c r="AB547" s="232"/>
      <c r="AC547" s="72">
        <v>23</v>
      </c>
      <c r="AD547" s="72" t="s">
        <v>2888</v>
      </c>
      <c r="AE547" s="234"/>
      <c r="AF547" s="235" t="s">
        <v>129</v>
      </c>
      <c r="AG547" s="7"/>
      <c r="AH547" s="72" t="s">
        <v>389</v>
      </c>
      <c r="AI547" s="7"/>
      <c r="AJ547" s="7"/>
      <c r="AK547" s="7"/>
      <c r="AL547" s="7">
        <v>3311</v>
      </c>
      <c r="AM547" s="186">
        <v>12199.55</v>
      </c>
      <c r="AN547" s="189">
        <v>26</v>
      </c>
      <c r="AO547" s="233">
        <v>25</v>
      </c>
      <c r="AP547" s="233" t="str">
        <f t="shared" si="101"/>
        <v>STABLE</v>
      </c>
      <c r="AQ547" s="233"/>
      <c r="AR547" s="233"/>
      <c r="AS547" s="233"/>
      <c r="AT547" s="233"/>
      <c r="AU547" s="72" t="s">
        <v>131</v>
      </c>
      <c r="AV547" s="236" t="s">
        <v>1586</v>
      </c>
      <c r="AW547" s="232" t="s">
        <v>228</v>
      </c>
      <c r="AX547" s="237">
        <v>45156</v>
      </c>
      <c r="AY547" s="72">
        <v>36</v>
      </c>
      <c r="AZ547" s="72" t="s">
        <v>139</v>
      </c>
      <c r="BA547" s="7" t="s">
        <v>135</v>
      </c>
      <c r="BB547" s="7"/>
      <c r="BC547" s="7"/>
      <c r="BD547" s="72"/>
      <c r="BE547" s="72"/>
      <c r="BF547" s="72"/>
      <c r="BG547" s="150"/>
      <c r="BH547" s="72"/>
      <c r="BI547" s="72"/>
      <c r="BJ547" s="72"/>
      <c r="BK547" s="72"/>
      <c r="BL547" s="72">
        <v>1</v>
      </c>
      <c r="BM547" s="72"/>
      <c r="BN547" s="72"/>
      <c r="BO547" s="72"/>
      <c r="BP547" s="72"/>
      <c r="BQ547" s="72"/>
      <c r="BR547" s="72"/>
      <c r="BS547" s="72"/>
      <c r="BT547" s="72"/>
      <c r="BU547" s="72"/>
      <c r="BV547" s="72"/>
      <c r="BW547" s="72"/>
      <c r="BX547" s="72"/>
      <c r="BY547" s="72"/>
      <c r="BZ547" s="72"/>
      <c r="CA547" s="72">
        <v>1</v>
      </c>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v>1</v>
      </c>
      <c r="DI547" s="72"/>
      <c r="DJ547" s="72"/>
      <c r="DK547" s="72"/>
      <c r="DL547" s="72"/>
      <c r="DM547" s="72"/>
      <c r="DN547" s="72"/>
      <c r="DO547" s="72"/>
      <c r="DP547" s="72"/>
      <c r="DQ547" s="72"/>
      <c r="DR547" s="72"/>
      <c r="DS547" s="72"/>
      <c r="DT547" s="72">
        <v>1</v>
      </c>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238">
        <f t="shared" si="102"/>
        <v>4</v>
      </c>
      <c r="ES547" s="72">
        <f t="shared" si="103"/>
        <v>1</v>
      </c>
      <c r="ET547" s="72" t="s">
        <v>240</v>
      </c>
      <c r="EU547" s="7" t="s">
        <v>2111</v>
      </c>
      <c r="EV547" s="7" t="s">
        <v>115</v>
      </c>
      <c r="EW547" s="7" t="s">
        <v>2354</v>
      </c>
      <c r="EX547" s="150" t="s">
        <v>2481</v>
      </c>
      <c r="EY547" s="239">
        <v>46207</v>
      </c>
      <c r="EZ547" s="239"/>
      <c r="FA547" s="150"/>
      <c r="FB547" s="239"/>
      <c r="FC547" s="7"/>
      <c r="FD547" s="7"/>
      <c r="FE547" s="7">
        <f t="shared" si="106"/>
        <v>3391</v>
      </c>
      <c r="FF547" s="72">
        <f t="shared" si="107"/>
        <v>7861</v>
      </c>
    </row>
    <row r="548" spans="1:163" ht="17.25" hidden="1" customHeight="1" x14ac:dyDescent="0.25">
      <c r="A548" s="72">
        <v>458467971</v>
      </c>
      <c r="B548" s="232" t="s">
        <v>750</v>
      </c>
      <c r="C548" s="72"/>
      <c r="D548" s="72"/>
      <c r="E548" s="72"/>
      <c r="F548" s="72"/>
      <c r="G548" s="233"/>
      <c r="H548" s="233"/>
      <c r="I548" s="72">
        <v>6388</v>
      </c>
      <c r="J548" s="72">
        <v>12188</v>
      </c>
      <c r="K548" s="189">
        <f t="shared" si="96"/>
        <v>6117</v>
      </c>
      <c r="L548" s="189">
        <f t="shared" si="97"/>
        <v>18576</v>
      </c>
      <c r="M548" s="260">
        <v>2</v>
      </c>
      <c r="N548" s="72" t="s">
        <v>124</v>
      </c>
      <c r="O548" s="72" t="s">
        <v>125</v>
      </c>
      <c r="P548" s="72" t="s">
        <v>348</v>
      </c>
      <c r="Q548" s="186">
        <v>12099.6</v>
      </c>
      <c r="R548" s="66">
        <v>317</v>
      </c>
      <c r="S548" s="66">
        <f t="shared" si="98"/>
        <v>0</v>
      </c>
      <c r="T548" s="66">
        <v>2700</v>
      </c>
      <c r="U548" s="4" t="s">
        <v>129</v>
      </c>
      <c r="V548" s="5">
        <f t="shared" si="104"/>
        <v>0.10976426211483717</v>
      </c>
      <c r="W548" s="5">
        <f t="shared" si="105"/>
        <v>2.2496818333417271E-3</v>
      </c>
      <c r="X548" s="5" t="s">
        <v>2242</v>
      </c>
      <c r="Y548" s="72" t="str">
        <f t="shared" si="100"/>
        <v>PTP</v>
      </c>
      <c r="Z548" s="72" t="s">
        <v>129</v>
      </c>
      <c r="AA548" s="72" t="s">
        <v>166</v>
      </c>
      <c r="AB548" s="232"/>
      <c r="AC548" s="72">
        <v>30</v>
      </c>
      <c r="AD548" s="72" t="s">
        <v>2889</v>
      </c>
      <c r="AE548" s="234"/>
      <c r="AF548" s="235" t="s">
        <v>129</v>
      </c>
      <c r="AG548" s="7"/>
      <c r="AH548" s="72" t="s">
        <v>323</v>
      </c>
      <c r="AI548" s="7"/>
      <c r="AJ548" s="7"/>
      <c r="AK548" s="7"/>
      <c r="AL548" s="7">
        <v>12188</v>
      </c>
      <c r="AM548" s="186">
        <v>12099.6</v>
      </c>
      <c r="AN548" s="189">
        <v>57</v>
      </c>
      <c r="AO548" s="233">
        <v>86</v>
      </c>
      <c r="AP548" s="233" t="str">
        <f t="shared" si="101"/>
        <v>FLOW</v>
      </c>
      <c r="AQ548" s="233"/>
      <c r="AR548" s="233"/>
      <c r="AS548" s="233"/>
      <c r="AT548" s="233"/>
      <c r="AU548" s="72" t="s">
        <v>131</v>
      </c>
      <c r="AV548" s="236" t="s">
        <v>1496</v>
      </c>
      <c r="AW548" s="232" t="s">
        <v>1302</v>
      </c>
      <c r="AX548" s="237">
        <v>45085</v>
      </c>
      <c r="AY548" s="72">
        <v>36</v>
      </c>
      <c r="AZ548" s="72" t="s">
        <v>139</v>
      </c>
      <c r="BA548" s="7" t="s">
        <v>135</v>
      </c>
      <c r="BB548" s="7"/>
      <c r="BC548" s="7"/>
      <c r="BD548" s="72"/>
      <c r="BE548" s="72"/>
      <c r="BF548" s="72"/>
      <c r="BG548" s="150"/>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v>1</v>
      </c>
      <c r="CW548" s="72"/>
      <c r="CX548" s="72"/>
      <c r="CY548" s="72"/>
      <c r="CZ548" s="72"/>
      <c r="DA548" s="72"/>
      <c r="DB548" s="72">
        <v>1</v>
      </c>
      <c r="DC548" s="72"/>
      <c r="DD548" s="72"/>
      <c r="DE548" s="72"/>
      <c r="DF548" s="72"/>
      <c r="DG548" s="72"/>
      <c r="DH548" s="72"/>
      <c r="DI548" s="72"/>
      <c r="DJ548" s="72"/>
      <c r="DK548" s="72"/>
      <c r="DL548" s="72"/>
      <c r="DM548" s="72"/>
      <c r="DN548" s="72"/>
      <c r="DO548" s="72"/>
      <c r="DP548" s="72"/>
      <c r="DQ548" s="72">
        <v>1</v>
      </c>
      <c r="DR548" s="72"/>
      <c r="DS548" s="72"/>
      <c r="DT548" s="72"/>
      <c r="DU548" s="72"/>
      <c r="DV548" s="72"/>
      <c r="DW548" s="72"/>
      <c r="DX548" s="72"/>
      <c r="DY548" s="72"/>
      <c r="DZ548" s="72"/>
      <c r="EA548" s="72"/>
      <c r="EB548" s="72"/>
      <c r="EC548" s="72">
        <v>1</v>
      </c>
      <c r="ED548" s="72"/>
      <c r="EE548" s="72"/>
      <c r="EF548" s="72"/>
      <c r="EG548" s="72"/>
      <c r="EH548" s="72"/>
      <c r="EI548" s="72"/>
      <c r="EJ548" s="72"/>
      <c r="EK548" s="72"/>
      <c r="EL548" s="72"/>
      <c r="EM548" s="72"/>
      <c r="EN548" s="72"/>
      <c r="EO548" s="72"/>
      <c r="EP548" s="72"/>
      <c r="EQ548" s="72"/>
      <c r="ER548" s="238">
        <f t="shared" si="102"/>
        <v>5</v>
      </c>
      <c r="ES548" s="72">
        <f t="shared" si="103"/>
        <v>1</v>
      </c>
      <c r="ET548" s="72" t="s">
        <v>352</v>
      </c>
      <c r="EU548" s="7" t="s">
        <v>2112</v>
      </c>
      <c r="EV548" s="7" t="s">
        <v>115</v>
      </c>
      <c r="EW548" s="7" t="s">
        <v>2358</v>
      </c>
      <c r="EX548" s="150" t="s">
        <v>2513</v>
      </c>
      <c r="EY548" s="239">
        <v>46218</v>
      </c>
      <c r="EZ548" s="239"/>
      <c r="FA548" s="150"/>
      <c r="FB548" s="239"/>
      <c r="FC548" s="7"/>
      <c r="FD548" s="7"/>
      <c r="FE548" s="7">
        <f t="shared" si="106"/>
        <v>6117</v>
      </c>
      <c r="FF548" s="72">
        <f t="shared" si="107"/>
        <v>18576</v>
      </c>
    </row>
    <row r="549" spans="1:163" ht="17.25" hidden="1" customHeight="1" x14ac:dyDescent="0.25">
      <c r="A549" s="72">
        <v>458564938</v>
      </c>
      <c r="B549" s="232" t="s">
        <v>854</v>
      </c>
      <c r="C549" s="72"/>
      <c r="D549" s="72"/>
      <c r="E549" s="72"/>
      <c r="F549" s="72"/>
      <c r="G549" s="233"/>
      <c r="H549" s="233"/>
      <c r="I549" s="72">
        <v>2133</v>
      </c>
      <c r="J549" s="72">
        <v>12759</v>
      </c>
      <c r="K549" s="189">
        <f t="shared" si="96"/>
        <v>2712</v>
      </c>
      <c r="L549" s="189">
        <f t="shared" si="97"/>
        <v>14892</v>
      </c>
      <c r="M549" s="260">
        <v>6</v>
      </c>
      <c r="N549" s="72" t="s">
        <v>124</v>
      </c>
      <c r="O549" s="72" t="s">
        <v>125</v>
      </c>
      <c r="P549" s="72" t="s">
        <v>348</v>
      </c>
      <c r="Q549" s="186">
        <v>12035.56</v>
      </c>
      <c r="R549" s="66">
        <v>618</v>
      </c>
      <c r="S549" s="66">
        <f t="shared" si="98"/>
        <v>0</v>
      </c>
      <c r="T549" s="66">
        <v>3600</v>
      </c>
      <c r="U549" s="4" t="s">
        <v>129</v>
      </c>
      <c r="V549" s="5">
        <f t="shared" si="104"/>
        <v>0.30669394973358244</v>
      </c>
      <c r="W549" s="5">
        <f t="shared" si="105"/>
        <v>5.2607716149507492E-3</v>
      </c>
      <c r="X549" s="5" t="str">
        <f t="shared" si="99"/>
        <v>FLOW</v>
      </c>
      <c r="Y549" s="72" t="str">
        <f t="shared" si="100"/>
        <v>NC</v>
      </c>
      <c r="Z549" s="72" t="s">
        <v>129</v>
      </c>
      <c r="AA549" s="72" t="s">
        <v>141</v>
      </c>
      <c r="AB549" s="232" t="s">
        <v>2347</v>
      </c>
      <c r="AC549" s="72"/>
      <c r="AD549" s="72" t="s">
        <v>2892</v>
      </c>
      <c r="AE549" s="234"/>
      <c r="AF549" s="235" t="s">
        <v>2882</v>
      </c>
      <c r="AG549" s="7"/>
      <c r="AH549" s="72" t="s">
        <v>1130</v>
      </c>
      <c r="AI549" s="7"/>
      <c r="AJ549" s="7"/>
      <c r="AK549" s="7"/>
      <c r="AL549" s="7">
        <v>12759</v>
      </c>
      <c r="AM549" s="186">
        <v>12035.56</v>
      </c>
      <c r="AN549" s="189">
        <v>177</v>
      </c>
      <c r="AO549" s="233">
        <v>206</v>
      </c>
      <c r="AP549" s="233" t="str">
        <f t="shared" si="101"/>
        <v>FLOW</v>
      </c>
      <c r="AQ549" s="233"/>
      <c r="AR549" s="233"/>
      <c r="AS549" s="233"/>
      <c r="AT549" s="233"/>
      <c r="AU549" s="72" t="s">
        <v>426</v>
      </c>
      <c r="AV549" s="236" t="s">
        <v>1621</v>
      </c>
      <c r="AW549" s="232" t="s">
        <v>252</v>
      </c>
      <c r="AX549" s="237">
        <v>45092</v>
      </c>
      <c r="AY549" s="72">
        <v>36</v>
      </c>
      <c r="AZ549" s="72" t="s">
        <v>139</v>
      </c>
      <c r="BA549" s="7" t="s">
        <v>135</v>
      </c>
      <c r="BB549" s="7"/>
      <c r="BC549" s="7"/>
      <c r="BD549" s="72"/>
      <c r="BE549" s="72"/>
      <c r="BF549" s="72"/>
      <c r="BG549" s="150"/>
      <c r="BH549" s="72"/>
      <c r="BI549" s="72"/>
      <c r="BJ549" s="72"/>
      <c r="BK549" s="72"/>
      <c r="BL549" s="72">
        <v>1</v>
      </c>
      <c r="BM549" s="72"/>
      <c r="BN549" s="72"/>
      <c r="BO549" s="72"/>
      <c r="BP549" s="72"/>
      <c r="BQ549" s="72"/>
      <c r="BR549" s="72"/>
      <c r="BS549" s="72"/>
      <c r="BT549" s="72"/>
      <c r="BU549" s="72"/>
      <c r="BV549" s="72"/>
      <c r="BW549" s="72"/>
      <c r="BX549" s="72">
        <v>1</v>
      </c>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238">
        <f t="shared" si="102"/>
        <v>2</v>
      </c>
      <c r="ES549" s="72">
        <f t="shared" si="103"/>
        <v>1</v>
      </c>
      <c r="ET549" s="72" t="s">
        <v>352</v>
      </c>
      <c r="EU549" s="7" t="s">
        <v>2113</v>
      </c>
      <c r="EV549" s="7" t="s">
        <v>115</v>
      </c>
      <c r="EW549" s="7" t="s">
        <v>2362</v>
      </c>
      <c r="EX549" s="150" t="s">
        <v>2514</v>
      </c>
      <c r="EY549" s="239">
        <v>46207</v>
      </c>
      <c r="EZ549" s="239"/>
      <c r="FA549" s="150"/>
      <c r="FB549" s="239"/>
      <c r="FC549" s="7" t="s">
        <v>2933</v>
      </c>
      <c r="FD549" s="7"/>
      <c r="FE549" s="7">
        <f t="shared" si="106"/>
        <v>2712</v>
      </c>
      <c r="FF549" s="72">
        <f t="shared" si="107"/>
        <v>14892</v>
      </c>
    </row>
    <row r="550" spans="1:163" ht="17.25" hidden="1" customHeight="1" x14ac:dyDescent="0.25">
      <c r="A550" s="72">
        <v>463729101</v>
      </c>
      <c r="B550" s="232" t="s">
        <v>2582</v>
      </c>
      <c r="C550" s="72"/>
      <c r="D550" s="72"/>
      <c r="E550" s="72"/>
      <c r="F550" s="72"/>
      <c r="G550" s="233"/>
      <c r="H550" s="233"/>
      <c r="I550" s="72">
        <v>4132</v>
      </c>
      <c r="J550" s="72">
        <v>4132</v>
      </c>
      <c r="K550" s="189">
        <f t="shared" si="96"/>
        <v>4201</v>
      </c>
      <c r="L550" s="189">
        <f t="shared" si="97"/>
        <v>8264</v>
      </c>
      <c r="M550" s="260">
        <v>1</v>
      </c>
      <c r="N550" s="72" t="s">
        <v>124</v>
      </c>
      <c r="O550" s="72" t="s">
        <v>125</v>
      </c>
      <c r="P550" s="72" t="s">
        <v>254</v>
      </c>
      <c r="Q550" s="186">
        <v>11935</v>
      </c>
      <c r="R550" s="66">
        <v>69</v>
      </c>
      <c r="S550" s="66">
        <f t="shared" si="98"/>
        <v>0</v>
      </c>
      <c r="T550" s="66">
        <v>1350</v>
      </c>
      <c r="U550" s="4" t="s">
        <v>129</v>
      </c>
      <c r="V550" s="5">
        <f t="shared" si="104"/>
        <v>1.001873616988392E-2</v>
      </c>
      <c r="W550" s="5">
        <f t="shared" si="105"/>
        <v>6.2861297810979776E-4</v>
      </c>
      <c r="X550" s="5" t="str">
        <f t="shared" si="99"/>
        <v>FLOW</v>
      </c>
      <c r="Y550" s="72" t="str">
        <f t="shared" si="100"/>
        <v>NC</v>
      </c>
      <c r="Z550" s="72" t="s">
        <v>129</v>
      </c>
      <c r="AA550" s="72" t="s">
        <v>141</v>
      </c>
      <c r="AB550" s="232" t="s">
        <v>2347</v>
      </c>
      <c r="AC550" s="72"/>
      <c r="AD550" s="72" t="s">
        <v>2892</v>
      </c>
      <c r="AE550" s="234"/>
      <c r="AF550" s="235" t="s">
        <v>129</v>
      </c>
      <c r="AG550" s="7"/>
      <c r="AH550" s="72" t="s">
        <v>255</v>
      </c>
      <c r="AI550" s="7"/>
      <c r="AJ550" s="7"/>
      <c r="AK550" s="7"/>
      <c r="AL550" s="7">
        <v>5551</v>
      </c>
      <c r="AM550" s="186">
        <v>11935</v>
      </c>
      <c r="AN550" s="189">
        <v>26</v>
      </c>
      <c r="AO550" s="233">
        <v>55</v>
      </c>
      <c r="AP550" s="233" t="str">
        <f t="shared" si="101"/>
        <v>FLOW</v>
      </c>
      <c r="AQ550" s="233"/>
      <c r="AR550" s="233"/>
      <c r="AS550" s="233"/>
      <c r="AT550" s="233"/>
      <c r="AU550" s="72" t="s">
        <v>131</v>
      </c>
      <c r="AV550" s="236" t="s">
        <v>2744</v>
      </c>
      <c r="AW550" s="232" t="s">
        <v>1180</v>
      </c>
      <c r="AX550" s="237">
        <v>45516</v>
      </c>
      <c r="AY550" s="72">
        <v>24</v>
      </c>
      <c r="AZ550" s="72" t="s">
        <v>2880</v>
      </c>
      <c r="BA550" s="7" t="s">
        <v>2305</v>
      </c>
      <c r="BB550" s="7"/>
      <c r="BC550" s="7"/>
      <c r="BD550" s="72"/>
      <c r="BE550" s="72"/>
      <c r="BF550" s="72"/>
      <c r="BG550" s="150"/>
      <c r="BH550" s="72"/>
      <c r="BI550" s="72"/>
      <c r="BJ550" s="72"/>
      <c r="BK550" s="72"/>
      <c r="BL550" s="72"/>
      <c r="BM550" s="72"/>
      <c r="BN550" s="72"/>
      <c r="BO550" s="72"/>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v>1</v>
      </c>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238">
        <f t="shared" si="102"/>
        <v>1</v>
      </c>
      <c r="ES550" s="72">
        <f t="shared" si="103"/>
        <v>1</v>
      </c>
      <c r="ET550" s="72" t="s">
        <v>256</v>
      </c>
      <c r="EU550" s="7"/>
      <c r="EV550" s="262"/>
      <c r="EW550" s="7"/>
      <c r="EX550" s="150"/>
      <c r="EY550" s="239"/>
      <c r="EZ550" s="239"/>
      <c r="FA550" s="150"/>
      <c r="FB550" s="239"/>
      <c r="FC550" s="7"/>
      <c r="FD550" s="7"/>
      <c r="FE550" s="7">
        <f t="shared" si="106"/>
        <v>4201</v>
      </c>
      <c r="FF550" s="72">
        <f t="shared" si="107"/>
        <v>8264</v>
      </c>
    </row>
    <row r="551" spans="1:163" ht="17.25" hidden="1" customHeight="1" x14ac:dyDescent="0.25">
      <c r="A551" s="72">
        <v>458963031</v>
      </c>
      <c r="B551" s="232" t="s">
        <v>755</v>
      </c>
      <c r="C551" s="72"/>
      <c r="D551" s="72"/>
      <c r="E551" s="72"/>
      <c r="F551" s="72"/>
      <c r="G551" s="233"/>
      <c r="H551" s="233"/>
      <c r="I551" s="72">
        <v>3084</v>
      </c>
      <c r="J551" s="72">
        <v>9132</v>
      </c>
      <c r="K551" s="189">
        <f t="shared" si="96"/>
        <v>3301</v>
      </c>
      <c r="L551" s="189">
        <f t="shared" si="97"/>
        <v>12216</v>
      </c>
      <c r="M551" s="260">
        <v>3</v>
      </c>
      <c r="N551" s="72" t="s">
        <v>124</v>
      </c>
      <c r="O551" s="72" t="s">
        <v>125</v>
      </c>
      <c r="P551" s="72" t="s">
        <v>126</v>
      </c>
      <c r="Q551" s="186">
        <v>11803.8</v>
      </c>
      <c r="R551" s="66">
        <v>337</v>
      </c>
      <c r="S551" s="66">
        <f t="shared" si="98"/>
        <v>0</v>
      </c>
      <c r="T551" s="66">
        <v>6711</v>
      </c>
      <c r="U551" s="4" t="s">
        <v>129</v>
      </c>
      <c r="V551" s="5">
        <f t="shared" si="104"/>
        <v>1.541296510608273E-2</v>
      </c>
      <c r="W551" s="5">
        <f t="shared" si="105"/>
        <v>3.7804381551457961E-3</v>
      </c>
      <c r="X551" s="5" t="str">
        <f t="shared" si="99"/>
        <v>FLOW</v>
      </c>
      <c r="Y551" s="72" t="str">
        <f t="shared" si="100"/>
        <v>BPTP</v>
      </c>
      <c r="Z551" s="72" t="s">
        <v>129</v>
      </c>
      <c r="AA551" s="72" t="s">
        <v>258</v>
      </c>
      <c r="AB551" s="232" t="s">
        <v>2346</v>
      </c>
      <c r="AC551" s="72"/>
      <c r="AD551" s="72" t="s">
        <v>2889</v>
      </c>
      <c r="AE551" s="234"/>
      <c r="AF551" s="235" t="s">
        <v>2882</v>
      </c>
      <c r="AG551" s="7"/>
      <c r="AH551" s="72" t="s">
        <v>1096</v>
      </c>
      <c r="AI551" s="7"/>
      <c r="AJ551" s="7"/>
      <c r="AK551" s="7"/>
      <c r="AL551" s="7">
        <v>9132</v>
      </c>
      <c r="AM551" s="186">
        <v>11803.8</v>
      </c>
      <c r="AN551" s="189">
        <v>87</v>
      </c>
      <c r="AO551" s="233">
        <v>116</v>
      </c>
      <c r="AP551" s="233" t="str">
        <f t="shared" si="101"/>
        <v>FLOW</v>
      </c>
      <c r="AQ551" s="233"/>
      <c r="AR551" s="233"/>
      <c r="AS551" s="233"/>
      <c r="AT551" s="233"/>
      <c r="AU551" s="72" t="s">
        <v>426</v>
      </c>
      <c r="AV551" s="236" t="s">
        <v>1501</v>
      </c>
      <c r="AW551" s="232" t="s">
        <v>252</v>
      </c>
      <c r="AX551" s="237">
        <v>45119</v>
      </c>
      <c r="AY551" s="72">
        <v>36</v>
      </c>
      <c r="AZ551" s="72" t="s">
        <v>139</v>
      </c>
      <c r="BA551" s="7" t="s">
        <v>135</v>
      </c>
      <c r="BB551" s="7"/>
      <c r="BC551" s="7"/>
      <c r="BD551" s="72"/>
      <c r="BE551" s="72"/>
      <c r="BF551" s="72"/>
      <c r="BG551" s="150"/>
      <c r="BH551" s="72"/>
      <c r="BI551" s="72"/>
      <c r="BJ551" s="72"/>
      <c r="BK551" s="72"/>
      <c r="BL551" s="72"/>
      <c r="BM551" s="72"/>
      <c r="BN551" s="72"/>
      <c r="BO551" s="72"/>
      <c r="BP551" s="72"/>
      <c r="BQ551" s="72"/>
      <c r="BR551" s="72"/>
      <c r="BS551" s="72"/>
      <c r="BT551" s="72"/>
      <c r="BU551" s="72"/>
      <c r="BV551" s="72"/>
      <c r="BW551" s="72"/>
      <c r="BX551" s="72">
        <v>1</v>
      </c>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238">
        <f t="shared" si="102"/>
        <v>1</v>
      </c>
      <c r="ES551" s="72">
        <f t="shared" si="103"/>
        <v>1</v>
      </c>
      <c r="ET551" s="72" t="s">
        <v>136</v>
      </c>
      <c r="EU551" s="7" t="s">
        <v>2114</v>
      </c>
      <c r="EV551" s="7" t="s">
        <v>115</v>
      </c>
      <c r="EW551" s="7" t="s">
        <v>2354</v>
      </c>
      <c r="EX551" s="150" t="s">
        <v>2373</v>
      </c>
      <c r="EY551" s="239">
        <v>46211</v>
      </c>
      <c r="EZ551" s="239"/>
      <c r="FA551" s="150"/>
      <c r="FB551" s="239"/>
      <c r="FC551" s="7"/>
      <c r="FD551" s="7"/>
      <c r="FE551" s="7">
        <f t="shared" si="106"/>
        <v>3301</v>
      </c>
      <c r="FF551" s="72">
        <f t="shared" si="107"/>
        <v>12216</v>
      </c>
    </row>
    <row r="552" spans="1:163" ht="17.25" customHeight="1" x14ac:dyDescent="0.25">
      <c r="A552" s="72">
        <v>466304114</v>
      </c>
      <c r="B552" s="232" t="s">
        <v>2604</v>
      </c>
      <c r="C552" s="72" t="s">
        <v>2243</v>
      </c>
      <c r="D552" s="72" t="s">
        <v>2947</v>
      </c>
      <c r="E552" s="72">
        <v>2100</v>
      </c>
      <c r="F552" s="72"/>
      <c r="G552" s="233"/>
      <c r="H552" s="233"/>
      <c r="I552" s="72">
        <v>1011</v>
      </c>
      <c r="J552" s="72">
        <v>1011</v>
      </c>
      <c r="K552" s="189">
        <f t="shared" si="96"/>
        <v>1012</v>
      </c>
      <c r="L552" s="189">
        <f t="shared" si="97"/>
        <v>-78</v>
      </c>
      <c r="M552" s="260">
        <v>1</v>
      </c>
      <c r="N552" s="72" t="s">
        <v>480</v>
      </c>
      <c r="O552" s="72" t="s">
        <v>128</v>
      </c>
      <c r="P552" s="72" t="s">
        <v>264</v>
      </c>
      <c r="Q552" s="186">
        <v>11775</v>
      </c>
      <c r="R552" s="66">
        <v>1</v>
      </c>
      <c r="S552" s="66">
        <f t="shared" si="98"/>
        <v>0</v>
      </c>
      <c r="T552" s="66">
        <v>2641</v>
      </c>
      <c r="U552" s="4" t="s">
        <v>129</v>
      </c>
      <c r="V552" s="5">
        <f t="shared" si="104"/>
        <v>1.014756384827783E-2</v>
      </c>
      <c r="W552" s="5">
        <f t="shared" si="105"/>
        <v>6.2018582465378036E-4</v>
      </c>
      <c r="X552" s="5" t="s">
        <v>2242</v>
      </c>
      <c r="Y552" s="72" t="str">
        <f t="shared" si="100"/>
        <v>PAID</v>
      </c>
      <c r="Z552" s="72" t="s">
        <v>129</v>
      </c>
      <c r="AA552" s="72" t="s">
        <v>166</v>
      </c>
      <c r="AB552" s="232"/>
      <c r="AC552" s="72">
        <v>24</v>
      </c>
      <c r="AD552" s="72"/>
      <c r="AE552" s="234"/>
      <c r="AF552" s="235" t="s">
        <v>129</v>
      </c>
      <c r="AG552" s="7"/>
      <c r="AH552" s="72" t="s">
        <v>1067</v>
      </c>
      <c r="AI552" s="7"/>
      <c r="AJ552" s="7"/>
      <c r="AK552" s="7"/>
      <c r="AL552" s="7">
        <v>3653</v>
      </c>
      <c r="AM552" s="186">
        <v>11775</v>
      </c>
      <c r="AN552" s="189">
        <v>26</v>
      </c>
      <c r="AO552" s="233">
        <v>0</v>
      </c>
      <c r="AP552" s="233" t="str">
        <f t="shared" si="101"/>
        <v>RB</v>
      </c>
      <c r="AQ552" s="233"/>
      <c r="AR552" s="233"/>
      <c r="AS552" s="233"/>
      <c r="AT552" s="233"/>
      <c r="AU552" s="72" t="s">
        <v>131</v>
      </c>
      <c r="AV552" s="236" t="s">
        <v>2771</v>
      </c>
      <c r="AW552" s="232" t="s">
        <v>2772</v>
      </c>
      <c r="AX552" s="237">
        <v>45818</v>
      </c>
      <c r="AY552" s="72">
        <v>24</v>
      </c>
      <c r="AZ552" s="72" t="s">
        <v>2880</v>
      </c>
      <c r="BA552" s="7" t="s">
        <v>2305</v>
      </c>
      <c r="BB552" s="7"/>
      <c r="BC552" s="7"/>
      <c r="BD552" s="72"/>
      <c r="BE552" s="72"/>
      <c r="BF552" s="72"/>
      <c r="BG552" s="150"/>
      <c r="BH552" s="72"/>
      <c r="BI552" s="72"/>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v>1</v>
      </c>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238">
        <f t="shared" si="102"/>
        <v>1</v>
      </c>
      <c r="ES552" s="72">
        <f t="shared" si="103"/>
        <v>1</v>
      </c>
      <c r="ET552" s="72" t="s">
        <v>268</v>
      </c>
      <c r="EU552" s="7"/>
      <c r="EV552" s="262"/>
      <c r="EW552" s="7"/>
      <c r="EX552" s="150"/>
      <c r="EY552" s="239"/>
      <c r="EZ552" s="239"/>
      <c r="FA552" s="150"/>
      <c r="FB552" s="239"/>
      <c r="FC552" s="7"/>
      <c r="FD552" s="7"/>
      <c r="FE552" s="7">
        <f t="shared" si="106"/>
        <v>1012</v>
      </c>
      <c r="FF552" s="72">
        <f t="shared" si="107"/>
        <v>2022</v>
      </c>
    </row>
    <row r="553" spans="1:163" ht="17.25" hidden="1" customHeight="1" x14ac:dyDescent="0.25">
      <c r="A553" s="72">
        <v>131472606</v>
      </c>
      <c r="B553" s="232" t="s">
        <v>2659</v>
      </c>
      <c r="C553" s="72" t="s">
        <v>2243</v>
      </c>
      <c r="D553" s="72" t="s">
        <v>2883</v>
      </c>
      <c r="E553" s="72">
        <v>18589</v>
      </c>
      <c r="F553" s="72"/>
      <c r="G553" s="233"/>
      <c r="H553" s="233" t="s">
        <v>18</v>
      </c>
      <c r="I553" s="72">
        <v>5909</v>
      </c>
      <c r="J553" s="72">
        <v>5909</v>
      </c>
      <c r="K553" s="189">
        <f t="shared" si="96"/>
        <v>5914</v>
      </c>
      <c r="L553" s="189">
        <f t="shared" si="97"/>
        <v>-6771</v>
      </c>
      <c r="M553" s="260">
        <v>1</v>
      </c>
      <c r="N553" s="72" t="s">
        <v>480</v>
      </c>
      <c r="O553" s="72" t="s">
        <v>128</v>
      </c>
      <c r="P553" s="72" t="s">
        <v>348</v>
      </c>
      <c r="Q553" s="186">
        <v>11612.82</v>
      </c>
      <c r="R553" s="66">
        <v>5</v>
      </c>
      <c r="S553" s="66">
        <f t="shared" si="98"/>
        <v>6247</v>
      </c>
      <c r="T553" s="66">
        <v>6247</v>
      </c>
      <c r="U553" s="4" t="s">
        <v>129</v>
      </c>
      <c r="V553" s="5">
        <f t="shared" si="104"/>
        <v>1.3889997101032654E-2</v>
      </c>
      <c r="W553" s="5">
        <f t="shared" si="105"/>
        <v>6.1164385123192472E-4</v>
      </c>
      <c r="X553" s="5" t="str">
        <f t="shared" si="99"/>
        <v>RB</v>
      </c>
      <c r="Y553" s="72" t="str">
        <f t="shared" si="100"/>
        <v>PAID</v>
      </c>
      <c r="Z553" s="72" t="s">
        <v>129</v>
      </c>
      <c r="AA553" s="72" t="s">
        <v>128</v>
      </c>
      <c r="AB553" s="232"/>
      <c r="AC553" s="72"/>
      <c r="AD553" s="72" t="s">
        <v>2888</v>
      </c>
      <c r="AE553" s="234"/>
      <c r="AF553" s="235" t="s">
        <v>129</v>
      </c>
      <c r="AG553" s="7"/>
      <c r="AH553" s="72" t="s">
        <v>373</v>
      </c>
      <c r="AI553" s="7"/>
      <c r="AJ553" s="7"/>
      <c r="AK553" s="7"/>
      <c r="AL553" s="7">
        <v>12161</v>
      </c>
      <c r="AM553" s="186">
        <v>11612.82</v>
      </c>
      <c r="AN553" s="189">
        <v>26</v>
      </c>
      <c r="AO553" s="233">
        <v>0</v>
      </c>
      <c r="AP553" s="233" t="str">
        <f t="shared" si="101"/>
        <v>RB</v>
      </c>
      <c r="AQ553" s="233"/>
      <c r="AR553" s="233"/>
      <c r="AS553" s="233"/>
      <c r="AT553" s="233"/>
      <c r="AU553" s="72" t="s">
        <v>131</v>
      </c>
      <c r="AV553" s="236" t="s">
        <v>2836</v>
      </c>
      <c r="AW553" s="232" t="s">
        <v>1545</v>
      </c>
      <c r="AX553" s="237">
        <v>44740</v>
      </c>
      <c r="AY553" s="72">
        <v>48</v>
      </c>
      <c r="AZ553" s="72" t="s">
        <v>2880</v>
      </c>
      <c r="BA553" s="7" t="s">
        <v>135</v>
      </c>
      <c r="BB553" s="7"/>
      <c r="BC553" s="7"/>
      <c r="BD553" s="72"/>
      <c r="BE553" s="72"/>
      <c r="BF553" s="72"/>
      <c r="BG553" s="150"/>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v>1</v>
      </c>
      <c r="CH553" s="72"/>
      <c r="CI553" s="72"/>
      <c r="CJ553" s="72"/>
      <c r="CK553" s="72"/>
      <c r="CL553" s="72"/>
      <c r="CM553" s="72"/>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238">
        <f t="shared" si="102"/>
        <v>1</v>
      </c>
      <c r="ES553" s="72">
        <f t="shared" si="103"/>
        <v>1</v>
      </c>
      <c r="ET553" s="72" t="s">
        <v>352</v>
      </c>
      <c r="EU553" s="7"/>
      <c r="EV553" s="262"/>
      <c r="EW553" s="7"/>
      <c r="EX553" s="150"/>
      <c r="EY553" s="239"/>
      <c r="EZ553" s="239"/>
      <c r="FA553" s="150"/>
      <c r="FB553" s="239"/>
      <c r="FC553" s="7"/>
      <c r="FD553" s="7"/>
      <c r="FE553" s="7">
        <f t="shared" si="106"/>
        <v>5914</v>
      </c>
      <c r="FF553" s="72">
        <f t="shared" si="107"/>
        <v>11818</v>
      </c>
    </row>
    <row r="554" spans="1:163" ht="17.25" hidden="1" customHeight="1" x14ac:dyDescent="0.25">
      <c r="A554" s="72">
        <v>459770999</v>
      </c>
      <c r="B554" s="232" t="s">
        <v>2683</v>
      </c>
      <c r="C554" s="72" t="s">
        <v>2243</v>
      </c>
      <c r="D554" s="72" t="s">
        <v>2940</v>
      </c>
      <c r="E554" s="72">
        <v>6750</v>
      </c>
      <c r="F554" s="72"/>
      <c r="G554" s="233"/>
      <c r="H554" s="233"/>
      <c r="I554" s="72">
        <v>3035</v>
      </c>
      <c r="J554" s="72">
        <v>2740</v>
      </c>
      <c r="K554" s="189">
        <f t="shared" si="96"/>
        <v>2752</v>
      </c>
      <c r="L554" s="189">
        <f t="shared" si="97"/>
        <v>-975</v>
      </c>
      <c r="M554" s="260">
        <v>1</v>
      </c>
      <c r="N554" s="72" t="s">
        <v>480</v>
      </c>
      <c r="O554" s="72" t="s">
        <v>128</v>
      </c>
      <c r="P554" s="72" t="s">
        <v>126</v>
      </c>
      <c r="Q554" s="186">
        <v>11526.01</v>
      </c>
      <c r="R554" s="66">
        <v>12</v>
      </c>
      <c r="S554" s="66">
        <f t="shared" si="98"/>
        <v>0</v>
      </c>
      <c r="T554" s="66">
        <v>450</v>
      </c>
      <c r="U554" s="4" t="s">
        <v>129</v>
      </c>
      <c r="V554" s="5">
        <f t="shared" si="104"/>
        <v>7.243532524334643E-3</v>
      </c>
      <c r="W554" s="5">
        <f t="shared" si="105"/>
        <v>6.0707159378494433E-4</v>
      </c>
      <c r="X554" s="5" t="s">
        <v>2242</v>
      </c>
      <c r="Y554" s="72" t="str">
        <f t="shared" si="100"/>
        <v>PAID</v>
      </c>
      <c r="Z554" s="72" t="s">
        <v>129</v>
      </c>
      <c r="AA554" s="72" t="s">
        <v>166</v>
      </c>
      <c r="AB554" s="232"/>
      <c r="AC554" s="72">
        <v>24</v>
      </c>
      <c r="AD554" s="72" t="s">
        <v>2888</v>
      </c>
      <c r="AE554" s="234"/>
      <c r="AF554" s="235" t="s">
        <v>129</v>
      </c>
      <c r="AG554" s="7"/>
      <c r="AH554" s="72" t="s">
        <v>2719</v>
      </c>
      <c r="AI554" s="7"/>
      <c r="AJ554" s="7"/>
      <c r="AK554" s="7"/>
      <c r="AL554" s="7">
        <v>3202</v>
      </c>
      <c r="AM554" s="186">
        <v>11526.01</v>
      </c>
      <c r="AN554" s="189">
        <v>26</v>
      </c>
      <c r="AO554" s="233">
        <v>0</v>
      </c>
      <c r="AP554" s="233" t="str">
        <f t="shared" si="101"/>
        <v>RB</v>
      </c>
      <c r="AQ554" s="233"/>
      <c r="AR554" s="233"/>
      <c r="AS554" s="233"/>
      <c r="AT554" s="233"/>
      <c r="AU554" s="72" t="s">
        <v>131</v>
      </c>
      <c r="AV554" s="236" t="s">
        <v>2865</v>
      </c>
      <c r="AW554" s="232" t="s">
        <v>261</v>
      </c>
      <c r="AX554" s="237">
        <v>45184</v>
      </c>
      <c r="AY554" s="72">
        <v>36</v>
      </c>
      <c r="AZ554" s="72" t="s">
        <v>2880</v>
      </c>
      <c r="BA554" s="7" t="s">
        <v>135</v>
      </c>
      <c r="BB554" s="7"/>
      <c r="BC554" s="7"/>
      <c r="BD554" s="72"/>
      <c r="BE554" s="72"/>
      <c r="BF554" s="72"/>
      <c r="BG554" s="150"/>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v>1</v>
      </c>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238">
        <f t="shared" si="102"/>
        <v>1</v>
      </c>
      <c r="ES554" s="72">
        <f t="shared" si="103"/>
        <v>1</v>
      </c>
      <c r="ET554" s="72" t="s">
        <v>136</v>
      </c>
      <c r="EU554" s="7"/>
      <c r="EV554" s="262"/>
      <c r="EW554" s="7"/>
      <c r="EX554" s="150"/>
      <c r="EY554" s="239"/>
      <c r="EZ554" s="239"/>
      <c r="FA554" s="150"/>
      <c r="FB554" s="239"/>
      <c r="FC554" s="7"/>
      <c r="FD554" s="7"/>
      <c r="FE554" s="7">
        <f t="shared" si="106"/>
        <v>2752</v>
      </c>
      <c r="FF554" s="72">
        <f t="shared" si="107"/>
        <v>5775</v>
      </c>
    </row>
    <row r="555" spans="1:163" ht="17.25" hidden="1" customHeight="1" x14ac:dyDescent="0.25">
      <c r="A555" s="72">
        <v>140151869</v>
      </c>
      <c r="B555" s="232" t="s">
        <v>806</v>
      </c>
      <c r="C555" s="72"/>
      <c r="D555" s="72"/>
      <c r="E555" s="72"/>
      <c r="F555" s="72"/>
      <c r="G555" s="233"/>
      <c r="H555" s="233"/>
      <c r="I555" s="72">
        <v>2969</v>
      </c>
      <c r="J555" s="72">
        <v>11869</v>
      </c>
      <c r="K555" s="189">
        <f t="shared" si="96"/>
        <v>-2347</v>
      </c>
      <c r="L555" s="189">
        <f t="shared" si="97"/>
        <v>14838</v>
      </c>
      <c r="M555" s="260">
        <v>6</v>
      </c>
      <c r="N555" s="72" t="s">
        <v>124</v>
      </c>
      <c r="O555" s="72" t="s">
        <v>125</v>
      </c>
      <c r="P555" s="72" t="s">
        <v>348</v>
      </c>
      <c r="Q555" s="186">
        <v>11450.34</v>
      </c>
      <c r="R555" s="66">
        <v>629</v>
      </c>
      <c r="S555" s="66">
        <f t="shared" si="98"/>
        <v>0</v>
      </c>
      <c r="T555" s="66">
        <v>1870.88</v>
      </c>
      <c r="U555" s="4" t="s">
        <v>124</v>
      </c>
      <c r="V555" s="5">
        <f t="shared" si="104"/>
        <v>0.29178118844427914</v>
      </c>
      <c r="W555" s="5">
        <f t="shared" si="105"/>
        <v>5.0049705749907088E-3</v>
      </c>
      <c r="X555" s="5" t="str">
        <f t="shared" si="99"/>
        <v>FLOW</v>
      </c>
      <c r="Y555" s="72" t="str">
        <f t="shared" si="100"/>
        <v>NC</v>
      </c>
      <c r="Z555" s="72" t="s">
        <v>141</v>
      </c>
      <c r="AA555" s="72" t="s">
        <v>141</v>
      </c>
      <c r="AB555" s="232" t="s">
        <v>2349</v>
      </c>
      <c r="AC555" s="72"/>
      <c r="AD555" s="72" t="s">
        <v>2892</v>
      </c>
      <c r="AE555" s="234"/>
      <c r="AF555" s="235" t="s">
        <v>2882</v>
      </c>
      <c r="AG555" s="7"/>
      <c r="AH555" s="72" t="s">
        <v>1109</v>
      </c>
      <c r="AI555" s="7"/>
      <c r="AJ555" s="7"/>
      <c r="AK555" s="7"/>
      <c r="AL555" s="7">
        <v>11869</v>
      </c>
      <c r="AM555" s="186">
        <v>11450.34</v>
      </c>
      <c r="AN555" s="189">
        <v>176</v>
      </c>
      <c r="AO555" s="233">
        <v>205</v>
      </c>
      <c r="AP555" s="233" t="str">
        <f t="shared" si="101"/>
        <v>FLOW</v>
      </c>
      <c r="AQ555" s="233"/>
      <c r="AR555" s="233"/>
      <c r="AS555" s="233"/>
      <c r="AT555" s="233"/>
      <c r="AU555" s="72" t="s">
        <v>426</v>
      </c>
      <c r="AV555" s="236" t="s">
        <v>1562</v>
      </c>
      <c r="AW555" s="232" t="s">
        <v>361</v>
      </c>
      <c r="AX555" s="237">
        <v>45008</v>
      </c>
      <c r="AY555" s="72">
        <v>36</v>
      </c>
      <c r="AZ555" s="72" t="s">
        <v>139</v>
      </c>
      <c r="BA555" s="7" t="s">
        <v>135</v>
      </c>
      <c r="BB555" s="7"/>
      <c r="BC555" s="7"/>
      <c r="BD555" s="72"/>
      <c r="BE555" s="72"/>
      <c r="BF555" s="72"/>
      <c r="BG555" s="150"/>
      <c r="BH555" s="72"/>
      <c r="BI555" s="72"/>
      <c r="BJ555" s="72"/>
      <c r="BK555" s="72"/>
      <c r="BL555" s="72"/>
      <c r="BM555" s="72"/>
      <c r="BN555" s="72"/>
      <c r="BO555" s="72"/>
      <c r="BP555" s="72"/>
      <c r="BQ555" s="72"/>
      <c r="BR555" s="72"/>
      <c r="BS555" s="72"/>
      <c r="BT555" s="72"/>
      <c r="BU555" s="72"/>
      <c r="BV555" s="72"/>
      <c r="BW555" s="72"/>
      <c r="BX555" s="72">
        <v>2</v>
      </c>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238">
        <f t="shared" si="102"/>
        <v>2</v>
      </c>
      <c r="ES555" s="72">
        <f t="shared" si="103"/>
        <v>1</v>
      </c>
      <c r="ET555" s="72" t="s">
        <v>352</v>
      </c>
      <c r="EU555" s="7" t="s">
        <v>2115</v>
      </c>
      <c r="EV555" s="7" t="s">
        <v>115</v>
      </c>
      <c r="EW555" s="7" t="s">
        <v>2350</v>
      </c>
      <c r="EX555" s="150" t="s">
        <v>2434</v>
      </c>
      <c r="EY555" s="239">
        <v>46211</v>
      </c>
      <c r="EZ555" s="239"/>
      <c r="FA555" s="150"/>
      <c r="FB555" s="239"/>
      <c r="FC555" s="7" t="s">
        <v>2933</v>
      </c>
      <c r="FD555" s="7"/>
      <c r="FE555" s="7">
        <f t="shared" si="106"/>
        <v>-2347</v>
      </c>
      <c r="FF555" s="72">
        <f t="shared" si="107"/>
        <v>14838</v>
      </c>
    </row>
    <row r="556" spans="1:163" ht="17.25" hidden="1" customHeight="1" x14ac:dyDescent="0.25">
      <c r="A556" s="72">
        <v>459101138</v>
      </c>
      <c r="B556" s="232" t="s">
        <v>844</v>
      </c>
      <c r="C556" s="72" t="s">
        <v>2246</v>
      </c>
      <c r="D556" s="72" t="s">
        <v>2907</v>
      </c>
      <c r="E556" s="72">
        <v>4000</v>
      </c>
      <c r="F556" s="72"/>
      <c r="G556" s="233"/>
      <c r="H556" s="233"/>
      <c r="I556" s="72">
        <v>3661</v>
      </c>
      <c r="J556" s="72">
        <v>4324</v>
      </c>
      <c r="K556" s="189">
        <f t="shared" si="96"/>
        <v>890</v>
      </c>
      <c r="L556" s="189">
        <f t="shared" si="97"/>
        <v>3985</v>
      </c>
      <c r="M556" s="260">
        <v>2</v>
      </c>
      <c r="N556" s="72" t="s">
        <v>2242</v>
      </c>
      <c r="O556" s="72" t="s">
        <v>128</v>
      </c>
      <c r="P556" s="72" t="s">
        <v>348</v>
      </c>
      <c r="Q556" s="186">
        <v>11262</v>
      </c>
      <c r="R556" s="66">
        <v>227</v>
      </c>
      <c r="S556" s="66">
        <f t="shared" si="98"/>
        <v>0</v>
      </c>
      <c r="T556" s="66">
        <v>6750</v>
      </c>
      <c r="U556" s="4" t="s">
        <v>129</v>
      </c>
      <c r="V556" s="5">
        <f t="shared" si="104"/>
        <v>0.10216578398767696</v>
      </c>
      <c r="W556" s="5">
        <f t="shared" si="105"/>
        <v>2.0939466434505712E-3</v>
      </c>
      <c r="X556" s="5" t="str">
        <f t="shared" si="99"/>
        <v xml:space="preserve">STABLE </v>
      </c>
      <c r="Y556" s="72" t="str">
        <f t="shared" si="100"/>
        <v>PAID</v>
      </c>
      <c r="Z556" s="72" t="s">
        <v>129</v>
      </c>
      <c r="AA556" s="72" t="s">
        <v>128</v>
      </c>
      <c r="AB556" s="232"/>
      <c r="AC556" s="72"/>
      <c r="AD556" s="72"/>
      <c r="AE556" s="234"/>
      <c r="AF556" s="235" t="s">
        <v>129</v>
      </c>
      <c r="AG556" s="7"/>
      <c r="AH556" s="72" t="s">
        <v>1123</v>
      </c>
      <c r="AI556" s="7"/>
      <c r="AJ556" s="7"/>
      <c r="AK556" s="7"/>
      <c r="AL556" s="7">
        <v>4324</v>
      </c>
      <c r="AM556" s="186">
        <v>11262</v>
      </c>
      <c r="AN556" s="189">
        <v>57</v>
      </c>
      <c r="AO556" s="233">
        <v>55</v>
      </c>
      <c r="AP556" s="233" t="str">
        <f t="shared" si="101"/>
        <v>STABLE</v>
      </c>
      <c r="AQ556" s="233"/>
      <c r="AR556" s="233"/>
      <c r="AS556" s="233"/>
      <c r="AT556" s="233"/>
      <c r="AU556" s="72" t="s">
        <v>131</v>
      </c>
      <c r="AV556" s="236" t="s">
        <v>1610</v>
      </c>
      <c r="AW556" s="232" t="s">
        <v>215</v>
      </c>
      <c r="AX556" s="237">
        <v>45131</v>
      </c>
      <c r="AY556" s="72">
        <v>36</v>
      </c>
      <c r="AZ556" s="72" t="s">
        <v>139</v>
      </c>
      <c r="BA556" s="7" t="s">
        <v>135</v>
      </c>
      <c r="BB556" s="7"/>
      <c r="BC556" s="7"/>
      <c r="BD556" s="72"/>
      <c r="BE556" s="72"/>
      <c r="BF556" s="72"/>
      <c r="BG556" s="150"/>
      <c r="BH556" s="72"/>
      <c r="BI556" s="72"/>
      <c r="BJ556" s="72"/>
      <c r="BK556" s="72"/>
      <c r="BL556" s="72"/>
      <c r="BM556" s="72"/>
      <c r="BN556" s="72"/>
      <c r="BO556" s="72"/>
      <c r="BP556" s="72"/>
      <c r="BQ556" s="72"/>
      <c r="BR556" s="72"/>
      <c r="BS556" s="72"/>
      <c r="BT556" s="72"/>
      <c r="BU556" s="72"/>
      <c r="BV556" s="72"/>
      <c r="BW556" s="72"/>
      <c r="BX556" s="72">
        <v>1</v>
      </c>
      <c r="BY556" s="72"/>
      <c r="BZ556" s="72"/>
      <c r="CA556" s="72"/>
      <c r="CB556" s="72"/>
      <c r="CC556" s="72"/>
      <c r="CD556" s="72"/>
      <c r="CE556" s="72"/>
      <c r="CF556" s="72"/>
      <c r="CG556" s="72"/>
      <c r="CH556" s="72"/>
      <c r="CI556" s="72"/>
      <c r="CJ556" s="72"/>
      <c r="CK556" s="72"/>
      <c r="CL556" s="72"/>
      <c r="CM556" s="72"/>
      <c r="CN556" s="72"/>
      <c r="CO556" s="72"/>
      <c r="CP556" s="72"/>
      <c r="CQ556" s="72"/>
      <c r="CR556" s="72"/>
      <c r="CS556" s="72"/>
      <c r="CT556" s="72"/>
      <c r="CU556" s="72"/>
      <c r="CV556" s="72">
        <v>2</v>
      </c>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238">
        <f t="shared" si="102"/>
        <v>3</v>
      </c>
      <c r="ES556" s="72">
        <f t="shared" si="103"/>
        <v>1</v>
      </c>
      <c r="ET556" s="72" t="s">
        <v>352</v>
      </c>
      <c r="EU556" s="7" t="s">
        <v>2116</v>
      </c>
      <c r="EV556" s="7" t="s">
        <v>115</v>
      </c>
      <c r="EW556" s="7" t="s">
        <v>2358</v>
      </c>
      <c r="EX556" s="150" t="s">
        <v>2972</v>
      </c>
      <c r="EY556" s="239">
        <v>46218</v>
      </c>
      <c r="EZ556" s="239"/>
      <c r="FA556" s="150"/>
      <c r="FB556" s="239"/>
      <c r="FC556" s="7"/>
      <c r="FD556" s="7"/>
      <c r="FE556" s="7">
        <f t="shared" si="106"/>
        <v>890</v>
      </c>
      <c r="FF556" s="72">
        <f t="shared" si="107"/>
        <v>7985</v>
      </c>
    </row>
    <row r="557" spans="1:163" ht="17.25" hidden="1" customHeight="1" x14ac:dyDescent="0.25">
      <c r="A557" s="72">
        <v>463254087</v>
      </c>
      <c r="B557" s="232" t="s">
        <v>347</v>
      </c>
      <c r="C557" s="72"/>
      <c r="D557" s="72"/>
      <c r="E557" s="72"/>
      <c r="F557" s="72"/>
      <c r="G557" s="233"/>
      <c r="H557" s="233"/>
      <c r="I557" s="72">
        <v>4397</v>
      </c>
      <c r="J557" s="72">
        <v>11191</v>
      </c>
      <c r="K557" s="189">
        <f t="shared" si="96"/>
        <v>2655</v>
      </c>
      <c r="L557" s="189">
        <f t="shared" si="97"/>
        <v>15588</v>
      </c>
      <c r="M557" s="260">
        <v>3</v>
      </c>
      <c r="N557" s="72" t="s">
        <v>124</v>
      </c>
      <c r="O557" s="72" t="s">
        <v>125</v>
      </c>
      <c r="P557" s="72" t="s">
        <v>348</v>
      </c>
      <c r="Q557" s="186">
        <v>10977</v>
      </c>
      <c r="R557" s="66">
        <v>258</v>
      </c>
      <c r="S557" s="66">
        <f t="shared" si="98"/>
        <v>0</v>
      </c>
      <c r="T557" s="66">
        <v>1350</v>
      </c>
      <c r="U557" s="4" t="s">
        <v>124</v>
      </c>
      <c r="V557" s="5">
        <f t="shared" si="104"/>
        <v>0.82939176426142802</v>
      </c>
      <c r="W557" s="5">
        <f t="shared" si="105"/>
        <v>3.5156364585163598E-3</v>
      </c>
      <c r="X557" s="5" t="str">
        <f t="shared" si="99"/>
        <v>FLOW</v>
      </c>
      <c r="Y557" s="72" t="str">
        <f t="shared" si="100"/>
        <v>NC</v>
      </c>
      <c r="Z557" s="72" t="s">
        <v>141</v>
      </c>
      <c r="AA557" s="72" t="s">
        <v>141</v>
      </c>
      <c r="AB557" s="232" t="s">
        <v>2349</v>
      </c>
      <c r="AC557" s="72"/>
      <c r="AD557" s="72" t="s">
        <v>2892</v>
      </c>
      <c r="AE557" s="234"/>
      <c r="AF557" s="235" t="s">
        <v>2882</v>
      </c>
      <c r="AG557" s="7"/>
      <c r="AH557" s="72" t="s">
        <v>349</v>
      </c>
      <c r="AI557" s="7"/>
      <c r="AJ557" s="7"/>
      <c r="AK557" s="7"/>
      <c r="AL557" s="7">
        <v>11191</v>
      </c>
      <c r="AM557" s="186">
        <v>10977</v>
      </c>
      <c r="AN557" s="189">
        <v>87</v>
      </c>
      <c r="AO557" s="233">
        <v>116</v>
      </c>
      <c r="AP557" s="233" t="str">
        <f t="shared" si="101"/>
        <v>FLOW</v>
      </c>
      <c r="AQ557" s="233"/>
      <c r="AR557" s="233"/>
      <c r="AS557" s="233"/>
      <c r="AT557" s="233"/>
      <c r="AU557" s="72" t="s">
        <v>131</v>
      </c>
      <c r="AV557" s="236" t="s">
        <v>350</v>
      </c>
      <c r="AW557" s="232" t="s">
        <v>351</v>
      </c>
      <c r="AX557" s="237">
        <v>45462</v>
      </c>
      <c r="AY557" s="72">
        <v>24</v>
      </c>
      <c r="AZ557" s="72" t="s">
        <v>139</v>
      </c>
      <c r="BA557" s="7" t="s">
        <v>135</v>
      </c>
      <c r="BB557" s="7"/>
      <c r="BC557" s="7">
        <v>1</v>
      </c>
      <c r="BD557" s="72"/>
      <c r="BE557" s="72"/>
      <c r="BF557" s="72"/>
      <c r="BG557" s="150"/>
      <c r="BH557" s="72"/>
      <c r="BI557" s="72">
        <v>1</v>
      </c>
      <c r="BJ557" s="72"/>
      <c r="BK557" s="72"/>
      <c r="BL557" s="72"/>
      <c r="BM557" s="72"/>
      <c r="BN557" s="72"/>
      <c r="BO557" s="72"/>
      <c r="BP557" s="72"/>
      <c r="BQ557" s="72"/>
      <c r="BR557" s="72"/>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238">
        <f t="shared" si="102"/>
        <v>2</v>
      </c>
      <c r="ES557" s="72">
        <f t="shared" si="103"/>
        <v>1</v>
      </c>
      <c r="ET557" s="72" t="s">
        <v>352</v>
      </c>
      <c r="EU557" s="7" t="s">
        <v>353</v>
      </c>
      <c r="EV557" s="7" t="s">
        <v>115</v>
      </c>
      <c r="EW557" s="7" t="s">
        <v>2386</v>
      </c>
      <c r="EX557" s="150" t="s">
        <v>2515</v>
      </c>
      <c r="EY557" s="239">
        <v>46206</v>
      </c>
      <c r="EZ557" s="239"/>
      <c r="FA557" s="150"/>
      <c r="FB557" s="239"/>
      <c r="FC557" s="7" t="s">
        <v>2932</v>
      </c>
      <c r="FD557" s="7"/>
      <c r="FE557" s="7">
        <f t="shared" si="106"/>
        <v>2655</v>
      </c>
      <c r="FF557" s="72">
        <f t="shared" si="107"/>
        <v>15588</v>
      </c>
      <c r="FG557" s="6">
        <v>463254087</v>
      </c>
    </row>
    <row r="558" spans="1:163" ht="17.25" hidden="1" customHeight="1" x14ac:dyDescent="0.25">
      <c r="A558" s="72">
        <v>460859858</v>
      </c>
      <c r="B558" s="232" t="s">
        <v>719</v>
      </c>
      <c r="C558" s="72"/>
      <c r="D558" s="72"/>
      <c r="E558" s="72"/>
      <c r="F558" s="72"/>
      <c r="G558" s="233"/>
      <c r="H558" s="233"/>
      <c r="I558" s="72">
        <v>3900</v>
      </c>
      <c r="J558" s="72">
        <v>11151</v>
      </c>
      <c r="K558" s="189">
        <f t="shared" si="96"/>
        <v>3901</v>
      </c>
      <c r="L558" s="189">
        <f t="shared" si="97"/>
        <v>15051</v>
      </c>
      <c r="M558" s="260">
        <v>3</v>
      </c>
      <c r="N558" s="72" t="s">
        <v>124</v>
      </c>
      <c r="O558" s="72" t="s">
        <v>125</v>
      </c>
      <c r="P558" s="72" t="s">
        <v>1004</v>
      </c>
      <c r="Q558" s="186">
        <v>10975</v>
      </c>
      <c r="R558" s="66">
        <v>550</v>
      </c>
      <c r="S558" s="66">
        <f t="shared" si="98"/>
        <v>0</v>
      </c>
      <c r="T558" s="66">
        <v>3600</v>
      </c>
      <c r="U558" s="4" t="s">
        <v>1022</v>
      </c>
      <c r="V558" s="5">
        <f t="shared" si="104"/>
        <v>0.62707119186378701</v>
      </c>
      <c r="W558" s="5">
        <f t="shared" si="105"/>
        <v>3.5149959125641839E-3</v>
      </c>
      <c r="X558" s="5" t="s">
        <v>2242</v>
      </c>
      <c r="Y558" s="72" t="str">
        <f t="shared" si="100"/>
        <v>PTP</v>
      </c>
      <c r="Z558" s="72" t="s">
        <v>128</v>
      </c>
      <c r="AA558" s="72" t="s">
        <v>166</v>
      </c>
      <c r="AB558" s="232"/>
      <c r="AC558" s="72">
        <v>25</v>
      </c>
      <c r="AD558" s="72" t="s">
        <v>2888</v>
      </c>
      <c r="AE558" s="234"/>
      <c r="AF558" s="235" t="s">
        <v>2882</v>
      </c>
      <c r="AG558" s="7"/>
      <c r="AH558" s="72" t="s">
        <v>1121</v>
      </c>
      <c r="AI558" s="7"/>
      <c r="AJ558" s="7"/>
      <c r="AK558" s="7"/>
      <c r="AL558" s="7">
        <v>11151</v>
      </c>
      <c r="AM558" s="186">
        <v>10975</v>
      </c>
      <c r="AN558" s="189">
        <v>87</v>
      </c>
      <c r="AO558" s="233">
        <v>116</v>
      </c>
      <c r="AP558" s="233" t="str">
        <f t="shared" si="101"/>
        <v>FLOW</v>
      </c>
      <c r="AQ558" s="233"/>
      <c r="AR558" s="233"/>
      <c r="AS558" s="233"/>
      <c r="AT558" s="233"/>
      <c r="AU558" s="72" t="s">
        <v>426</v>
      </c>
      <c r="AV558" s="236" t="s">
        <v>1592</v>
      </c>
      <c r="AW558" s="232" t="s">
        <v>1593</v>
      </c>
      <c r="AX558" s="237">
        <v>45254</v>
      </c>
      <c r="AY558" s="72">
        <v>30</v>
      </c>
      <c r="AZ558" s="72" t="s">
        <v>139</v>
      </c>
      <c r="BA558" s="7" t="s">
        <v>135</v>
      </c>
      <c r="BB558" s="7"/>
      <c r="BC558" s="7"/>
      <c r="BD558" s="72"/>
      <c r="BE558" s="72"/>
      <c r="BF558" s="72"/>
      <c r="BG558" s="150"/>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v>1</v>
      </c>
      <c r="EP558" s="72"/>
      <c r="EQ558" s="72"/>
      <c r="ER558" s="238">
        <f t="shared" si="102"/>
        <v>1</v>
      </c>
      <c r="ES558" s="72">
        <f t="shared" si="103"/>
        <v>1</v>
      </c>
      <c r="ET558" s="72" t="s">
        <v>2240</v>
      </c>
      <c r="EU558" s="7" t="e">
        <v>#N/A</v>
      </c>
      <c r="EV558" s="262" t="s">
        <v>115</v>
      </c>
      <c r="EW558" s="7" t="s">
        <v>2358</v>
      </c>
      <c r="EX558" s="150" t="s">
        <v>2516</v>
      </c>
      <c r="EY558" s="239">
        <v>46219</v>
      </c>
      <c r="EZ558" s="239"/>
      <c r="FA558" s="150"/>
      <c r="FB558" s="239"/>
      <c r="FC558" s="7"/>
      <c r="FD558" s="7"/>
      <c r="FE558" s="7">
        <f t="shared" si="106"/>
        <v>3901</v>
      </c>
      <c r="FF558" s="72">
        <f t="shared" si="107"/>
        <v>15051</v>
      </c>
    </row>
    <row r="559" spans="1:163" ht="17.25" hidden="1" customHeight="1" x14ac:dyDescent="0.25">
      <c r="A559" s="72">
        <v>459315274</v>
      </c>
      <c r="B559" s="232" t="s">
        <v>926</v>
      </c>
      <c r="C559" s="72"/>
      <c r="D559" s="72"/>
      <c r="E559" s="72"/>
      <c r="F559" s="72"/>
      <c r="G559" s="233"/>
      <c r="H559" s="233" t="s">
        <v>2949</v>
      </c>
      <c r="I559" s="72">
        <v>2936</v>
      </c>
      <c r="J559" s="72">
        <v>5374</v>
      </c>
      <c r="K559" s="189">
        <f t="shared" si="96"/>
        <v>2482</v>
      </c>
      <c r="L559" s="189">
        <f t="shared" si="97"/>
        <v>8310</v>
      </c>
      <c r="M559" s="260">
        <v>2</v>
      </c>
      <c r="N559" s="72" t="s">
        <v>480</v>
      </c>
      <c r="O559" s="72" t="s">
        <v>125</v>
      </c>
      <c r="P559" s="72" t="s">
        <v>236</v>
      </c>
      <c r="Q559" s="186">
        <v>10939.08</v>
      </c>
      <c r="R559" s="66">
        <v>44</v>
      </c>
      <c r="S559" s="66">
        <f t="shared" si="98"/>
        <v>0</v>
      </c>
      <c r="T559" s="66">
        <v>0</v>
      </c>
      <c r="U559" s="4" t="s">
        <v>124</v>
      </c>
      <c r="V559" s="5">
        <f t="shared" si="104"/>
        <v>2.3708768549905897E-2</v>
      </c>
      <c r="W559" s="5">
        <f t="shared" si="105"/>
        <v>2.0339060423048548E-3</v>
      </c>
      <c r="X559" s="5" t="str">
        <f t="shared" si="99"/>
        <v>RB</v>
      </c>
      <c r="Y559" s="72" t="str">
        <f t="shared" si="100"/>
        <v>PAID</v>
      </c>
      <c r="Z559" s="72" t="s">
        <v>141</v>
      </c>
      <c r="AA559" s="72" t="s">
        <v>141</v>
      </c>
      <c r="AB559" s="232" t="s">
        <v>2349</v>
      </c>
      <c r="AC559" s="72"/>
      <c r="AD559" s="72"/>
      <c r="AE559" s="234"/>
      <c r="AF559" s="235" t="s">
        <v>129</v>
      </c>
      <c r="AG559" s="7"/>
      <c r="AH559" s="72" t="s">
        <v>420</v>
      </c>
      <c r="AI559" s="7"/>
      <c r="AJ559" s="7"/>
      <c r="AK559" s="7"/>
      <c r="AL559" s="7">
        <v>5374</v>
      </c>
      <c r="AM559" s="186">
        <v>10939.08</v>
      </c>
      <c r="AN559" s="189">
        <v>57</v>
      </c>
      <c r="AO559" s="233">
        <v>25</v>
      </c>
      <c r="AP559" s="233" t="str">
        <f t="shared" si="101"/>
        <v>STABLE</v>
      </c>
      <c r="AQ559" s="233"/>
      <c r="AR559" s="233"/>
      <c r="AS559" s="233"/>
      <c r="AT559" s="233"/>
      <c r="AU559" s="72" t="s">
        <v>131</v>
      </c>
      <c r="AV559" s="236" t="s">
        <v>1703</v>
      </c>
      <c r="AW559" s="232" t="s">
        <v>252</v>
      </c>
      <c r="AX559" s="237">
        <v>45147</v>
      </c>
      <c r="AY559" s="72">
        <v>36</v>
      </c>
      <c r="AZ559" s="72" t="s">
        <v>139</v>
      </c>
      <c r="BA559" s="7" t="s">
        <v>135</v>
      </c>
      <c r="BB559" s="7"/>
      <c r="BC559" s="7"/>
      <c r="BD559" s="72"/>
      <c r="BE559" s="72"/>
      <c r="BF559" s="72"/>
      <c r="BG559" s="150"/>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v>1</v>
      </c>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238">
        <f t="shared" si="102"/>
        <v>2</v>
      </c>
      <c r="ES559" s="72">
        <f t="shared" si="103"/>
        <v>1</v>
      </c>
      <c r="ET559" s="72" t="s">
        <v>240</v>
      </c>
      <c r="EU559" s="7" t="s">
        <v>2117</v>
      </c>
      <c r="EV559" s="7" t="s">
        <v>115</v>
      </c>
      <c r="EW559" s="7" t="s">
        <v>2386</v>
      </c>
      <c r="EX559" s="150" t="s">
        <v>2517</v>
      </c>
      <c r="EY559" s="239">
        <v>46207</v>
      </c>
      <c r="EZ559" s="239"/>
      <c r="FA559" s="150"/>
      <c r="FB559" s="239"/>
      <c r="FC559" s="7"/>
      <c r="FD559" s="7"/>
      <c r="FE559" s="7">
        <f t="shared" si="106"/>
        <v>2482</v>
      </c>
      <c r="FF559" s="72">
        <f t="shared" si="107"/>
        <v>8310</v>
      </c>
    </row>
    <row r="560" spans="1:163" ht="17.25" hidden="1" customHeight="1" x14ac:dyDescent="0.25">
      <c r="A560" s="72">
        <v>463022170</v>
      </c>
      <c r="B560" s="232" t="s">
        <v>982</v>
      </c>
      <c r="C560" s="72"/>
      <c r="D560" s="72"/>
      <c r="E560" s="72"/>
      <c r="F560" s="72"/>
      <c r="G560" s="233"/>
      <c r="H560" s="233"/>
      <c r="I560" s="72">
        <v>5571</v>
      </c>
      <c r="J560" s="72">
        <v>11142</v>
      </c>
      <c r="K560" s="189">
        <f t="shared" si="96"/>
        <v>5940</v>
      </c>
      <c r="L560" s="189">
        <f t="shared" si="97"/>
        <v>16713</v>
      </c>
      <c r="M560" s="260">
        <v>2</v>
      </c>
      <c r="N560" s="72" t="s">
        <v>124</v>
      </c>
      <c r="O560" s="72" t="s">
        <v>125</v>
      </c>
      <c r="P560" s="72" t="s">
        <v>199</v>
      </c>
      <c r="Q560" s="186">
        <v>10870</v>
      </c>
      <c r="R560" s="66">
        <v>369</v>
      </c>
      <c r="S560" s="66">
        <f t="shared" si="98"/>
        <v>0</v>
      </c>
      <c r="T560" s="66">
        <v>5400</v>
      </c>
      <c r="U560" s="4" t="s">
        <v>174</v>
      </c>
      <c r="V560" s="5">
        <f t="shared" si="104"/>
        <v>2.8547850425651861E-2</v>
      </c>
      <c r="W560" s="5">
        <f t="shared" si="105"/>
        <v>2.0210619796046624E-3</v>
      </c>
      <c r="X560" s="5" t="s">
        <v>2242</v>
      </c>
      <c r="Y560" s="72" t="str">
        <f t="shared" si="100"/>
        <v>MPTP</v>
      </c>
      <c r="Z560" s="72" t="s">
        <v>166</v>
      </c>
      <c r="AA560" s="72" t="s">
        <v>181</v>
      </c>
      <c r="AB560" s="232" t="s">
        <v>2347</v>
      </c>
      <c r="AC560" s="72">
        <v>28</v>
      </c>
      <c r="AD560" s="72" t="s">
        <v>2889</v>
      </c>
      <c r="AE560" s="234"/>
      <c r="AF560" s="235" t="s">
        <v>129</v>
      </c>
      <c r="AG560" s="7"/>
      <c r="AH560" s="72" t="s">
        <v>250</v>
      </c>
      <c r="AI560" s="7"/>
      <c r="AJ560" s="7"/>
      <c r="AK560" s="7"/>
      <c r="AL560" s="7">
        <v>11142</v>
      </c>
      <c r="AM560" s="186">
        <v>10870</v>
      </c>
      <c r="AN560" s="189">
        <v>57</v>
      </c>
      <c r="AO560" s="233">
        <v>86</v>
      </c>
      <c r="AP560" s="233" t="str">
        <f t="shared" si="101"/>
        <v>FLOW</v>
      </c>
      <c r="AQ560" s="233"/>
      <c r="AR560" s="233"/>
      <c r="AS560" s="233"/>
      <c r="AT560" s="233"/>
      <c r="AU560" s="72" t="s">
        <v>426</v>
      </c>
      <c r="AV560" s="236" t="s">
        <v>1768</v>
      </c>
      <c r="AW560" s="232" t="s">
        <v>1769</v>
      </c>
      <c r="AX560" s="237">
        <v>45439</v>
      </c>
      <c r="AY560" s="72">
        <v>24</v>
      </c>
      <c r="AZ560" s="72" t="s">
        <v>139</v>
      </c>
      <c r="BA560" s="7" t="s">
        <v>135</v>
      </c>
      <c r="BB560" s="7"/>
      <c r="BC560" s="7"/>
      <c r="BD560" s="72"/>
      <c r="BE560" s="72"/>
      <c r="BF560" s="72"/>
      <c r="BG560" s="150"/>
      <c r="BH560" s="72"/>
      <c r="BI560" s="72">
        <v>1</v>
      </c>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238">
        <f t="shared" si="102"/>
        <v>1</v>
      </c>
      <c r="ES560" s="72">
        <f t="shared" si="103"/>
        <v>1</v>
      </c>
      <c r="ET560" s="72" t="s">
        <v>203</v>
      </c>
      <c r="EU560" s="7" t="s">
        <v>2118</v>
      </c>
      <c r="EV560" s="7" t="s">
        <v>115</v>
      </c>
      <c r="EW560" s="7" t="s">
        <v>2362</v>
      </c>
      <c r="EX560" s="150" t="s">
        <v>2389</v>
      </c>
      <c r="EY560" s="239">
        <v>46206</v>
      </c>
      <c r="EZ560" s="239"/>
      <c r="FA560" s="150"/>
      <c r="FB560" s="239"/>
      <c r="FC560" s="7"/>
      <c r="FD560" s="7"/>
      <c r="FE560" s="7">
        <f t="shared" si="106"/>
        <v>5940</v>
      </c>
      <c r="FF560" s="72">
        <f t="shared" si="107"/>
        <v>16713</v>
      </c>
    </row>
    <row r="561" spans="1:163" ht="17.25" hidden="1" customHeight="1" x14ac:dyDescent="0.25">
      <c r="A561" s="72">
        <v>459583659</v>
      </c>
      <c r="B561" s="232" t="s">
        <v>2694</v>
      </c>
      <c r="C561" s="72"/>
      <c r="D561" s="72"/>
      <c r="E561" s="72"/>
      <c r="F561" s="72"/>
      <c r="G561" s="233"/>
      <c r="H561" s="233"/>
      <c r="I561" s="72">
        <v>2830</v>
      </c>
      <c r="J561" s="72">
        <v>2830</v>
      </c>
      <c r="K561" s="189">
        <f t="shared" si="96"/>
        <v>2830</v>
      </c>
      <c r="L561" s="189">
        <f t="shared" si="97"/>
        <v>5660</v>
      </c>
      <c r="M561" s="260">
        <v>1</v>
      </c>
      <c r="N561" s="72" t="s">
        <v>124</v>
      </c>
      <c r="O561" s="72" t="s">
        <v>125</v>
      </c>
      <c r="P561" s="72" t="s">
        <v>284</v>
      </c>
      <c r="Q561" s="186">
        <v>10828</v>
      </c>
      <c r="R561" s="66">
        <v>0</v>
      </c>
      <c r="S561" s="66">
        <f t="shared" si="98"/>
        <v>0</v>
      </c>
      <c r="T561" s="66">
        <v>900</v>
      </c>
      <c r="U561" s="4" t="s">
        <v>129</v>
      </c>
      <c r="V561" s="5">
        <f t="shared" si="104"/>
        <v>7.3853304338567898E-3</v>
      </c>
      <c r="W561" s="5">
        <f t="shared" si="105"/>
        <v>5.7030761013597737E-4</v>
      </c>
      <c r="X561" s="5" t="str">
        <f t="shared" ref="X561" si="108">N561</f>
        <v>FLOW</v>
      </c>
      <c r="Y561" s="72" t="str">
        <f t="shared" si="100"/>
        <v>NC</v>
      </c>
      <c r="Z561" s="72" t="s">
        <v>129</v>
      </c>
      <c r="AA561" s="72" t="s">
        <v>141</v>
      </c>
      <c r="AB561" s="232" t="s">
        <v>2347</v>
      </c>
      <c r="AC561" s="72"/>
      <c r="AD561" s="72" t="s">
        <v>2892</v>
      </c>
      <c r="AE561" s="234"/>
      <c r="AF561" s="235" t="s">
        <v>129</v>
      </c>
      <c r="AG561" s="7"/>
      <c r="AH561" s="72" t="s">
        <v>285</v>
      </c>
      <c r="AI561" s="7"/>
      <c r="AJ561" s="7"/>
      <c r="AK561" s="7"/>
      <c r="AL561" s="7">
        <v>2830</v>
      </c>
      <c r="AM561" s="186">
        <v>10828</v>
      </c>
      <c r="AN561" s="189">
        <v>26</v>
      </c>
      <c r="AO561" s="233">
        <v>55</v>
      </c>
      <c r="AP561" s="233" t="str">
        <f t="shared" si="101"/>
        <v>FLOW</v>
      </c>
      <c r="AQ561" s="233"/>
      <c r="AR561" s="233"/>
      <c r="AS561" s="233"/>
      <c r="AT561" s="233"/>
      <c r="AU561" s="72"/>
      <c r="AV561" s="236" t="s">
        <v>2878</v>
      </c>
      <c r="AW561" s="232" t="s">
        <v>1398</v>
      </c>
      <c r="AX561" s="237">
        <v>45168</v>
      </c>
      <c r="AY561" s="72">
        <v>36</v>
      </c>
      <c r="AZ561" s="72" t="s">
        <v>2880</v>
      </c>
      <c r="BA561" s="7" t="s">
        <v>2305</v>
      </c>
      <c r="BB561" s="7"/>
      <c r="BC561" s="7"/>
      <c r="BD561" s="72"/>
      <c r="BE561" s="72"/>
      <c r="BF561" s="72"/>
      <c r="BG561" s="150"/>
      <c r="BH561" s="72"/>
      <c r="BI561" s="72"/>
      <c r="BJ561" s="72"/>
      <c r="BK561" s="72"/>
      <c r="BL561" s="72"/>
      <c r="BM561" s="72"/>
      <c r="BN561" s="72"/>
      <c r="BO561" s="72"/>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v>1</v>
      </c>
      <c r="EP561" s="72"/>
      <c r="EQ561" s="72"/>
      <c r="ER561" s="238">
        <f t="shared" si="102"/>
        <v>1</v>
      </c>
      <c r="ES561" s="72">
        <f t="shared" si="103"/>
        <v>1</v>
      </c>
      <c r="ET561" s="72" t="s">
        <v>288</v>
      </c>
      <c r="EU561" s="7"/>
      <c r="EV561" s="262"/>
      <c r="EW561" s="7"/>
      <c r="EX561" s="150"/>
      <c r="EY561" s="239"/>
      <c r="EZ561" s="239"/>
      <c r="FA561" s="150"/>
      <c r="FB561" s="239"/>
      <c r="FC561" s="7"/>
      <c r="FD561" s="7"/>
      <c r="FE561" s="7">
        <f t="shared" si="106"/>
        <v>2830</v>
      </c>
      <c r="FF561" s="72">
        <f t="shared" si="107"/>
        <v>5660</v>
      </c>
    </row>
    <row r="562" spans="1:163" ht="17.25" hidden="1" customHeight="1" x14ac:dyDescent="0.25">
      <c r="A562" s="72">
        <v>458545884</v>
      </c>
      <c r="B562" s="232" t="s">
        <v>794</v>
      </c>
      <c r="C562" s="72"/>
      <c r="D562" s="72"/>
      <c r="E562" s="72"/>
      <c r="F562" s="72"/>
      <c r="G562" s="233"/>
      <c r="H562" s="233"/>
      <c r="I562" s="72">
        <v>3817</v>
      </c>
      <c r="J562" s="72">
        <v>10994</v>
      </c>
      <c r="K562" s="189">
        <f t="shared" si="96"/>
        <v>3946</v>
      </c>
      <c r="L562" s="189">
        <f t="shared" si="97"/>
        <v>14811</v>
      </c>
      <c r="M562" s="260">
        <v>3</v>
      </c>
      <c r="N562" s="72" t="s">
        <v>124</v>
      </c>
      <c r="O562" s="72" t="s">
        <v>125</v>
      </c>
      <c r="P562" s="72" t="s">
        <v>126</v>
      </c>
      <c r="Q562" s="186">
        <v>10808.24</v>
      </c>
      <c r="R562" s="66">
        <v>586</v>
      </c>
      <c r="S562" s="66">
        <f t="shared" si="98"/>
        <v>0</v>
      </c>
      <c r="T562" s="66">
        <v>6635</v>
      </c>
      <c r="U562" s="4" t="s">
        <v>1020</v>
      </c>
      <c r="V562" s="5">
        <f t="shared" si="104"/>
        <v>1.4112999710107559E-2</v>
      </c>
      <c r="W562" s="5">
        <f t="shared" si="105"/>
        <v>3.4615871910717733E-3</v>
      </c>
      <c r="X562" s="5" t="s">
        <v>2242</v>
      </c>
      <c r="Y562" s="72" t="str">
        <f t="shared" si="100"/>
        <v>PTP</v>
      </c>
      <c r="Z562" s="72" t="s">
        <v>258</v>
      </c>
      <c r="AA562" s="72" t="s">
        <v>166</v>
      </c>
      <c r="AB562" s="232"/>
      <c r="AC562" s="72">
        <v>20</v>
      </c>
      <c r="AD562" s="72" t="s">
        <v>2888</v>
      </c>
      <c r="AE562" s="234"/>
      <c r="AF562" s="235" t="s">
        <v>2882</v>
      </c>
      <c r="AG562" s="7"/>
      <c r="AH562" s="72" t="s">
        <v>1105</v>
      </c>
      <c r="AI562" s="7"/>
      <c r="AJ562" s="7"/>
      <c r="AK562" s="7"/>
      <c r="AL562" s="7">
        <v>10994</v>
      </c>
      <c r="AM562" s="186">
        <v>10808.24</v>
      </c>
      <c r="AN562" s="189">
        <v>87</v>
      </c>
      <c r="AO562" s="233">
        <v>116</v>
      </c>
      <c r="AP562" s="233" t="str">
        <f t="shared" si="101"/>
        <v>FLOW</v>
      </c>
      <c r="AQ562" s="233"/>
      <c r="AR562" s="233"/>
      <c r="AS562" s="233"/>
      <c r="AT562" s="233"/>
      <c r="AU562" s="72" t="s">
        <v>426</v>
      </c>
      <c r="AV562" s="236" t="s">
        <v>1548</v>
      </c>
      <c r="AW562" s="232" t="s">
        <v>1265</v>
      </c>
      <c r="AX562" s="237">
        <v>45091</v>
      </c>
      <c r="AY562" s="72">
        <v>36</v>
      </c>
      <c r="AZ562" s="72" t="s">
        <v>139</v>
      </c>
      <c r="BA562" s="7" t="s">
        <v>135</v>
      </c>
      <c r="BB562" s="7"/>
      <c r="BC562" s="7"/>
      <c r="BD562" s="72"/>
      <c r="BE562" s="72"/>
      <c r="BF562" s="72"/>
      <c r="BG562" s="150"/>
      <c r="BH562" s="72"/>
      <c r="BI562" s="72"/>
      <c r="BJ562" s="72"/>
      <c r="BK562" s="72"/>
      <c r="BL562" s="72"/>
      <c r="BM562" s="72"/>
      <c r="BN562" s="72"/>
      <c r="BO562" s="72"/>
      <c r="BP562" s="72"/>
      <c r="BQ562" s="72"/>
      <c r="BR562" s="72"/>
      <c r="BS562" s="72"/>
      <c r="BT562" s="72"/>
      <c r="BU562" s="72">
        <v>1</v>
      </c>
      <c r="BV562" s="72"/>
      <c r="BW562" s="72"/>
      <c r="BX562" s="72">
        <v>1</v>
      </c>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238">
        <f t="shared" si="102"/>
        <v>2</v>
      </c>
      <c r="ES562" s="72">
        <f t="shared" si="103"/>
        <v>1</v>
      </c>
      <c r="ET562" s="72" t="s">
        <v>136</v>
      </c>
      <c r="EU562" s="7" t="s">
        <v>2119</v>
      </c>
      <c r="EV562" s="7" t="s">
        <v>115</v>
      </c>
      <c r="EW562" s="7" t="s">
        <v>2354</v>
      </c>
      <c r="EX562" s="150" t="s">
        <v>2518</v>
      </c>
      <c r="EY562" s="239">
        <v>46210</v>
      </c>
      <c r="EZ562" s="239"/>
      <c r="FA562" s="150"/>
      <c r="FB562" s="239"/>
      <c r="FC562" s="7"/>
      <c r="FD562" s="7"/>
      <c r="FE562" s="7">
        <f t="shared" si="106"/>
        <v>3946</v>
      </c>
      <c r="FF562" s="72">
        <f t="shared" si="107"/>
        <v>14811</v>
      </c>
    </row>
    <row r="563" spans="1:163" ht="17.25" hidden="1" customHeight="1" x14ac:dyDescent="0.25">
      <c r="A563" s="72">
        <v>459036007</v>
      </c>
      <c r="B563" s="232" t="s">
        <v>2631</v>
      </c>
      <c r="C563" s="72"/>
      <c r="D563" s="72"/>
      <c r="E563" s="72"/>
      <c r="F563" s="72"/>
      <c r="G563" s="233"/>
      <c r="H563" s="233"/>
      <c r="I563" s="72">
        <v>5438</v>
      </c>
      <c r="J563" s="72">
        <v>5175.75</v>
      </c>
      <c r="K563" s="189">
        <f t="shared" si="96"/>
        <v>5264.75</v>
      </c>
      <c r="L563" s="189">
        <f t="shared" si="97"/>
        <v>10613.75</v>
      </c>
      <c r="M563" s="260">
        <v>1</v>
      </c>
      <c r="N563" s="72" t="s">
        <v>124</v>
      </c>
      <c r="O563" s="72" t="s">
        <v>125</v>
      </c>
      <c r="P563" s="72" t="s">
        <v>192</v>
      </c>
      <c r="Q563" s="186">
        <v>10541.62</v>
      </c>
      <c r="R563" s="66">
        <v>89</v>
      </c>
      <c r="S563" s="66">
        <f t="shared" si="98"/>
        <v>0</v>
      </c>
      <c r="T563" s="66">
        <v>1350</v>
      </c>
      <c r="U563" s="4" t="s">
        <v>129</v>
      </c>
      <c r="V563" s="5">
        <f t="shared" si="104"/>
        <v>1.2711937781564136E-2</v>
      </c>
      <c r="W563" s="5">
        <f t="shared" si="105"/>
        <v>5.5522405884388831E-4</v>
      </c>
      <c r="X563" s="5" t="s">
        <v>124</v>
      </c>
      <c r="Y563" s="72" t="str">
        <f t="shared" si="100"/>
        <v>RTP</v>
      </c>
      <c r="Z563" s="72" t="s">
        <v>129</v>
      </c>
      <c r="AA563" s="72" t="s">
        <v>127</v>
      </c>
      <c r="AB563" s="232"/>
      <c r="AC563" s="72"/>
      <c r="AD563" s="72" t="s">
        <v>2888</v>
      </c>
      <c r="AE563" s="234"/>
      <c r="AF563" s="235" t="s">
        <v>129</v>
      </c>
      <c r="AG563" s="7"/>
      <c r="AH563" s="72" t="s">
        <v>1092</v>
      </c>
      <c r="AI563" s="7"/>
      <c r="AJ563" s="7"/>
      <c r="AK563" s="7"/>
      <c r="AL563" s="7">
        <v>6614.75</v>
      </c>
      <c r="AM563" s="186">
        <v>10541.62</v>
      </c>
      <c r="AN563" s="189">
        <v>26</v>
      </c>
      <c r="AO563" s="233">
        <v>55</v>
      </c>
      <c r="AP563" s="233" t="str">
        <f t="shared" si="101"/>
        <v>FLOW</v>
      </c>
      <c r="AQ563" s="233"/>
      <c r="AR563" s="233"/>
      <c r="AS563" s="233"/>
      <c r="AT563" s="233"/>
      <c r="AU563" s="72" t="s">
        <v>426</v>
      </c>
      <c r="AV563" s="236" t="s">
        <v>2801</v>
      </c>
      <c r="AW563" s="232" t="s">
        <v>2802</v>
      </c>
      <c r="AX563" s="237">
        <v>45125</v>
      </c>
      <c r="AY563" s="72">
        <v>36</v>
      </c>
      <c r="AZ563" s="72" t="s">
        <v>2880</v>
      </c>
      <c r="BA563" s="7" t="s">
        <v>135</v>
      </c>
      <c r="BB563" s="7"/>
      <c r="BC563" s="7"/>
      <c r="BD563" s="72"/>
      <c r="BE563" s="72"/>
      <c r="BF563" s="72"/>
      <c r="BG563" s="150"/>
      <c r="BH563" s="72"/>
      <c r="BI563" s="72"/>
      <c r="BJ563" s="72"/>
      <c r="BK563" s="72"/>
      <c r="BL563" s="72"/>
      <c r="BM563" s="72"/>
      <c r="BN563" s="72"/>
      <c r="BO563" s="72"/>
      <c r="BP563" s="72"/>
      <c r="BQ563" s="72"/>
      <c r="BR563" s="72"/>
      <c r="BS563" s="72"/>
      <c r="BT563" s="72"/>
      <c r="BU563" s="72"/>
      <c r="BV563" s="72"/>
      <c r="BW563" s="72"/>
      <c r="BX563" s="72"/>
      <c r="BY563" s="72"/>
      <c r="BZ563" s="72"/>
      <c r="CA563" s="72"/>
      <c r="CB563" s="72"/>
      <c r="CC563" s="72"/>
      <c r="CD563" s="72"/>
      <c r="CE563" s="72"/>
      <c r="CF563" s="72"/>
      <c r="CG563" s="72">
        <v>1</v>
      </c>
      <c r="CH563" s="72"/>
      <c r="CI563" s="72"/>
      <c r="CJ563" s="72"/>
      <c r="CK563" s="72"/>
      <c r="CL563" s="72"/>
      <c r="CM563" s="72"/>
      <c r="CN563" s="72"/>
      <c r="CO563" s="72"/>
      <c r="CP563" s="72"/>
      <c r="CQ563" s="72"/>
      <c r="CR563" s="72"/>
      <c r="CS563" s="72"/>
      <c r="CT563" s="72"/>
      <c r="CU563" s="72"/>
      <c r="CV563" s="72"/>
      <c r="CW563" s="72"/>
      <c r="CX563" s="72"/>
      <c r="CY563" s="72"/>
      <c r="CZ563" s="72"/>
      <c r="DA563" s="72"/>
      <c r="DB563" s="72"/>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238">
        <f t="shared" si="102"/>
        <v>1</v>
      </c>
      <c r="ES563" s="72">
        <f t="shared" si="103"/>
        <v>1</v>
      </c>
      <c r="ET563" s="72" t="s">
        <v>196</v>
      </c>
      <c r="EU563" s="7"/>
      <c r="EV563" s="262"/>
      <c r="EW563" s="7"/>
      <c r="EX563" s="150"/>
      <c r="EY563" s="239"/>
      <c r="EZ563" s="239"/>
      <c r="FA563" s="150"/>
      <c r="FB563" s="239"/>
      <c r="FC563" s="7"/>
      <c r="FD563" s="7"/>
      <c r="FE563" s="7">
        <f t="shared" si="106"/>
        <v>5264.75</v>
      </c>
      <c r="FF563" s="72">
        <f t="shared" si="107"/>
        <v>10613.75</v>
      </c>
    </row>
    <row r="564" spans="1:163" ht="17.25" hidden="1" customHeight="1" x14ac:dyDescent="0.25">
      <c r="A564" s="72">
        <v>454220390</v>
      </c>
      <c r="B564" s="232" t="s">
        <v>828</v>
      </c>
      <c r="C564" s="72"/>
      <c r="D564" s="72"/>
      <c r="E564" s="72"/>
      <c r="F564" s="72"/>
      <c r="G564" s="233"/>
      <c r="H564" s="233"/>
      <c r="I564" s="72">
        <v>3127</v>
      </c>
      <c r="J564" s="72">
        <v>4455.1899999999996</v>
      </c>
      <c r="K564" s="189">
        <f t="shared" si="96"/>
        <v>1394.1899999999996</v>
      </c>
      <c r="L564" s="189">
        <f t="shared" si="97"/>
        <v>7582.19</v>
      </c>
      <c r="M564" s="260">
        <v>2</v>
      </c>
      <c r="N564" s="72" t="s">
        <v>124</v>
      </c>
      <c r="O564" s="72" t="s">
        <v>125</v>
      </c>
      <c r="P564" s="72" t="s">
        <v>199</v>
      </c>
      <c r="Q564" s="186">
        <v>10409.19</v>
      </c>
      <c r="R564" s="66">
        <v>66</v>
      </c>
      <c r="S564" s="66">
        <f t="shared" si="98"/>
        <v>0</v>
      </c>
      <c r="T564" s="66">
        <v>900</v>
      </c>
      <c r="U564" s="4" t="s">
        <v>124</v>
      </c>
      <c r="V564" s="5">
        <f t="shared" si="104"/>
        <v>2.733762641878483E-2</v>
      </c>
      <c r="W564" s="5">
        <f t="shared" si="105"/>
        <v>1.9353834542300882E-3</v>
      </c>
      <c r="X564" s="5" t="str">
        <f t="shared" si="99"/>
        <v>FLOW</v>
      </c>
      <c r="Y564" s="72" t="str">
        <f t="shared" si="100"/>
        <v>NC</v>
      </c>
      <c r="Z564" s="72" t="s">
        <v>181</v>
      </c>
      <c r="AA564" s="72" t="s">
        <v>141</v>
      </c>
      <c r="AB564" s="232" t="s">
        <v>2349</v>
      </c>
      <c r="AC564" s="72"/>
      <c r="AD564" s="72" t="s">
        <v>2892</v>
      </c>
      <c r="AE564" s="234"/>
      <c r="AF564" s="235" t="s">
        <v>129</v>
      </c>
      <c r="AG564" s="7"/>
      <c r="AH564" s="72" t="s">
        <v>1118</v>
      </c>
      <c r="AI564" s="7"/>
      <c r="AJ564" s="7"/>
      <c r="AK564" s="7"/>
      <c r="AL564" s="7">
        <v>4455.1899999999996</v>
      </c>
      <c r="AM564" s="186">
        <v>10409.19</v>
      </c>
      <c r="AN564" s="189">
        <v>57</v>
      </c>
      <c r="AO564" s="233">
        <v>86</v>
      </c>
      <c r="AP564" s="233" t="str">
        <f t="shared" si="101"/>
        <v>FLOW</v>
      </c>
      <c r="AQ564" s="233"/>
      <c r="AR564" s="233"/>
      <c r="AS564" s="233"/>
      <c r="AT564" s="233"/>
      <c r="AU564" s="72" t="s">
        <v>131</v>
      </c>
      <c r="AV564" s="236" t="s">
        <v>1587</v>
      </c>
      <c r="AW564" s="232" t="s">
        <v>1308</v>
      </c>
      <c r="AX564" s="237">
        <v>44773</v>
      </c>
      <c r="AY564" s="72">
        <v>48</v>
      </c>
      <c r="AZ564" s="72" t="s">
        <v>139</v>
      </c>
      <c r="BA564" s="7" t="s">
        <v>135</v>
      </c>
      <c r="BB564" s="7"/>
      <c r="BC564" s="7"/>
      <c r="BD564" s="72"/>
      <c r="BE564" s="72"/>
      <c r="BF564" s="72"/>
      <c r="BG564" s="150"/>
      <c r="BH564" s="72"/>
      <c r="BI564" s="72"/>
      <c r="BJ564" s="72"/>
      <c r="BK564" s="72"/>
      <c r="BL564" s="72"/>
      <c r="BM564" s="72"/>
      <c r="BN564" s="72"/>
      <c r="BO564" s="72"/>
      <c r="BP564" s="72"/>
      <c r="BQ564" s="72"/>
      <c r="BR564" s="72"/>
      <c r="BS564" s="72"/>
      <c r="BT564" s="72"/>
      <c r="BU564" s="72">
        <v>2</v>
      </c>
      <c r="BV564" s="72"/>
      <c r="BW564" s="72"/>
      <c r="BX564" s="72">
        <v>2</v>
      </c>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238">
        <f t="shared" si="102"/>
        <v>4</v>
      </c>
      <c r="ES564" s="72">
        <f t="shared" si="103"/>
        <v>1</v>
      </c>
      <c r="ET564" s="72" t="s">
        <v>203</v>
      </c>
      <c r="EU564" s="7" t="s">
        <v>2120</v>
      </c>
      <c r="EV564" s="7" t="s">
        <v>115</v>
      </c>
      <c r="EW564" s="7" t="s">
        <v>2386</v>
      </c>
      <c r="EX564" s="150" t="s">
        <v>2420</v>
      </c>
      <c r="EY564" s="239">
        <v>46210</v>
      </c>
      <c r="EZ564" s="239"/>
      <c r="FA564" s="150"/>
      <c r="FB564" s="239"/>
      <c r="FC564" s="7" t="s">
        <v>2933</v>
      </c>
      <c r="FD564" s="7"/>
      <c r="FE564" s="7">
        <f t="shared" si="106"/>
        <v>1394.1899999999996</v>
      </c>
      <c r="FF564" s="72">
        <f t="shared" si="107"/>
        <v>7582.19</v>
      </c>
    </row>
    <row r="565" spans="1:163" ht="17.25" hidden="1" customHeight="1" x14ac:dyDescent="0.25">
      <c r="A565" s="72">
        <v>465143232</v>
      </c>
      <c r="B565" s="232" t="s">
        <v>2666</v>
      </c>
      <c r="C565" s="72" t="s">
        <v>2243</v>
      </c>
      <c r="D565" s="72" t="s">
        <v>2907</v>
      </c>
      <c r="E565" s="72">
        <f>5349+116</f>
        <v>5465</v>
      </c>
      <c r="F565" s="72"/>
      <c r="G565" s="233"/>
      <c r="H565" s="233"/>
      <c r="I565" s="72">
        <v>5349</v>
      </c>
      <c r="J565" s="72">
        <v>5257</v>
      </c>
      <c r="K565" s="189">
        <f t="shared" si="96"/>
        <v>5366</v>
      </c>
      <c r="L565" s="189">
        <f t="shared" si="97"/>
        <v>5141</v>
      </c>
      <c r="M565" s="260">
        <v>1</v>
      </c>
      <c r="N565" s="72" t="s">
        <v>2242</v>
      </c>
      <c r="O565" s="72" t="s">
        <v>128</v>
      </c>
      <c r="P565" s="72" t="s">
        <v>126</v>
      </c>
      <c r="Q565" s="186">
        <v>10388</v>
      </c>
      <c r="R565" s="66">
        <v>109</v>
      </c>
      <c r="S565" s="66">
        <f t="shared" si="98"/>
        <v>0</v>
      </c>
      <c r="T565" s="66">
        <v>5059</v>
      </c>
      <c r="U565" s="4" t="s">
        <v>129</v>
      </c>
      <c r="V565" s="5">
        <f t="shared" si="104"/>
        <v>6.5283490004596793E-3</v>
      </c>
      <c r="W565" s="5">
        <f t="shared" si="105"/>
        <v>5.4713293813192954E-4</v>
      </c>
      <c r="X565" s="5" t="str">
        <f t="shared" si="99"/>
        <v xml:space="preserve">STABLE </v>
      </c>
      <c r="Y565" s="72" t="str">
        <f t="shared" si="100"/>
        <v>PAID</v>
      </c>
      <c r="Z565" s="72" t="s">
        <v>129</v>
      </c>
      <c r="AA565" s="72" t="s">
        <v>128</v>
      </c>
      <c r="AB565" s="232"/>
      <c r="AC565" s="72"/>
      <c r="AD565" s="72"/>
      <c r="AE565" s="234"/>
      <c r="AF565" s="235" t="s">
        <v>129</v>
      </c>
      <c r="AG565" s="7"/>
      <c r="AH565" s="72" t="s">
        <v>291</v>
      </c>
      <c r="AI565" s="7"/>
      <c r="AJ565" s="7"/>
      <c r="AK565" s="7"/>
      <c r="AL565" s="7">
        <v>10425</v>
      </c>
      <c r="AM565" s="186">
        <v>10388</v>
      </c>
      <c r="AN565" s="189">
        <v>26</v>
      </c>
      <c r="AO565" s="233">
        <v>25</v>
      </c>
      <c r="AP565" s="233" t="str">
        <f t="shared" si="101"/>
        <v>STABLE</v>
      </c>
      <c r="AQ565" s="233"/>
      <c r="AR565" s="233"/>
      <c r="AS565" s="233"/>
      <c r="AT565" s="233"/>
      <c r="AU565" s="72" t="s">
        <v>131</v>
      </c>
      <c r="AV565" s="236" t="s">
        <v>2846</v>
      </c>
      <c r="AW565" s="232" t="s">
        <v>1261</v>
      </c>
      <c r="AX565" s="237">
        <v>45663</v>
      </c>
      <c r="AY565" s="72">
        <v>18</v>
      </c>
      <c r="AZ565" s="72" t="s">
        <v>2880</v>
      </c>
      <c r="BA565" s="7" t="s">
        <v>135</v>
      </c>
      <c r="BB565" s="7"/>
      <c r="BC565" s="7"/>
      <c r="BD565" s="72"/>
      <c r="BE565" s="72"/>
      <c r="BF565" s="72"/>
      <c r="BG565" s="150"/>
      <c r="BH565" s="72"/>
      <c r="BI565" s="72"/>
      <c r="BJ565" s="72"/>
      <c r="BK565" s="72"/>
      <c r="BL565" s="72"/>
      <c r="BM565" s="72"/>
      <c r="BN565" s="72"/>
      <c r="BO565" s="72"/>
      <c r="BP565" s="72"/>
      <c r="BQ565" s="72"/>
      <c r="BR565" s="72"/>
      <c r="BS565" s="72"/>
      <c r="BT565" s="72"/>
      <c r="BU565" s="72"/>
      <c r="BV565" s="72"/>
      <c r="BW565" s="72"/>
      <c r="BX565" s="72"/>
      <c r="BY565" s="72"/>
      <c r="BZ565" s="72"/>
      <c r="CA565" s="72"/>
      <c r="CB565" s="72"/>
      <c r="CC565" s="72"/>
      <c r="CD565" s="72"/>
      <c r="CE565" s="72"/>
      <c r="CF565" s="72"/>
      <c r="CG565" s="72">
        <v>1</v>
      </c>
      <c r="CH565" s="72"/>
      <c r="CI565" s="72"/>
      <c r="CJ565" s="72"/>
      <c r="CK565" s="72"/>
      <c r="CL565" s="72"/>
      <c r="CM565" s="72"/>
      <c r="CN565" s="72"/>
      <c r="CO565" s="72"/>
      <c r="CP565" s="72"/>
      <c r="CQ565" s="72"/>
      <c r="CR565" s="72"/>
      <c r="CS565" s="72"/>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238">
        <f t="shared" si="102"/>
        <v>1</v>
      </c>
      <c r="ES565" s="72">
        <f t="shared" si="103"/>
        <v>1</v>
      </c>
      <c r="ET565" s="72" t="s">
        <v>136</v>
      </c>
      <c r="EU565" s="7"/>
      <c r="EV565" s="262"/>
      <c r="EW565" s="7"/>
      <c r="EX565" s="150"/>
      <c r="EY565" s="239"/>
      <c r="EZ565" s="239"/>
      <c r="FA565" s="150"/>
      <c r="FB565" s="239"/>
      <c r="FC565" s="7"/>
      <c r="FD565" s="7"/>
      <c r="FE565" s="7">
        <f t="shared" si="106"/>
        <v>5366</v>
      </c>
      <c r="FF565" s="72">
        <f t="shared" si="107"/>
        <v>10606</v>
      </c>
    </row>
    <row r="566" spans="1:163" ht="17.25" hidden="1" customHeight="1" x14ac:dyDescent="0.25">
      <c r="A566" s="72">
        <v>467233620</v>
      </c>
      <c r="B566" s="232" t="s">
        <v>354</v>
      </c>
      <c r="C566" s="72"/>
      <c r="D566" s="72"/>
      <c r="E566" s="72"/>
      <c r="F566" s="72"/>
      <c r="G566" s="233"/>
      <c r="H566" s="233"/>
      <c r="I566" s="72">
        <v>1415</v>
      </c>
      <c r="J566" s="72">
        <v>4245</v>
      </c>
      <c r="K566" s="189">
        <f t="shared" si="96"/>
        <v>1575</v>
      </c>
      <c r="L566" s="189">
        <f t="shared" si="97"/>
        <v>5660</v>
      </c>
      <c r="M566" s="260">
        <v>3</v>
      </c>
      <c r="N566" s="72" t="s">
        <v>124</v>
      </c>
      <c r="O566" s="72" t="s">
        <v>125</v>
      </c>
      <c r="P566" s="72" t="s">
        <v>199</v>
      </c>
      <c r="Q566" s="186">
        <v>10383</v>
      </c>
      <c r="R566" s="66">
        <v>160</v>
      </c>
      <c r="S566" s="66">
        <f t="shared" si="98"/>
        <v>0</v>
      </c>
      <c r="T566" s="66">
        <v>1800</v>
      </c>
      <c r="U566" s="4" t="s">
        <v>124</v>
      </c>
      <c r="V566" s="5">
        <f t="shared" si="104"/>
        <v>6.3713458187084265E-2</v>
      </c>
      <c r="W566" s="5">
        <f t="shared" si="105"/>
        <v>3.325394310720175E-3</v>
      </c>
      <c r="X566" s="5" t="s">
        <v>2242</v>
      </c>
      <c r="Y566" s="72" t="str">
        <f t="shared" si="100"/>
        <v>MPTP</v>
      </c>
      <c r="Z566" s="72" t="s">
        <v>181</v>
      </c>
      <c r="AA566" s="72" t="s">
        <v>181</v>
      </c>
      <c r="AB566" s="232" t="s">
        <v>2349</v>
      </c>
      <c r="AC566" s="72"/>
      <c r="AD566" s="72" t="s">
        <v>2889</v>
      </c>
      <c r="AE566" s="234"/>
      <c r="AF566" s="235" t="s">
        <v>2882</v>
      </c>
      <c r="AG566" s="7"/>
      <c r="AH566" s="72" t="s">
        <v>355</v>
      </c>
      <c r="AI566" s="7"/>
      <c r="AJ566" s="7"/>
      <c r="AK566" s="7"/>
      <c r="AL566" s="7">
        <v>4245</v>
      </c>
      <c r="AM566" s="186">
        <v>10383</v>
      </c>
      <c r="AN566" s="189">
        <v>86</v>
      </c>
      <c r="AO566" s="233">
        <v>115</v>
      </c>
      <c r="AP566" s="233" t="str">
        <f t="shared" si="101"/>
        <v>FLOW</v>
      </c>
      <c r="AQ566" s="233"/>
      <c r="AR566" s="233"/>
      <c r="AS566" s="233"/>
      <c r="AT566" s="233"/>
      <c r="AU566" s="72" t="s">
        <v>131</v>
      </c>
      <c r="AV566" s="236" t="s">
        <v>356</v>
      </c>
      <c r="AW566" s="232" t="s">
        <v>357</v>
      </c>
      <c r="AX566" s="237">
        <v>45965</v>
      </c>
      <c r="AY566" s="72">
        <v>12</v>
      </c>
      <c r="AZ566" s="72" t="s">
        <v>139</v>
      </c>
      <c r="BA566" s="7" t="s">
        <v>135</v>
      </c>
      <c r="BB566" s="7"/>
      <c r="BC566" s="7"/>
      <c r="BD566" s="72"/>
      <c r="BE566" s="72"/>
      <c r="BF566" s="72"/>
      <c r="BG566" s="150"/>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v>1</v>
      </c>
      <c r="EP566" s="72"/>
      <c r="EQ566" s="72"/>
      <c r="ER566" s="238">
        <f t="shared" si="102"/>
        <v>1</v>
      </c>
      <c r="ES566" s="72">
        <f t="shared" si="103"/>
        <v>1</v>
      </c>
      <c r="ET566" s="72" t="s">
        <v>203</v>
      </c>
      <c r="EU566" s="7" t="e">
        <v>#N/A</v>
      </c>
      <c r="EV566" s="262" t="s">
        <v>115</v>
      </c>
      <c r="EW566" s="7" t="s">
        <v>2386</v>
      </c>
      <c r="EX566" s="150" t="s">
        <v>2420</v>
      </c>
      <c r="EY566" s="239">
        <v>46205</v>
      </c>
      <c r="EZ566" s="239"/>
      <c r="FA566" s="150"/>
      <c r="FB566" s="239"/>
      <c r="FC566" s="7"/>
      <c r="FD566" s="7"/>
      <c r="FE566" s="7">
        <f t="shared" si="106"/>
        <v>1575</v>
      </c>
      <c r="FF566" s="72">
        <f t="shared" si="107"/>
        <v>5660</v>
      </c>
      <c r="FG566" s="6">
        <v>467233620</v>
      </c>
    </row>
    <row r="567" spans="1:163" ht="17.25" hidden="1" customHeight="1" x14ac:dyDescent="0.25">
      <c r="A567" s="72">
        <v>459755661</v>
      </c>
      <c r="B567" s="232" t="s">
        <v>710</v>
      </c>
      <c r="C567" s="72" t="s">
        <v>2246</v>
      </c>
      <c r="D567" s="72" t="s">
        <v>2885</v>
      </c>
      <c r="E567" s="72">
        <v>3000</v>
      </c>
      <c r="F567" s="72"/>
      <c r="G567" s="233"/>
      <c r="H567" s="233"/>
      <c r="I567" s="72">
        <v>2850</v>
      </c>
      <c r="J567" s="72">
        <v>1908</v>
      </c>
      <c r="K567" s="189">
        <f t="shared" si="96"/>
        <v>1978</v>
      </c>
      <c r="L567" s="189">
        <f t="shared" si="97"/>
        <v>1758</v>
      </c>
      <c r="M567" s="260">
        <v>1</v>
      </c>
      <c r="N567" s="72" t="s">
        <v>2242</v>
      </c>
      <c r="O567" s="72" t="s">
        <v>128</v>
      </c>
      <c r="P567" s="72" t="s">
        <v>206</v>
      </c>
      <c r="Q567" s="186">
        <v>10164.02</v>
      </c>
      <c r="R567" s="66">
        <v>70</v>
      </c>
      <c r="S567" s="66">
        <f t="shared" si="98"/>
        <v>0</v>
      </c>
      <c r="T567" s="66">
        <v>6690</v>
      </c>
      <c r="U567" s="4" t="s">
        <v>1022</v>
      </c>
      <c r="V567" s="5">
        <f t="shared" si="104"/>
        <v>7.2203071349508261E-3</v>
      </c>
      <c r="W567" s="5">
        <f t="shared" si="105"/>
        <v>5.3533597668768717E-4</v>
      </c>
      <c r="X567" s="5" t="str">
        <f t="shared" si="99"/>
        <v xml:space="preserve">STABLE </v>
      </c>
      <c r="Y567" s="72" t="str">
        <f t="shared" si="100"/>
        <v>PAID</v>
      </c>
      <c r="Z567" s="72" t="s">
        <v>128</v>
      </c>
      <c r="AA567" s="72" t="s">
        <v>128</v>
      </c>
      <c r="AB567" s="232"/>
      <c r="AC567" s="72"/>
      <c r="AD567" s="72" t="s">
        <v>2888</v>
      </c>
      <c r="AE567" s="234"/>
      <c r="AF567" s="235" t="s">
        <v>129</v>
      </c>
      <c r="AG567" s="7"/>
      <c r="AH567" s="72" t="s">
        <v>207</v>
      </c>
      <c r="AI567" s="7"/>
      <c r="AJ567" s="7"/>
      <c r="AK567" s="7"/>
      <c r="AL567" s="7">
        <v>1908</v>
      </c>
      <c r="AM567" s="186">
        <v>10164.02</v>
      </c>
      <c r="AN567" s="189">
        <v>26</v>
      </c>
      <c r="AO567" s="233">
        <v>25</v>
      </c>
      <c r="AP567" s="233" t="str">
        <f t="shared" si="101"/>
        <v>STABLE</v>
      </c>
      <c r="AQ567" s="233"/>
      <c r="AR567" s="233"/>
      <c r="AS567" s="233"/>
      <c r="AT567" s="233"/>
      <c r="AU567" s="72" t="s">
        <v>131</v>
      </c>
      <c r="AV567" s="236"/>
      <c r="AW567" s="232" t="s">
        <v>1435</v>
      </c>
      <c r="AX567" s="237">
        <v>45183</v>
      </c>
      <c r="AY567" s="72">
        <v>36</v>
      </c>
      <c r="AZ567" s="72" t="s">
        <v>139</v>
      </c>
      <c r="BA567" s="7" t="s">
        <v>135</v>
      </c>
      <c r="BB567" s="7"/>
      <c r="BC567" s="7"/>
      <c r="BD567" s="72"/>
      <c r="BE567" s="72"/>
      <c r="BF567" s="72"/>
      <c r="BG567" s="150"/>
      <c r="BH567" s="72"/>
      <c r="BI567" s="72"/>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c r="CK567" s="72"/>
      <c r="CL567" s="72"/>
      <c r="CM567" s="72"/>
      <c r="CN567" s="72"/>
      <c r="CO567" s="72"/>
      <c r="CP567" s="72"/>
      <c r="CQ567" s="72"/>
      <c r="CR567" s="72"/>
      <c r="CS567" s="72"/>
      <c r="CT567" s="72"/>
      <c r="CU567" s="72"/>
      <c r="CV567" s="72"/>
      <c r="CW567" s="72"/>
      <c r="CX567" s="72"/>
      <c r="CY567" s="72"/>
      <c r="CZ567" s="72"/>
      <c r="DA567" s="72"/>
      <c r="DB567" s="72"/>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v>1</v>
      </c>
      <c r="EP567" s="72"/>
      <c r="EQ567" s="72"/>
      <c r="ER567" s="238">
        <f t="shared" si="102"/>
        <v>1</v>
      </c>
      <c r="ES567" s="72">
        <f t="shared" si="103"/>
        <v>1</v>
      </c>
      <c r="ET567" s="72" t="s">
        <v>210</v>
      </c>
      <c r="EU567" s="7" t="e">
        <v>#N/A</v>
      </c>
      <c r="EV567" s="262" t="s">
        <v>115</v>
      </c>
      <c r="EW567" s="7" t="s">
        <v>2358</v>
      </c>
      <c r="EX567" s="150" t="s">
        <v>2371</v>
      </c>
      <c r="EY567" s="239">
        <v>46226</v>
      </c>
      <c r="EZ567" s="239"/>
      <c r="FA567" s="150"/>
      <c r="FB567" s="239"/>
      <c r="FC567" s="7"/>
      <c r="FD567" s="7"/>
      <c r="FE567" s="7">
        <f t="shared" si="106"/>
        <v>1978</v>
      </c>
      <c r="FF567" s="72">
        <f t="shared" si="107"/>
        <v>4758</v>
      </c>
    </row>
    <row r="568" spans="1:163" ht="17.25" hidden="1" customHeight="1" x14ac:dyDescent="0.25">
      <c r="A568" s="72">
        <v>463199669</v>
      </c>
      <c r="B568" s="232" t="s">
        <v>578</v>
      </c>
      <c r="C568" s="72"/>
      <c r="D568" s="72"/>
      <c r="E568" s="72"/>
      <c r="F568" s="72"/>
      <c r="G568" s="233"/>
      <c r="H568" s="233"/>
      <c r="I568" s="72">
        <v>5339</v>
      </c>
      <c r="J568" s="72">
        <v>10209</v>
      </c>
      <c r="K568" s="189">
        <f t="shared" si="96"/>
        <v>5140</v>
      </c>
      <c r="L568" s="189">
        <f t="shared" si="97"/>
        <v>15548</v>
      </c>
      <c r="M568" s="260">
        <v>2</v>
      </c>
      <c r="N568" s="72" t="s">
        <v>124</v>
      </c>
      <c r="O568" s="72" t="s">
        <v>125</v>
      </c>
      <c r="P568" s="72" t="s">
        <v>254</v>
      </c>
      <c r="Q568" s="186">
        <v>10127</v>
      </c>
      <c r="R568" s="66">
        <v>270</v>
      </c>
      <c r="S568" s="66">
        <f t="shared" si="98"/>
        <v>0</v>
      </c>
      <c r="T568" s="66">
        <v>4893</v>
      </c>
      <c r="U568" s="4" t="s">
        <v>129</v>
      </c>
      <c r="V568" s="5">
        <f t="shared" si="104"/>
        <v>0.1188289777962182</v>
      </c>
      <c r="W568" s="5">
        <f t="shared" si="105"/>
        <v>1.8829157927742794E-3</v>
      </c>
      <c r="X568" s="5" t="str">
        <f t="shared" si="99"/>
        <v>FLOW</v>
      </c>
      <c r="Y568" s="72" t="str">
        <f t="shared" si="100"/>
        <v>PTP</v>
      </c>
      <c r="Z568" s="72" t="s">
        <v>129</v>
      </c>
      <c r="AA568" s="72" t="s">
        <v>166</v>
      </c>
      <c r="AB568" s="232"/>
      <c r="AC568" s="72">
        <v>22</v>
      </c>
      <c r="AD568" s="72" t="s">
        <v>2888</v>
      </c>
      <c r="AE568" s="234"/>
      <c r="AF568" s="235" t="s">
        <v>129</v>
      </c>
      <c r="AG568" s="7"/>
      <c r="AH568" s="72" t="s">
        <v>255</v>
      </c>
      <c r="AI568" s="7"/>
      <c r="AJ568" s="7"/>
      <c r="AK568" s="7"/>
      <c r="AL568" s="7">
        <v>10209</v>
      </c>
      <c r="AM568" s="186">
        <v>10127</v>
      </c>
      <c r="AN568" s="189">
        <v>57</v>
      </c>
      <c r="AO568" s="233">
        <v>86</v>
      </c>
      <c r="AP568" s="233" t="str">
        <f t="shared" si="101"/>
        <v>FLOW</v>
      </c>
      <c r="AQ568" s="233"/>
      <c r="AR568" s="233"/>
      <c r="AS568" s="233"/>
      <c r="AT568" s="233"/>
      <c r="AU568" s="72" t="s">
        <v>131</v>
      </c>
      <c r="AV568" s="236" t="s">
        <v>1269</v>
      </c>
      <c r="AW568" s="232" t="s">
        <v>370</v>
      </c>
      <c r="AX568" s="237">
        <v>45456</v>
      </c>
      <c r="AY568" s="72">
        <v>24</v>
      </c>
      <c r="AZ568" s="72" t="s">
        <v>139</v>
      </c>
      <c r="BA568" s="7" t="s">
        <v>2305</v>
      </c>
      <c r="BB568" s="7"/>
      <c r="BC568" s="7"/>
      <c r="BD568" s="72"/>
      <c r="BE568" s="72"/>
      <c r="BF568" s="72"/>
      <c r="BG568" s="150"/>
      <c r="BH568" s="72"/>
      <c r="BI568" s="72">
        <v>1</v>
      </c>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238">
        <f t="shared" si="102"/>
        <v>1</v>
      </c>
      <c r="ES568" s="72">
        <f t="shared" si="103"/>
        <v>1</v>
      </c>
      <c r="ET568" s="72" t="s">
        <v>256</v>
      </c>
      <c r="EU568" s="7" t="s">
        <v>2121</v>
      </c>
      <c r="EV568" s="7" t="s">
        <v>115</v>
      </c>
      <c r="EW568" s="7" t="s">
        <v>2358</v>
      </c>
      <c r="EX568" s="150" t="s">
        <v>2467</v>
      </c>
      <c r="EY568" s="239">
        <v>46210</v>
      </c>
      <c r="EZ568" s="239"/>
      <c r="FA568" s="150"/>
      <c r="FB568" s="239"/>
      <c r="FC568" s="7"/>
      <c r="FD568" s="7"/>
      <c r="FE568" s="7">
        <f t="shared" si="106"/>
        <v>5140</v>
      </c>
      <c r="FF568" s="72">
        <f t="shared" si="107"/>
        <v>15548</v>
      </c>
    </row>
    <row r="569" spans="1:163" ht="17.25" hidden="1" customHeight="1" x14ac:dyDescent="0.25">
      <c r="A569" s="72">
        <v>459720465</v>
      </c>
      <c r="B569" s="232" t="s">
        <v>2685</v>
      </c>
      <c r="C569" s="72"/>
      <c r="D569" s="72"/>
      <c r="E569" s="72"/>
      <c r="F569" s="72"/>
      <c r="G569" s="233"/>
      <c r="H569" s="233"/>
      <c r="I569" s="72">
        <v>2641</v>
      </c>
      <c r="J569" s="72">
        <v>2641</v>
      </c>
      <c r="K569" s="189">
        <f t="shared" si="96"/>
        <v>2684</v>
      </c>
      <c r="L569" s="189">
        <f t="shared" si="97"/>
        <v>5282</v>
      </c>
      <c r="M569" s="260">
        <v>1</v>
      </c>
      <c r="N569" s="72" t="s">
        <v>124</v>
      </c>
      <c r="O569" s="72" t="s">
        <v>125</v>
      </c>
      <c r="P569" s="72" t="s">
        <v>284</v>
      </c>
      <c r="Q569" s="186">
        <v>10117.459999999999</v>
      </c>
      <c r="R569" s="66">
        <v>43</v>
      </c>
      <c r="S569" s="66">
        <f t="shared" si="98"/>
        <v>0</v>
      </c>
      <c r="T569" s="66">
        <v>1003</v>
      </c>
      <c r="U569" s="4" t="s">
        <v>129</v>
      </c>
      <c r="V569" s="5">
        <f t="shared" si="104"/>
        <v>6.9007005219180557E-3</v>
      </c>
      <c r="W569" s="5">
        <f t="shared" si="105"/>
        <v>5.3288367503198609E-4</v>
      </c>
      <c r="X569" s="5" t="str">
        <f t="shared" si="99"/>
        <v>FLOW</v>
      </c>
      <c r="Y569" s="72" t="str">
        <f t="shared" si="100"/>
        <v>NC</v>
      </c>
      <c r="Z569" s="72" t="s">
        <v>129</v>
      </c>
      <c r="AA569" s="72" t="s">
        <v>141</v>
      </c>
      <c r="AB569" s="232" t="s">
        <v>2349</v>
      </c>
      <c r="AC569" s="72"/>
      <c r="AD569" s="72" t="s">
        <v>2892</v>
      </c>
      <c r="AE569" s="234"/>
      <c r="AF569" s="235" t="s">
        <v>129</v>
      </c>
      <c r="AG569" s="7"/>
      <c r="AH569" s="72" t="s">
        <v>1158</v>
      </c>
      <c r="AI569" s="7"/>
      <c r="AJ569" s="7"/>
      <c r="AK569" s="7"/>
      <c r="AL569" s="7">
        <v>3687</v>
      </c>
      <c r="AM569" s="186">
        <v>10117.459999999999</v>
      </c>
      <c r="AN569" s="189">
        <v>26</v>
      </c>
      <c r="AO569" s="233">
        <v>55</v>
      </c>
      <c r="AP569" s="233" t="str">
        <f t="shared" si="101"/>
        <v>FLOW</v>
      </c>
      <c r="AQ569" s="233"/>
      <c r="AR569" s="233"/>
      <c r="AS569" s="233"/>
      <c r="AT569" s="233"/>
      <c r="AU569" s="72" t="s">
        <v>426</v>
      </c>
      <c r="AV569" s="236" t="s">
        <v>2867</v>
      </c>
      <c r="AW569" s="232" t="s">
        <v>1755</v>
      </c>
      <c r="AX569" s="237">
        <v>45180</v>
      </c>
      <c r="AY569" s="72">
        <v>36</v>
      </c>
      <c r="AZ569" s="72" t="s">
        <v>2880</v>
      </c>
      <c r="BA569" s="7" t="s">
        <v>2305</v>
      </c>
      <c r="BB569" s="7"/>
      <c r="BC569" s="7"/>
      <c r="BD569" s="72"/>
      <c r="BE569" s="72"/>
      <c r="BF569" s="72"/>
      <c r="BG569" s="150"/>
      <c r="BH569" s="72"/>
      <c r="BI569" s="72"/>
      <c r="BJ569" s="72"/>
      <c r="BK569" s="72"/>
      <c r="BL569" s="72"/>
      <c r="BM569" s="72"/>
      <c r="BN569" s="72"/>
      <c r="BO569" s="72"/>
      <c r="BP569" s="72"/>
      <c r="BQ569" s="72"/>
      <c r="BR569" s="72"/>
      <c r="BS569" s="72"/>
      <c r="BT569" s="72"/>
      <c r="BU569" s="72"/>
      <c r="BV569" s="72"/>
      <c r="BW569" s="72"/>
      <c r="BX569" s="72"/>
      <c r="BY569" s="72"/>
      <c r="BZ569" s="72"/>
      <c r="CA569" s="72"/>
      <c r="CB569" s="72"/>
      <c r="CC569" s="72"/>
      <c r="CD569" s="72"/>
      <c r="CE569" s="72"/>
      <c r="CF569" s="72"/>
      <c r="CG569" s="72"/>
      <c r="CH569" s="72"/>
      <c r="CI569" s="72"/>
      <c r="CJ569" s="72"/>
      <c r="CK569" s="72"/>
      <c r="CL569" s="72"/>
      <c r="CM569" s="72"/>
      <c r="CN569" s="72"/>
      <c r="CO569" s="72"/>
      <c r="CP569" s="72">
        <v>1</v>
      </c>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238">
        <f t="shared" si="102"/>
        <v>1</v>
      </c>
      <c r="ES569" s="72">
        <f t="shared" si="103"/>
        <v>1</v>
      </c>
      <c r="ET569" s="72" t="s">
        <v>288</v>
      </c>
      <c r="EU569" s="7"/>
      <c r="EV569" s="262"/>
      <c r="EW569" s="7"/>
      <c r="EX569" s="150"/>
      <c r="EY569" s="239"/>
      <c r="EZ569" s="239"/>
      <c r="FA569" s="150"/>
      <c r="FB569" s="239"/>
      <c r="FC569" s="7" t="s">
        <v>2932</v>
      </c>
      <c r="FD569" s="7"/>
      <c r="FE569" s="7">
        <f t="shared" si="106"/>
        <v>2684</v>
      </c>
      <c r="FF569" s="72">
        <f t="shared" si="107"/>
        <v>5282</v>
      </c>
    </row>
    <row r="570" spans="1:163" ht="17.25" hidden="1" customHeight="1" x14ac:dyDescent="0.25">
      <c r="A570" s="72">
        <v>454109710</v>
      </c>
      <c r="B570" s="232" t="s">
        <v>941</v>
      </c>
      <c r="C570" s="72"/>
      <c r="D570" s="72"/>
      <c r="E570" s="72"/>
      <c r="F570" s="72"/>
      <c r="G570" s="233"/>
      <c r="H570" s="233"/>
      <c r="I570" s="72">
        <v>2619</v>
      </c>
      <c r="J570" s="72">
        <v>7836</v>
      </c>
      <c r="K570" s="189">
        <f t="shared" si="96"/>
        <v>2813</v>
      </c>
      <c r="L570" s="189">
        <f t="shared" si="97"/>
        <v>10455</v>
      </c>
      <c r="M570" s="260">
        <v>3</v>
      </c>
      <c r="N570" s="72" t="s">
        <v>124</v>
      </c>
      <c r="O570" s="72" t="s">
        <v>125</v>
      </c>
      <c r="P570" s="72" t="s">
        <v>126</v>
      </c>
      <c r="Q570" s="186">
        <v>10061.870000000001</v>
      </c>
      <c r="R570" s="66">
        <v>215</v>
      </c>
      <c r="S570" s="66">
        <f t="shared" si="98"/>
        <v>0</v>
      </c>
      <c r="T570" s="66">
        <v>6682</v>
      </c>
      <c r="U570" s="4" t="s">
        <v>124</v>
      </c>
      <c r="V570" s="5">
        <f t="shared" si="104"/>
        <v>1.3138417392021269E-2</v>
      </c>
      <c r="W570" s="5">
        <f t="shared" si="105"/>
        <v>3.2225450499090832E-3</v>
      </c>
      <c r="X570" s="5" t="str">
        <f t="shared" si="99"/>
        <v>FLOW</v>
      </c>
      <c r="Y570" s="72" t="str">
        <f t="shared" si="100"/>
        <v>BPTP</v>
      </c>
      <c r="Z570" s="72" t="s">
        <v>258</v>
      </c>
      <c r="AA570" s="72" t="s">
        <v>258</v>
      </c>
      <c r="AB570" s="232" t="s">
        <v>2346</v>
      </c>
      <c r="AC570" s="72"/>
      <c r="AD570" s="72" t="s">
        <v>2888</v>
      </c>
      <c r="AE570" s="234"/>
      <c r="AF570" s="235" t="s">
        <v>129</v>
      </c>
      <c r="AG570" s="7"/>
      <c r="AH570" s="72" t="s">
        <v>1153</v>
      </c>
      <c r="AI570" s="7"/>
      <c r="AJ570" s="7"/>
      <c r="AK570" s="7"/>
      <c r="AL570" s="7">
        <v>7836</v>
      </c>
      <c r="AM570" s="186">
        <v>10061.870000000001</v>
      </c>
      <c r="AN570" s="189">
        <v>87</v>
      </c>
      <c r="AO570" s="233">
        <v>116</v>
      </c>
      <c r="AP570" s="233" t="str">
        <f t="shared" si="101"/>
        <v>FLOW</v>
      </c>
      <c r="AQ570" s="233"/>
      <c r="AR570" s="233"/>
      <c r="AS570" s="233"/>
      <c r="AT570" s="233"/>
      <c r="AU570" s="72" t="s">
        <v>426</v>
      </c>
      <c r="AV570" s="236" t="s">
        <v>1722</v>
      </c>
      <c r="AW570" s="232" t="s">
        <v>1723</v>
      </c>
      <c r="AX570" s="237">
        <v>44762</v>
      </c>
      <c r="AY570" s="72">
        <v>48</v>
      </c>
      <c r="AZ570" s="72" t="s">
        <v>139</v>
      </c>
      <c r="BA570" s="7" t="s">
        <v>135</v>
      </c>
      <c r="BB570" s="7"/>
      <c r="BC570" s="7"/>
      <c r="BD570" s="72"/>
      <c r="BE570" s="72"/>
      <c r="BF570" s="72"/>
      <c r="BG570" s="150"/>
      <c r="BH570" s="72"/>
      <c r="BI570" s="72">
        <v>1</v>
      </c>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238">
        <f t="shared" si="102"/>
        <v>1</v>
      </c>
      <c r="ES570" s="72">
        <f t="shared" si="103"/>
        <v>1</v>
      </c>
      <c r="ET570" s="72" t="s">
        <v>136</v>
      </c>
      <c r="EU570" s="7" t="s">
        <v>2122</v>
      </c>
      <c r="EV570" s="7" t="s">
        <v>115</v>
      </c>
      <c r="EW570" s="7" t="s">
        <v>2354</v>
      </c>
      <c r="EX570" s="150" t="s">
        <v>2384</v>
      </c>
      <c r="EY570" s="239">
        <v>46206</v>
      </c>
      <c r="EZ570" s="239"/>
      <c r="FA570" s="150"/>
      <c r="FB570" s="239"/>
      <c r="FC570" s="7"/>
      <c r="FD570" s="7"/>
      <c r="FE570" s="7">
        <f t="shared" si="106"/>
        <v>2813</v>
      </c>
      <c r="FF570" s="72">
        <f t="shared" si="107"/>
        <v>10455</v>
      </c>
    </row>
    <row r="571" spans="1:163" ht="17.25" hidden="1" customHeight="1" x14ac:dyDescent="0.25">
      <c r="A571" s="72">
        <v>463286136</v>
      </c>
      <c r="B571" s="232" t="s">
        <v>949</v>
      </c>
      <c r="C571" s="72" t="s">
        <v>2243</v>
      </c>
      <c r="D571" s="72" t="s">
        <v>2938</v>
      </c>
      <c r="E571" s="72">
        <v>5253</v>
      </c>
      <c r="F571" s="72"/>
      <c r="G571" s="233"/>
      <c r="H571" s="233"/>
      <c r="I571" s="72">
        <v>5122</v>
      </c>
      <c r="J571" s="72">
        <v>5116</v>
      </c>
      <c r="K571" s="189">
        <f t="shared" si="96"/>
        <v>5244</v>
      </c>
      <c r="L571" s="189">
        <f t="shared" si="97"/>
        <v>4985</v>
      </c>
      <c r="M571" s="260">
        <v>1</v>
      </c>
      <c r="N571" s="72" t="s">
        <v>2242</v>
      </c>
      <c r="O571" s="72" t="s">
        <v>128</v>
      </c>
      <c r="P571" s="72" t="s">
        <v>140</v>
      </c>
      <c r="Q571" s="186">
        <v>9994</v>
      </c>
      <c r="R571" s="66">
        <v>128</v>
      </c>
      <c r="S571" s="66">
        <f t="shared" si="98"/>
        <v>0</v>
      </c>
      <c r="T571" s="66">
        <v>6736</v>
      </c>
      <c r="U571" s="4" t="s">
        <v>1005</v>
      </c>
      <c r="V571" s="5">
        <f t="shared" si="104"/>
        <v>3.4427626736718148E-3</v>
      </c>
      <c r="W571" s="5">
        <f t="shared" si="105"/>
        <v>5.2638107274648671E-4</v>
      </c>
      <c r="X571" s="5" t="s">
        <v>2242</v>
      </c>
      <c r="Y571" s="72" t="str">
        <f t="shared" si="100"/>
        <v>MPTP</v>
      </c>
      <c r="Z571" s="72" t="s">
        <v>181</v>
      </c>
      <c r="AA571" s="72" t="s">
        <v>181</v>
      </c>
      <c r="AB571" s="232" t="s">
        <v>2349</v>
      </c>
      <c r="AC571" s="72">
        <v>23</v>
      </c>
      <c r="AD571" s="72" t="s">
        <v>2889</v>
      </c>
      <c r="AE571" s="234"/>
      <c r="AF571" s="235" t="s">
        <v>129</v>
      </c>
      <c r="AG571" s="7"/>
      <c r="AH571" s="72" t="s">
        <v>425</v>
      </c>
      <c r="AI571" s="7"/>
      <c r="AJ571" s="7"/>
      <c r="AK571" s="7"/>
      <c r="AL571" s="7">
        <v>5116</v>
      </c>
      <c r="AM571" s="186">
        <v>9994</v>
      </c>
      <c r="AN571" s="189">
        <v>26</v>
      </c>
      <c r="AO571" s="233">
        <v>25</v>
      </c>
      <c r="AP571" s="233" t="str">
        <f t="shared" si="101"/>
        <v>STABLE</v>
      </c>
      <c r="AQ571" s="233"/>
      <c r="AR571" s="233"/>
      <c r="AS571" s="233"/>
      <c r="AT571" s="233"/>
      <c r="AU571" s="72" t="s">
        <v>131</v>
      </c>
      <c r="AV571" s="236" t="s">
        <v>1735</v>
      </c>
      <c r="AW571" s="232" t="s">
        <v>1282</v>
      </c>
      <c r="AX571" s="237">
        <v>45467</v>
      </c>
      <c r="AY571" s="72">
        <v>24</v>
      </c>
      <c r="AZ571" s="72" t="s">
        <v>139</v>
      </c>
      <c r="BA571" s="7" t="s">
        <v>135</v>
      </c>
      <c r="BB571" s="7"/>
      <c r="BC571" s="7"/>
      <c r="BD571" s="72"/>
      <c r="BE571" s="72"/>
      <c r="BF571" s="72"/>
      <c r="BG571" s="150"/>
      <c r="BH571" s="72"/>
      <c r="BI571" s="72">
        <v>1</v>
      </c>
      <c r="BJ571" s="72"/>
      <c r="BK571" s="72"/>
      <c r="BL571" s="72"/>
      <c r="BM571" s="72"/>
      <c r="BN571" s="72"/>
      <c r="BO571" s="72"/>
      <c r="BP571" s="72"/>
      <c r="BQ571" s="72"/>
      <c r="BR571" s="72"/>
      <c r="BS571" s="72"/>
      <c r="BT571" s="72"/>
      <c r="BU571" s="72"/>
      <c r="BV571" s="72"/>
      <c r="BW571" s="72"/>
      <c r="BX571" s="72"/>
      <c r="BY571" s="72"/>
      <c r="BZ571" s="72"/>
      <c r="CA571" s="72"/>
      <c r="CB571" s="72"/>
      <c r="CC571" s="72"/>
      <c r="CD571" s="72"/>
      <c r="CE571" s="72"/>
      <c r="CF571" s="72"/>
      <c r="CG571" s="72"/>
      <c r="CH571" s="72"/>
      <c r="CI571" s="72"/>
      <c r="CJ571" s="72"/>
      <c r="CK571" s="72"/>
      <c r="CL571" s="72"/>
      <c r="CM571" s="72">
        <v>1</v>
      </c>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238">
        <f t="shared" si="102"/>
        <v>2</v>
      </c>
      <c r="ES571" s="72">
        <f t="shared" si="103"/>
        <v>1</v>
      </c>
      <c r="ET571" s="72" t="s">
        <v>145</v>
      </c>
      <c r="EU571" s="7" t="s">
        <v>2123</v>
      </c>
      <c r="EV571" s="7" t="s">
        <v>115</v>
      </c>
      <c r="EW571" s="7" t="s">
        <v>2350</v>
      </c>
      <c r="EX571" s="150" t="s">
        <v>2398</v>
      </c>
      <c r="EY571" s="239">
        <v>46206</v>
      </c>
      <c r="EZ571" s="239"/>
      <c r="FA571" s="150"/>
      <c r="FB571" s="239"/>
      <c r="FC571" s="7"/>
      <c r="FD571" s="7"/>
      <c r="FE571" s="7">
        <f t="shared" si="106"/>
        <v>5244</v>
      </c>
      <c r="FF571" s="72">
        <f t="shared" si="107"/>
        <v>10238</v>
      </c>
    </row>
    <row r="572" spans="1:163" ht="17.25" hidden="1" customHeight="1" x14ac:dyDescent="0.25">
      <c r="A572" s="72">
        <v>94397306</v>
      </c>
      <c r="B572" s="232" t="s">
        <v>769</v>
      </c>
      <c r="C572" s="72" t="s">
        <v>2243</v>
      </c>
      <c r="D572" s="72" t="s">
        <v>2947</v>
      </c>
      <c r="E572" s="72">
        <v>5320</v>
      </c>
      <c r="F572" s="72"/>
      <c r="G572" s="233"/>
      <c r="H572" s="233"/>
      <c r="I572" s="72">
        <v>5074</v>
      </c>
      <c r="J572" s="72">
        <v>10068</v>
      </c>
      <c r="K572" s="189">
        <f t="shared" si="96"/>
        <v>5235</v>
      </c>
      <c r="L572" s="189">
        <f t="shared" si="97"/>
        <v>9822</v>
      </c>
      <c r="M572" s="260">
        <v>2</v>
      </c>
      <c r="N572" s="72" t="s">
        <v>2242</v>
      </c>
      <c r="O572" s="72" t="s">
        <v>128</v>
      </c>
      <c r="P572" s="72" t="s">
        <v>173</v>
      </c>
      <c r="Q572" s="186">
        <v>9890.7800000000007</v>
      </c>
      <c r="R572" s="66">
        <v>241</v>
      </c>
      <c r="S572" s="66">
        <f t="shared" si="98"/>
        <v>0</v>
      </c>
      <c r="T572" s="66">
        <v>6295</v>
      </c>
      <c r="U572" s="4" t="s">
        <v>1030</v>
      </c>
      <c r="V572" s="5">
        <f t="shared" si="104"/>
        <v>4.9228428872919151E-2</v>
      </c>
      <c r="W572" s="5">
        <f t="shared" si="105"/>
        <v>1.8389953455965231E-3</v>
      </c>
      <c r="X572" s="5" t="s">
        <v>2242</v>
      </c>
      <c r="Y572" s="72" t="str">
        <f t="shared" si="100"/>
        <v>PTP</v>
      </c>
      <c r="Z572" s="72" t="s">
        <v>128</v>
      </c>
      <c r="AA572" s="72" t="s">
        <v>166</v>
      </c>
      <c r="AB572" s="232"/>
      <c r="AC572" s="72">
        <v>24</v>
      </c>
      <c r="AD572" s="72" t="s">
        <v>2888</v>
      </c>
      <c r="AE572" s="234"/>
      <c r="AF572" s="235" t="s">
        <v>129</v>
      </c>
      <c r="AG572" s="7"/>
      <c r="AH572" s="72" t="s">
        <v>1099</v>
      </c>
      <c r="AI572" s="7"/>
      <c r="AJ572" s="7"/>
      <c r="AK572" s="7"/>
      <c r="AL572" s="7">
        <v>10068</v>
      </c>
      <c r="AM572" s="186">
        <v>9890.7800000000007</v>
      </c>
      <c r="AN572" s="189">
        <v>58</v>
      </c>
      <c r="AO572" s="233">
        <v>56</v>
      </c>
      <c r="AP572" s="233" t="str">
        <f t="shared" si="101"/>
        <v>STABLE</v>
      </c>
      <c r="AQ572" s="233"/>
      <c r="AR572" s="233"/>
      <c r="AS572" s="233"/>
      <c r="AT572" s="233"/>
      <c r="AU572" s="72" t="s">
        <v>131</v>
      </c>
      <c r="AV572" s="236" t="s">
        <v>1519</v>
      </c>
      <c r="AW572" s="232" t="s">
        <v>1520</v>
      </c>
      <c r="AX572" s="237">
        <v>43748</v>
      </c>
      <c r="AY572" s="72">
        <v>80</v>
      </c>
      <c r="AZ572" s="72" t="s">
        <v>139</v>
      </c>
      <c r="BA572" s="7" t="s">
        <v>2305</v>
      </c>
      <c r="BB572" s="7"/>
      <c r="BC572" s="7"/>
      <c r="BD572" s="72"/>
      <c r="BE572" s="72"/>
      <c r="BF572" s="72"/>
      <c r="BG572" s="150"/>
      <c r="BH572" s="72"/>
      <c r="BI572" s="72"/>
      <c r="BJ572" s="72"/>
      <c r="BK572" s="72"/>
      <c r="BL572" s="72"/>
      <c r="BM572" s="72"/>
      <c r="BN572" s="72"/>
      <c r="BO572" s="72"/>
      <c r="BP572" s="72"/>
      <c r="BQ572" s="72"/>
      <c r="BR572" s="72"/>
      <c r="BS572" s="72"/>
      <c r="BT572" s="72"/>
      <c r="BU572" s="72">
        <v>1</v>
      </c>
      <c r="BV572" s="72"/>
      <c r="BW572" s="72"/>
      <c r="BX572" s="72">
        <v>1</v>
      </c>
      <c r="BY572" s="72"/>
      <c r="BZ572" s="72"/>
      <c r="CA572" s="72">
        <v>1</v>
      </c>
      <c r="CB572" s="72"/>
      <c r="CC572" s="72"/>
      <c r="CD572" s="72"/>
      <c r="CE572" s="72"/>
      <c r="CF572" s="72"/>
      <c r="CG572" s="72"/>
      <c r="CH572" s="72"/>
      <c r="CI572" s="72"/>
      <c r="CJ572" s="72"/>
      <c r="CK572" s="72"/>
      <c r="CL572" s="72"/>
      <c r="CM572" s="72">
        <v>1</v>
      </c>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v>1</v>
      </c>
      <c r="EG572" s="72"/>
      <c r="EH572" s="72"/>
      <c r="EI572" s="72"/>
      <c r="EJ572" s="72"/>
      <c r="EK572" s="72"/>
      <c r="EL572" s="72"/>
      <c r="EM572" s="72"/>
      <c r="EN572" s="72"/>
      <c r="EO572" s="72"/>
      <c r="EP572" s="72"/>
      <c r="EQ572" s="72"/>
      <c r="ER572" s="238">
        <f t="shared" si="102"/>
        <v>5</v>
      </c>
      <c r="ES572" s="72">
        <f t="shared" si="103"/>
        <v>1</v>
      </c>
      <c r="ET572" s="72" t="s">
        <v>178</v>
      </c>
      <c r="EU572" s="7" t="s">
        <v>2124</v>
      </c>
      <c r="EV572" s="7" t="s">
        <v>115</v>
      </c>
      <c r="EW572" s="7" t="s">
        <v>2358</v>
      </c>
      <c r="EX572" s="150" t="s">
        <v>2371</v>
      </c>
      <c r="EY572" s="239">
        <v>46213</v>
      </c>
      <c r="EZ572" s="239"/>
      <c r="FA572" s="150"/>
      <c r="FB572" s="239"/>
      <c r="FC572" s="7"/>
      <c r="FD572" s="7"/>
      <c r="FE572" s="7">
        <f t="shared" si="106"/>
        <v>5235</v>
      </c>
      <c r="FF572" s="72">
        <f t="shared" si="107"/>
        <v>15142</v>
      </c>
    </row>
    <row r="573" spans="1:163" ht="17.25" hidden="1" customHeight="1" x14ac:dyDescent="0.25">
      <c r="A573" s="72">
        <v>458739499</v>
      </c>
      <c r="B573" s="232" t="s">
        <v>942</v>
      </c>
      <c r="C573" s="72"/>
      <c r="D573" s="72"/>
      <c r="E573" s="72"/>
      <c r="F573" s="72"/>
      <c r="G573" s="233"/>
      <c r="H573" s="233"/>
      <c r="I573" s="72">
        <v>3402</v>
      </c>
      <c r="J573" s="72">
        <v>6796</v>
      </c>
      <c r="K573" s="189">
        <f t="shared" si="96"/>
        <v>3535</v>
      </c>
      <c r="L573" s="189">
        <f t="shared" si="97"/>
        <v>10198</v>
      </c>
      <c r="M573" s="260">
        <v>2</v>
      </c>
      <c r="N573" s="72" t="s">
        <v>124</v>
      </c>
      <c r="O573" s="72" t="s">
        <v>125</v>
      </c>
      <c r="P573" s="72" t="s">
        <v>126</v>
      </c>
      <c r="Q573" s="186">
        <v>9816</v>
      </c>
      <c r="R573" s="66">
        <v>141</v>
      </c>
      <c r="S573" s="66">
        <f t="shared" si="98"/>
        <v>0</v>
      </c>
      <c r="T573" s="66">
        <v>5843</v>
      </c>
      <c r="U573" s="4" t="s">
        <v>1006</v>
      </c>
      <c r="V573" s="5">
        <f t="shared" si="104"/>
        <v>1.4899028573015789E-2</v>
      </c>
      <c r="W573" s="5">
        <f t="shared" si="105"/>
        <v>1.8250914803863265E-3</v>
      </c>
      <c r="X573" s="5" t="s">
        <v>2242</v>
      </c>
      <c r="Y573" s="72" t="str">
        <f t="shared" si="100"/>
        <v>PTP</v>
      </c>
      <c r="Z573" s="72" t="s">
        <v>258</v>
      </c>
      <c r="AA573" s="72" t="s">
        <v>166</v>
      </c>
      <c r="AB573" s="232"/>
      <c r="AC573" s="72">
        <v>27</v>
      </c>
      <c r="AD573" s="72" t="s">
        <v>2888</v>
      </c>
      <c r="AE573" s="234"/>
      <c r="AF573" s="235" t="s">
        <v>129</v>
      </c>
      <c r="AG573" s="7"/>
      <c r="AH573" s="72" t="s">
        <v>1153</v>
      </c>
      <c r="AI573" s="7"/>
      <c r="AJ573" s="7"/>
      <c r="AK573" s="7"/>
      <c r="AL573" s="7">
        <v>6796</v>
      </c>
      <c r="AM573" s="186">
        <v>9816</v>
      </c>
      <c r="AN573" s="189">
        <v>57</v>
      </c>
      <c r="AO573" s="233">
        <v>86</v>
      </c>
      <c r="AP573" s="233" t="str">
        <f t="shared" si="101"/>
        <v>FLOW</v>
      </c>
      <c r="AQ573" s="233"/>
      <c r="AR573" s="233"/>
      <c r="AS573" s="233"/>
      <c r="AT573" s="233"/>
      <c r="AU573" s="72" t="s">
        <v>131</v>
      </c>
      <c r="AV573" s="236" t="s">
        <v>1724</v>
      </c>
      <c r="AW573" s="232" t="s">
        <v>252</v>
      </c>
      <c r="AX573" s="237">
        <v>45104</v>
      </c>
      <c r="AY573" s="72">
        <v>36</v>
      </c>
      <c r="AZ573" s="72" t="s">
        <v>139</v>
      </c>
      <c r="BA573" s="7" t="s">
        <v>135</v>
      </c>
      <c r="BB573" s="7"/>
      <c r="BC573" s="7"/>
      <c r="BD573" s="72"/>
      <c r="BE573" s="72"/>
      <c r="BF573" s="72"/>
      <c r="BG573" s="150"/>
      <c r="BH573" s="72"/>
      <c r="BI573" s="72">
        <v>1</v>
      </c>
      <c r="BJ573" s="72"/>
      <c r="BK573" s="72"/>
      <c r="BL573" s="72"/>
      <c r="BM573" s="72"/>
      <c r="BN573" s="72"/>
      <c r="BO573" s="72"/>
      <c r="BP573" s="72"/>
      <c r="BQ573" s="72"/>
      <c r="BR573" s="72"/>
      <c r="BS573" s="72"/>
      <c r="BT573" s="72"/>
      <c r="BU573" s="72"/>
      <c r="BV573" s="72"/>
      <c r="BW573" s="72"/>
      <c r="BX573" s="72"/>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238">
        <f t="shared" si="102"/>
        <v>1</v>
      </c>
      <c r="ES573" s="72">
        <f t="shared" si="103"/>
        <v>1</v>
      </c>
      <c r="ET573" s="72" t="s">
        <v>136</v>
      </c>
      <c r="EU573" s="7" t="s">
        <v>2125</v>
      </c>
      <c r="EV573" s="7" t="s">
        <v>115</v>
      </c>
      <c r="EW573" s="7" t="s">
        <v>2354</v>
      </c>
      <c r="EX573" s="150" t="s">
        <v>2384</v>
      </c>
      <c r="EY573" s="239">
        <v>46206</v>
      </c>
      <c r="EZ573" s="239"/>
      <c r="FA573" s="150"/>
      <c r="FB573" s="239"/>
      <c r="FC573" s="7"/>
      <c r="FD573" s="7"/>
      <c r="FE573" s="7">
        <f t="shared" si="106"/>
        <v>3535</v>
      </c>
      <c r="FF573" s="72">
        <f t="shared" si="107"/>
        <v>10198</v>
      </c>
    </row>
    <row r="574" spans="1:163" ht="17.25" hidden="1" customHeight="1" x14ac:dyDescent="0.25">
      <c r="A574" s="72">
        <v>465129513</v>
      </c>
      <c r="B574" s="232" t="s">
        <v>2672</v>
      </c>
      <c r="C574" s="72"/>
      <c r="D574" s="72"/>
      <c r="E574" s="72"/>
      <c r="F574" s="72"/>
      <c r="G574" s="233"/>
      <c r="H574" s="233" t="s">
        <v>2886</v>
      </c>
      <c r="I574" s="72">
        <v>5315</v>
      </c>
      <c r="J574" s="72">
        <v>4274</v>
      </c>
      <c r="K574" s="189">
        <f t="shared" si="96"/>
        <v>4365</v>
      </c>
      <c r="L574" s="189">
        <f t="shared" si="97"/>
        <v>9589</v>
      </c>
      <c r="M574" s="260">
        <v>1</v>
      </c>
      <c r="N574" s="72" t="s">
        <v>2242</v>
      </c>
      <c r="O574" s="72" t="s">
        <v>125</v>
      </c>
      <c r="P574" s="72" t="s">
        <v>276</v>
      </c>
      <c r="Q574" s="186">
        <v>9498</v>
      </c>
      <c r="R574" s="66">
        <v>91</v>
      </c>
      <c r="S574" s="66">
        <f t="shared" si="98"/>
        <v>0</v>
      </c>
      <c r="T574" s="66">
        <v>3209.01</v>
      </c>
      <c r="U574" s="4" t="s">
        <v>129</v>
      </c>
      <c r="V574" s="5">
        <f t="shared" si="104"/>
        <v>7.6048132911446875E-3</v>
      </c>
      <c r="W574" s="5">
        <f t="shared" si="105"/>
        <v>5.0025689703283281E-4</v>
      </c>
      <c r="X574" s="5" t="str">
        <f t="shared" si="99"/>
        <v xml:space="preserve">STABLE </v>
      </c>
      <c r="Y574" s="72" t="str">
        <f t="shared" si="100"/>
        <v>PAID</v>
      </c>
      <c r="Z574" s="72" t="s">
        <v>129</v>
      </c>
      <c r="AA574" s="72" t="s">
        <v>128</v>
      </c>
      <c r="AB574" s="232"/>
      <c r="AC574" s="72"/>
      <c r="AD574" s="72"/>
      <c r="AE574" s="234"/>
      <c r="AF574" s="235" t="s">
        <v>129</v>
      </c>
      <c r="AG574" s="7"/>
      <c r="AH574" s="72" t="s">
        <v>277</v>
      </c>
      <c r="AI574" s="7"/>
      <c r="AJ574" s="7"/>
      <c r="AK574" s="7"/>
      <c r="AL574" s="7">
        <v>7574.01</v>
      </c>
      <c r="AM574" s="186">
        <v>9498</v>
      </c>
      <c r="AN574" s="189">
        <v>26</v>
      </c>
      <c r="AO574" s="233">
        <v>25</v>
      </c>
      <c r="AP574" s="233" t="str">
        <f t="shared" si="101"/>
        <v>STABLE</v>
      </c>
      <c r="AQ574" s="233"/>
      <c r="AR574" s="233"/>
      <c r="AS574" s="233"/>
      <c r="AT574" s="233"/>
      <c r="AU574" s="72" t="s">
        <v>131</v>
      </c>
      <c r="AV574" s="236" t="s">
        <v>2852</v>
      </c>
      <c r="AW574" s="232" t="s">
        <v>252</v>
      </c>
      <c r="AX574" s="237">
        <v>45661</v>
      </c>
      <c r="AY574" s="72">
        <v>18</v>
      </c>
      <c r="AZ574" s="72" t="s">
        <v>2880</v>
      </c>
      <c r="BA574" s="7" t="s">
        <v>135</v>
      </c>
      <c r="BB574" s="7"/>
      <c r="BC574" s="7"/>
      <c r="BD574" s="72"/>
      <c r="BE574" s="72"/>
      <c r="BF574" s="72"/>
      <c r="BG574" s="150"/>
      <c r="BH574" s="72"/>
      <c r="BI574" s="72"/>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238">
        <f t="shared" si="102"/>
        <v>0</v>
      </c>
      <c r="ES574" s="72" t="str">
        <f t="shared" si="103"/>
        <v/>
      </c>
      <c r="ET574" s="72" t="s">
        <v>280</v>
      </c>
      <c r="EU574" s="7"/>
      <c r="EV574" s="262"/>
      <c r="EW574" s="7"/>
      <c r="EX574" s="150"/>
      <c r="EY574" s="239"/>
      <c r="EZ574" s="239"/>
      <c r="FA574" s="150"/>
      <c r="FB574" s="239"/>
      <c r="FC574" s="7"/>
      <c r="FD574" s="7"/>
      <c r="FE574" s="7">
        <f t="shared" si="106"/>
        <v>4365</v>
      </c>
      <c r="FF574" s="72">
        <f t="shared" si="107"/>
        <v>9589</v>
      </c>
    </row>
    <row r="575" spans="1:163" ht="17.25" hidden="1" customHeight="1" x14ac:dyDescent="0.25">
      <c r="A575" s="72">
        <v>458385778</v>
      </c>
      <c r="B575" s="232" t="s">
        <v>358</v>
      </c>
      <c r="C575" s="72" t="s">
        <v>2243</v>
      </c>
      <c r="D575" s="72" t="s">
        <v>2244</v>
      </c>
      <c r="E575" s="72">
        <v>9802</v>
      </c>
      <c r="F575" s="72"/>
      <c r="G575" s="233"/>
      <c r="H575" s="233"/>
      <c r="I575" s="72">
        <v>3199</v>
      </c>
      <c r="J575" s="72">
        <v>9480</v>
      </c>
      <c r="K575" s="189">
        <f t="shared" si="96"/>
        <v>3404</v>
      </c>
      <c r="L575" s="189">
        <f t="shared" si="97"/>
        <v>2877</v>
      </c>
      <c r="M575" s="260">
        <v>3</v>
      </c>
      <c r="N575" s="72" t="s">
        <v>480</v>
      </c>
      <c r="O575" s="72" t="s">
        <v>128</v>
      </c>
      <c r="P575" s="72" t="s">
        <v>199</v>
      </c>
      <c r="Q575" s="186">
        <v>9262</v>
      </c>
      <c r="R575" s="66">
        <v>322</v>
      </c>
      <c r="S575" s="66">
        <f t="shared" si="98"/>
        <v>0</v>
      </c>
      <c r="T575" s="66">
        <v>0</v>
      </c>
      <c r="U575" s="4" t="s">
        <v>124</v>
      </c>
      <c r="V575" s="5">
        <f t="shared" si="104"/>
        <v>5.6834638325028844E-2</v>
      </c>
      <c r="W575" s="5">
        <f t="shared" si="105"/>
        <v>2.966368304525692E-3</v>
      </c>
      <c r="X575" s="5" t="str">
        <f t="shared" si="99"/>
        <v>RB</v>
      </c>
      <c r="Y575" s="72" t="str">
        <f t="shared" si="100"/>
        <v>PAID</v>
      </c>
      <c r="Z575" s="72" t="s">
        <v>166</v>
      </c>
      <c r="AA575" s="72" t="s">
        <v>128</v>
      </c>
      <c r="AB575" s="232"/>
      <c r="AC575" s="72"/>
      <c r="AD575" s="72" t="s">
        <v>2888</v>
      </c>
      <c r="AE575" s="234"/>
      <c r="AF575" s="235" t="s">
        <v>2882</v>
      </c>
      <c r="AG575" s="7"/>
      <c r="AH575" s="72" t="s">
        <v>359</v>
      </c>
      <c r="AI575" s="7"/>
      <c r="AJ575" s="7"/>
      <c r="AK575" s="7"/>
      <c r="AL575" s="7">
        <v>9480</v>
      </c>
      <c r="AM575" s="186">
        <v>9262</v>
      </c>
      <c r="AN575" s="189">
        <v>87</v>
      </c>
      <c r="AO575" s="233">
        <v>0</v>
      </c>
      <c r="AP575" s="233" t="str">
        <f t="shared" si="101"/>
        <v>RB</v>
      </c>
      <c r="AQ575" s="233"/>
      <c r="AR575" s="233"/>
      <c r="AS575" s="233"/>
      <c r="AT575" s="233"/>
      <c r="AU575" s="72" t="s">
        <v>131</v>
      </c>
      <c r="AV575" s="236" t="s">
        <v>360</v>
      </c>
      <c r="AW575" s="232" t="s">
        <v>361</v>
      </c>
      <c r="AX575" s="237">
        <v>45080</v>
      </c>
      <c r="AY575" s="72">
        <v>36</v>
      </c>
      <c r="AZ575" s="72" t="s">
        <v>139</v>
      </c>
      <c r="BA575" s="7" t="s">
        <v>135</v>
      </c>
      <c r="BB575" s="7"/>
      <c r="BC575" s="7">
        <v>1</v>
      </c>
      <c r="BD575" s="72"/>
      <c r="BE575" s="72"/>
      <c r="BF575" s="72"/>
      <c r="BG575" s="150"/>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238">
        <f t="shared" si="102"/>
        <v>1</v>
      </c>
      <c r="ES575" s="72">
        <f t="shared" si="103"/>
        <v>1</v>
      </c>
      <c r="ET575" s="72" t="s">
        <v>203</v>
      </c>
      <c r="EU575" s="7" t="s">
        <v>362</v>
      </c>
      <c r="EV575" s="7" t="s">
        <v>115</v>
      </c>
      <c r="EW575" s="7" t="s">
        <v>2354</v>
      </c>
      <c r="EX575" s="150" t="s">
        <v>2519</v>
      </c>
      <c r="EY575" s="239">
        <v>46205</v>
      </c>
      <c r="EZ575" s="239"/>
      <c r="FA575" s="150"/>
      <c r="FB575" s="239"/>
      <c r="FC575" s="7"/>
      <c r="FD575" s="7"/>
      <c r="FE575" s="7">
        <f t="shared" si="106"/>
        <v>3404</v>
      </c>
      <c r="FF575" s="72">
        <f t="shared" si="107"/>
        <v>12679</v>
      </c>
      <c r="FG575" s="6">
        <v>458385778</v>
      </c>
    </row>
    <row r="576" spans="1:163" ht="17.25" hidden="1" customHeight="1" x14ac:dyDescent="0.25">
      <c r="A576" s="72">
        <v>460840197</v>
      </c>
      <c r="B576" s="232" t="s">
        <v>645</v>
      </c>
      <c r="C576" s="72" t="s">
        <v>2243</v>
      </c>
      <c r="D576" s="72" t="s">
        <v>2344</v>
      </c>
      <c r="E576" s="72">
        <v>3730</v>
      </c>
      <c r="F576" s="72"/>
      <c r="G576" s="233"/>
      <c r="H576" s="233" t="s">
        <v>2556</v>
      </c>
      <c r="I576" s="72">
        <v>3730</v>
      </c>
      <c r="J576" s="72">
        <v>9392</v>
      </c>
      <c r="K576" s="189">
        <f t="shared" si="96"/>
        <v>2377</v>
      </c>
      <c r="L576" s="189">
        <f t="shared" si="97"/>
        <v>9392</v>
      </c>
      <c r="M576" s="260">
        <v>3</v>
      </c>
      <c r="N576" s="72" t="s">
        <v>2242</v>
      </c>
      <c r="O576" s="72" t="s">
        <v>128</v>
      </c>
      <c r="P576" s="72" t="s">
        <v>148</v>
      </c>
      <c r="Q576" s="186">
        <v>9213</v>
      </c>
      <c r="R576" s="66">
        <v>445</v>
      </c>
      <c r="S576" s="66">
        <f t="shared" si="98"/>
        <v>0</v>
      </c>
      <c r="T576" s="66">
        <v>6300</v>
      </c>
      <c r="U576" s="4" t="s">
        <v>1024</v>
      </c>
      <c r="V576" s="5">
        <f t="shared" si="104"/>
        <v>4.4600757142995461E-2</v>
      </c>
      <c r="W576" s="5">
        <f t="shared" si="105"/>
        <v>2.9506749286973876E-3</v>
      </c>
      <c r="X576" s="5" t="str">
        <f t="shared" si="99"/>
        <v xml:space="preserve">STABLE </v>
      </c>
      <c r="Y576" s="72" t="str">
        <f t="shared" si="100"/>
        <v>PAID</v>
      </c>
      <c r="Z576" s="72" t="s">
        <v>128</v>
      </c>
      <c r="AA576" s="72" t="s">
        <v>128</v>
      </c>
      <c r="AB576" s="232"/>
      <c r="AC576" s="72"/>
      <c r="AD576" s="72"/>
      <c r="AE576" s="234"/>
      <c r="AF576" s="235" t="s">
        <v>2882</v>
      </c>
      <c r="AG576" s="7"/>
      <c r="AH576" s="72" t="s">
        <v>1063</v>
      </c>
      <c r="AI576" s="7"/>
      <c r="AJ576" s="7"/>
      <c r="AK576" s="7"/>
      <c r="AL576" s="7">
        <v>9392</v>
      </c>
      <c r="AM576" s="186">
        <v>9213</v>
      </c>
      <c r="AN576" s="189">
        <v>87</v>
      </c>
      <c r="AO576" s="233">
        <v>86</v>
      </c>
      <c r="AP576" s="233" t="str">
        <f t="shared" si="101"/>
        <v>STABLE</v>
      </c>
      <c r="AQ576" s="233"/>
      <c r="AR576" s="233"/>
      <c r="AS576" s="233"/>
      <c r="AT576" s="233"/>
      <c r="AU576" s="72" t="s">
        <v>426</v>
      </c>
      <c r="AV576" s="236" t="s">
        <v>1363</v>
      </c>
      <c r="AW576" s="232" t="s">
        <v>267</v>
      </c>
      <c r="AX576" s="237">
        <v>45252</v>
      </c>
      <c r="AY576" s="72">
        <v>30</v>
      </c>
      <c r="AZ576" s="72" t="s">
        <v>139</v>
      </c>
      <c r="BA576" s="7" t="s">
        <v>2305</v>
      </c>
      <c r="BB576" s="7"/>
      <c r="BC576" s="7"/>
      <c r="BD576" s="72"/>
      <c r="BE576" s="72"/>
      <c r="BF576" s="72"/>
      <c r="BG576" s="150"/>
      <c r="BH576" s="72"/>
      <c r="BI576" s="72"/>
      <c r="BJ576" s="72"/>
      <c r="BK576" s="72"/>
      <c r="BL576" s="72">
        <v>1</v>
      </c>
      <c r="BM576" s="72"/>
      <c r="BN576" s="72"/>
      <c r="BO576" s="72"/>
      <c r="BP576" s="72"/>
      <c r="BQ576" s="72"/>
      <c r="BR576" s="72"/>
      <c r="BS576" s="72"/>
      <c r="BT576" s="72"/>
      <c r="BU576" s="72"/>
      <c r="BV576" s="72"/>
      <c r="BW576" s="72"/>
      <c r="BX576" s="72"/>
      <c r="BY576" s="72"/>
      <c r="BZ576" s="72"/>
      <c r="CA576" s="72"/>
      <c r="CB576" s="72"/>
      <c r="CC576" s="72"/>
      <c r="CD576" s="72"/>
      <c r="CE576" s="72"/>
      <c r="CF576" s="72"/>
      <c r="CG576" s="72"/>
      <c r="CH576" s="72"/>
      <c r="CI576" s="72"/>
      <c r="CJ576" s="72"/>
      <c r="CK576" s="72"/>
      <c r="CL576" s="72"/>
      <c r="CM576" s="72">
        <v>1</v>
      </c>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v>1</v>
      </c>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238">
        <f t="shared" si="102"/>
        <v>3</v>
      </c>
      <c r="ES576" s="72">
        <f t="shared" si="103"/>
        <v>1</v>
      </c>
      <c r="ET576" s="72" t="s">
        <v>152</v>
      </c>
      <c r="EU576" s="7" t="s">
        <v>2126</v>
      </c>
      <c r="EV576" s="7" t="s">
        <v>115</v>
      </c>
      <c r="EW576" s="7" t="s">
        <v>2354</v>
      </c>
      <c r="EX576" s="150" t="s">
        <v>2520</v>
      </c>
      <c r="EY576" s="239">
        <v>46207</v>
      </c>
      <c r="EZ576" s="239"/>
      <c r="FA576" s="150"/>
      <c r="FB576" s="239"/>
      <c r="FC576" s="7"/>
      <c r="FD576" s="7"/>
      <c r="FE576" s="7">
        <f t="shared" si="106"/>
        <v>2377</v>
      </c>
      <c r="FF576" s="72">
        <f t="shared" si="107"/>
        <v>13122</v>
      </c>
    </row>
    <row r="577" spans="1:163" ht="17.25" hidden="1" customHeight="1" x14ac:dyDescent="0.25">
      <c r="A577" s="72">
        <v>465718124</v>
      </c>
      <c r="B577" s="232" t="s">
        <v>639</v>
      </c>
      <c r="C577" s="72"/>
      <c r="D577" s="72"/>
      <c r="E577" s="72"/>
      <c r="F577" s="72"/>
      <c r="G577" s="233"/>
      <c r="H577" s="233"/>
      <c r="I577" s="72">
        <v>2406</v>
      </c>
      <c r="J577" s="72">
        <v>2399</v>
      </c>
      <c r="K577" s="189">
        <f t="shared" ref="K577:K640" si="109">IF((J577+R577)&lt;=I577+R577,(J577+R577),((I577-(I577*(M577+1)-(I577+J577)))+R577))</f>
        <v>2468</v>
      </c>
      <c r="L577" s="189">
        <f t="shared" ref="L577:L640" si="110">FF577-E577</f>
        <v>4805</v>
      </c>
      <c r="M577" s="260">
        <v>1</v>
      </c>
      <c r="N577" s="72" t="s">
        <v>124</v>
      </c>
      <c r="O577" s="72" t="s">
        <v>125</v>
      </c>
      <c r="P577" s="72" t="s">
        <v>165</v>
      </c>
      <c r="Q577" s="186">
        <v>9169</v>
      </c>
      <c r="R577" s="66">
        <v>69</v>
      </c>
      <c r="S577" s="66">
        <f t="shared" ref="S577:S640" si="111">IF(H577="CBC COLL",T577,)</f>
        <v>0</v>
      </c>
      <c r="T577" s="66">
        <v>3600</v>
      </c>
      <c r="U577" s="4" t="s">
        <v>1014</v>
      </c>
      <c r="V577" s="5">
        <f t="shared" si="104"/>
        <v>9.9069524418525425E-3</v>
      </c>
      <c r="W577" s="5">
        <f t="shared" si="105"/>
        <v>4.8292856273889697E-4</v>
      </c>
      <c r="X577" s="5" t="s">
        <v>2242</v>
      </c>
      <c r="Y577" s="72" t="str">
        <f t="shared" ref="Y577:Y640" si="112">IF(OR(N577="STABLE", N577="RB" ),"PAID",AA577)</f>
        <v>PTP</v>
      </c>
      <c r="Z577" s="72" t="s">
        <v>166</v>
      </c>
      <c r="AA577" s="72" t="s">
        <v>166</v>
      </c>
      <c r="AB577" s="232"/>
      <c r="AC577" s="72">
        <v>31</v>
      </c>
      <c r="AD577" s="72" t="s">
        <v>2888</v>
      </c>
      <c r="AE577" s="234"/>
      <c r="AF577" s="235" t="s">
        <v>129</v>
      </c>
      <c r="AG577" s="7"/>
      <c r="AH577" s="72" t="s">
        <v>213</v>
      </c>
      <c r="AI577" s="7"/>
      <c r="AJ577" s="7"/>
      <c r="AK577" s="7"/>
      <c r="AL577" s="7">
        <v>2399</v>
      </c>
      <c r="AM577" s="186">
        <v>9169</v>
      </c>
      <c r="AN577" s="189">
        <v>25</v>
      </c>
      <c r="AO577" s="233">
        <v>54</v>
      </c>
      <c r="AP577" s="233" t="str">
        <f t="shared" ref="AP577:AP640" si="113">IF(AO577=0,"RB",IF(AO577&lt;AN577,"STABLE",IF(AO577&gt;AN577,"FLOW","SAME")))</f>
        <v>FLOW</v>
      </c>
      <c r="AQ577" s="233"/>
      <c r="AR577" s="233"/>
      <c r="AS577" s="233"/>
      <c r="AT577" s="233"/>
      <c r="AU577" s="72" t="s">
        <v>131</v>
      </c>
      <c r="AV577" s="236" t="s">
        <v>1357</v>
      </c>
      <c r="AW577" s="232" t="s">
        <v>1227</v>
      </c>
      <c r="AX577" s="237">
        <v>45733</v>
      </c>
      <c r="AY577" s="72">
        <v>18</v>
      </c>
      <c r="AZ577" s="72" t="s">
        <v>139</v>
      </c>
      <c r="BA577" s="7" t="s">
        <v>2305</v>
      </c>
      <c r="BB577" s="7"/>
      <c r="BC577" s="7"/>
      <c r="BD577" s="72"/>
      <c r="BE577" s="72"/>
      <c r="BF577" s="72"/>
      <c r="BG577" s="150"/>
      <c r="BH577" s="72"/>
      <c r="BI577" s="72"/>
      <c r="BJ577" s="72"/>
      <c r="BK577" s="72"/>
      <c r="BL577" s="72">
        <v>1</v>
      </c>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238">
        <f t="shared" ref="ER577:ER640" si="114">BC577+BF577+BI577+BL577+BO577+BR577+BU577+BX577+CA577+CD577+CG577+CJ577+CM577+CP577+CS577+CV577+CY577+DB577+DE577+DH577+DK577+DN577+DQ577+DT577+DW577+DZ577+EC577+EF577+EI577+EL577+EO577</f>
        <v>1</v>
      </c>
      <c r="ES577" s="72">
        <f t="shared" ref="ES577:ES640" si="115">IF(ER577&gt;0,1,"")</f>
        <v>1</v>
      </c>
      <c r="ET577" s="72" t="s">
        <v>170</v>
      </c>
      <c r="EU577" s="7" t="s">
        <v>2127</v>
      </c>
      <c r="EV577" s="7" t="s">
        <v>115</v>
      </c>
      <c r="EW577" s="7" t="s">
        <v>2358</v>
      </c>
      <c r="EX577" s="150" t="s">
        <v>2521</v>
      </c>
      <c r="EY577" s="239">
        <v>46212</v>
      </c>
      <c r="EZ577" s="239"/>
      <c r="FA577" s="150"/>
      <c r="FB577" s="239"/>
      <c r="FC577" s="7"/>
      <c r="FD577" s="7"/>
      <c r="FE577" s="7">
        <f t="shared" si="106"/>
        <v>2468</v>
      </c>
      <c r="FF577" s="72">
        <f t="shared" si="107"/>
        <v>4805</v>
      </c>
    </row>
    <row r="578" spans="1:163" ht="17.25" hidden="1" customHeight="1" x14ac:dyDescent="0.25">
      <c r="A578" s="72">
        <v>464721019</v>
      </c>
      <c r="B578" s="232" t="s">
        <v>717</v>
      </c>
      <c r="C578" s="72"/>
      <c r="D578" s="72"/>
      <c r="E578" s="72"/>
      <c r="F578" s="72"/>
      <c r="G578" s="233"/>
      <c r="H578" s="233"/>
      <c r="I578" s="72">
        <v>9546</v>
      </c>
      <c r="J578" s="72">
        <v>9069</v>
      </c>
      <c r="K578" s="189">
        <f t="shared" si="109"/>
        <v>9499</v>
      </c>
      <c r="L578" s="189">
        <f t="shared" si="110"/>
        <v>18615</v>
      </c>
      <c r="M578" s="260">
        <v>2</v>
      </c>
      <c r="N578" s="72" t="s">
        <v>124</v>
      </c>
      <c r="O578" s="72" t="s">
        <v>125</v>
      </c>
      <c r="P578" s="72" t="s">
        <v>348</v>
      </c>
      <c r="Q578" s="186">
        <v>9069</v>
      </c>
      <c r="R578" s="66">
        <v>430</v>
      </c>
      <c r="S578" s="66">
        <f t="shared" si="111"/>
        <v>0</v>
      </c>
      <c r="T578" s="66">
        <v>1350</v>
      </c>
      <c r="U578" s="4" t="s">
        <v>1017</v>
      </c>
      <c r="V578" s="5">
        <f t="shared" ref="V578:V641" si="116">Q578/SUMIFS($Q:$Q,$M:$M,M578,$P:$P,P578)</f>
        <v>8.2271487745004646E-2</v>
      </c>
      <c r="W578" s="5">
        <f t="shared" ref="W578:W641" si="117">Q578/SUMIFS($Q:$Q,$M:$M,M578)</f>
        <v>1.6862015724962911E-3</v>
      </c>
      <c r="X578" s="5" t="str">
        <f t="shared" ref="X578:X640" si="118">N578</f>
        <v>FLOW</v>
      </c>
      <c r="Y578" s="72" t="str">
        <f t="shared" si="112"/>
        <v>NC</v>
      </c>
      <c r="Z578" s="72" t="s">
        <v>128</v>
      </c>
      <c r="AA578" s="72" t="s">
        <v>141</v>
      </c>
      <c r="AB578" s="232" t="s">
        <v>2349</v>
      </c>
      <c r="AC578" s="72"/>
      <c r="AD578" s="72" t="s">
        <v>2892</v>
      </c>
      <c r="AE578" s="234"/>
      <c r="AF578" s="235" t="s">
        <v>129</v>
      </c>
      <c r="AG578" s="7"/>
      <c r="AH578" s="72" t="s">
        <v>349</v>
      </c>
      <c r="AI578" s="7"/>
      <c r="AJ578" s="7"/>
      <c r="AK578" s="7"/>
      <c r="AL578" s="7">
        <v>9069</v>
      </c>
      <c r="AM578" s="186">
        <v>9069</v>
      </c>
      <c r="AN578" s="189">
        <v>57</v>
      </c>
      <c r="AO578" s="233">
        <v>86</v>
      </c>
      <c r="AP578" s="233" t="str">
        <f t="shared" si="113"/>
        <v>FLOW</v>
      </c>
      <c r="AQ578" s="233"/>
      <c r="AR578" s="233"/>
      <c r="AS578" s="233"/>
      <c r="AT578" s="233"/>
      <c r="AU578" s="72" t="s">
        <v>131</v>
      </c>
      <c r="AV578" s="236" t="s">
        <v>1456</v>
      </c>
      <c r="AW578" s="232" t="s">
        <v>1337</v>
      </c>
      <c r="AX578" s="237">
        <v>45615</v>
      </c>
      <c r="AY578" s="72">
        <v>18</v>
      </c>
      <c r="AZ578" s="72" t="s">
        <v>139</v>
      </c>
      <c r="BA578" s="7" t="s">
        <v>135</v>
      </c>
      <c r="BB578" s="7"/>
      <c r="BC578" s="7"/>
      <c r="BD578" s="72"/>
      <c r="BE578" s="72"/>
      <c r="BF578" s="72"/>
      <c r="BG578" s="150"/>
      <c r="BH578" s="72"/>
      <c r="BI578" s="72">
        <v>1</v>
      </c>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v>1</v>
      </c>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238">
        <f t="shared" si="114"/>
        <v>2</v>
      </c>
      <c r="ES578" s="72">
        <f t="shared" si="115"/>
        <v>1</v>
      </c>
      <c r="ET578" s="72" t="s">
        <v>352</v>
      </c>
      <c r="EU578" s="7" t="s">
        <v>2128</v>
      </c>
      <c r="EV578" s="7" t="s">
        <v>115</v>
      </c>
      <c r="EW578" s="7" t="s">
        <v>2350</v>
      </c>
      <c r="EX578" s="150" t="s">
        <v>2434</v>
      </c>
      <c r="EY578" s="239">
        <v>46206</v>
      </c>
      <c r="EZ578" s="239"/>
      <c r="FA578" s="150"/>
      <c r="FB578" s="239"/>
      <c r="FC578" s="7" t="s">
        <v>2933</v>
      </c>
      <c r="FD578" s="7"/>
      <c r="FE578" s="7">
        <f t="shared" ref="FE578:FE641" si="119">IF((J578+R578)&lt;=I578+R578,(J578+R578),((I578-(I578*(M578+1)-(I578+J578)))+R578))</f>
        <v>9499</v>
      </c>
      <c r="FF578" s="72">
        <f t="shared" ref="FF578:FF641" si="120">I578+J578+FD578</f>
        <v>18615</v>
      </c>
    </row>
    <row r="579" spans="1:163" ht="17.25" hidden="1" customHeight="1" x14ac:dyDescent="0.25">
      <c r="A579" s="72">
        <v>462843811</v>
      </c>
      <c r="B579" s="232" t="s">
        <v>2262</v>
      </c>
      <c r="C579" s="72"/>
      <c r="D579" s="72"/>
      <c r="E579" s="72"/>
      <c r="F579" s="72"/>
      <c r="G579" s="233"/>
      <c r="H579" s="233"/>
      <c r="I579" s="72">
        <v>4000</v>
      </c>
      <c r="J579" s="72">
        <v>9231</v>
      </c>
      <c r="K579" s="189">
        <f t="shared" si="109"/>
        <v>-2144</v>
      </c>
      <c r="L579" s="189">
        <f t="shared" si="110"/>
        <v>13231</v>
      </c>
      <c r="M579" s="260">
        <v>4</v>
      </c>
      <c r="N579" s="72" t="s">
        <v>124</v>
      </c>
      <c r="O579" s="72" t="s">
        <v>125</v>
      </c>
      <c r="P579" s="72" t="s">
        <v>348</v>
      </c>
      <c r="Q579" s="186">
        <v>9034</v>
      </c>
      <c r="R579" s="66">
        <v>625</v>
      </c>
      <c r="S579" s="66">
        <f t="shared" si="111"/>
        <v>0</v>
      </c>
      <c r="T579" s="66">
        <v>3150</v>
      </c>
      <c r="U579" s="4" t="s">
        <v>124</v>
      </c>
      <c r="V579" s="5">
        <f t="shared" si="116"/>
        <v>4.4697104632983042E-2</v>
      </c>
      <c r="W579" s="5">
        <f t="shared" si="117"/>
        <v>3.4803887069469091E-3</v>
      </c>
      <c r="X579" s="5" t="str">
        <f t="shared" si="118"/>
        <v>FLOW</v>
      </c>
      <c r="Y579" s="72" t="str">
        <f t="shared" si="112"/>
        <v>NC</v>
      </c>
      <c r="Z579" s="72" t="s">
        <v>141</v>
      </c>
      <c r="AA579" s="72" t="s">
        <v>141</v>
      </c>
      <c r="AB579" s="232" t="s">
        <v>2347</v>
      </c>
      <c r="AC579" s="72"/>
      <c r="AD579" s="72" t="s">
        <v>2892</v>
      </c>
      <c r="AE579" s="234"/>
      <c r="AF579" s="235" t="s">
        <v>129</v>
      </c>
      <c r="AG579" s="7"/>
      <c r="AH579" s="72" t="s">
        <v>373</v>
      </c>
      <c r="AI579" s="7"/>
      <c r="AJ579" s="7"/>
      <c r="AK579" s="7"/>
      <c r="AL579" s="7">
        <v>13006</v>
      </c>
      <c r="AM579" s="186">
        <v>9034</v>
      </c>
      <c r="AN579" s="189">
        <v>118</v>
      </c>
      <c r="AO579" s="233">
        <v>147</v>
      </c>
      <c r="AP579" s="233" t="str">
        <f t="shared" si="113"/>
        <v>FLOW</v>
      </c>
      <c r="AQ579" s="233"/>
      <c r="AR579" s="233"/>
      <c r="AS579" s="233"/>
      <c r="AT579" s="233"/>
      <c r="AU579" s="72" t="s">
        <v>129</v>
      </c>
      <c r="AV579" s="236"/>
      <c r="AW579" s="232" t="s">
        <v>351</v>
      </c>
      <c r="AX579" s="237">
        <v>45421</v>
      </c>
      <c r="AY579" s="72">
        <v>24</v>
      </c>
      <c r="AZ579" s="72" t="s">
        <v>2304</v>
      </c>
      <c r="BA579" s="7" t="s">
        <v>135</v>
      </c>
      <c r="BB579" s="7"/>
      <c r="BC579" s="7"/>
      <c r="BD579" s="72"/>
      <c r="BE579" s="72"/>
      <c r="BF579" s="72"/>
      <c r="BG579" s="150"/>
      <c r="BH579" s="72"/>
      <c r="BI579" s="72"/>
      <c r="BJ579" s="72"/>
      <c r="BK579" s="72"/>
      <c r="BL579" s="72"/>
      <c r="BM579" s="72"/>
      <c r="BN579" s="72"/>
      <c r="BO579" s="72"/>
      <c r="BP579" s="72"/>
      <c r="BQ579" s="72"/>
      <c r="BR579" s="72"/>
      <c r="BS579" s="72"/>
      <c r="BT579" s="72"/>
      <c r="BU579" s="72"/>
      <c r="BV579" s="72"/>
      <c r="BW579" s="72"/>
      <c r="BX579" s="72"/>
      <c r="BY579" s="72"/>
      <c r="BZ579" s="72"/>
      <c r="CA579" s="72"/>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v>1</v>
      </c>
      <c r="EP579" s="72"/>
      <c r="EQ579" s="72"/>
      <c r="ER579" s="238">
        <f t="shared" si="114"/>
        <v>1</v>
      </c>
      <c r="ES579" s="72">
        <f t="shared" si="115"/>
        <v>1</v>
      </c>
      <c r="ET579" s="72" t="s">
        <v>352</v>
      </c>
      <c r="EU579" s="7" t="e">
        <v>#N/A</v>
      </c>
      <c r="EV579" s="262" t="s">
        <v>115</v>
      </c>
      <c r="EW579" s="7" t="e">
        <v>#N/A</v>
      </c>
      <c r="EX579" s="150" t="e">
        <v>#N/A</v>
      </c>
      <c r="EY579" s="239" t="e">
        <v>#N/A</v>
      </c>
      <c r="EZ579" s="239"/>
      <c r="FA579" s="150"/>
      <c r="FB579" s="239"/>
      <c r="FC579" s="7"/>
      <c r="FD579" s="7"/>
      <c r="FE579" s="7">
        <f t="shared" si="119"/>
        <v>-2144</v>
      </c>
      <c r="FF579" s="72">
        <f t="shared" si="120"/>
        <v>13231</v>
      </c>
    </row>
    <row r="580" spans="1:163" ht="17.25" customHeight="1" x14ac:dyDescent="0.25">
      <c r="A580" s="72">
        <v>458751236</v>
      </c>
      <c r="B580" s="232" t="s">
        <v>728</v>
      </c>
      <c r="C580" s="72" t="s">
        <v>2243</v>
      </c>
      <c r="D580" s="72" t="s">
        <v>2908</v>
      </c>
      <c r="E580" s="72">
        <v>4758</v>
      </c>
      <c r="F580" s="72"/>
      <c r="G580" s="233"/>
      <c r="H580" s="233"/>
      <c r="I580" s="72">
        <v>4655</v>
      </c>
      <c r="J580" s="72">
        <v>4414</v>
      </c>
      <c r="K580" s="189">
        <f t="shared" si="109"/>
        <v>4505</v>
      </c>
      <c r="L580" s="189">
        <f t="shared" si="110"/>
        <v>4311</v>
      </c>
      <c r="M580" s="260">
        <v>1</v>
      </c>
      <c r="N580" s="72" t="s">
        <v>2242</v>
      </c>
      <c r="O580" s="72" t="s">
        <v>128</v>
      </c>
      <c r="P580" s="72" t="s">
        <v>264</v>
      </c>
      <c r="Q580" s="186">
        <v>9006</v>
      </c>
      <c r="R580" s="66">
        <v>91</v>
      </c>
      <c r="S580" s="66">
        <f t="shared" si="111"/>
        <v>0</v>
      </c>
      <c r="T580" s="66">
        <v>6750</v>
      </c>
      <c r="U580" s="4" t="s">
        <v>1024</v>
      </c>
      <c r="V580" s="5">
        <f t="shared" si="116"/>
        <v>7.7612704898165725E-3</v>
      </c>
      <c r="W580" s="5">
        <f t="shared" si="117"/>
        <v>4.7434340015557925E-4</v>
      </c>
      <c r="X580" s="5" t="str">
        <f t="shared" si="118"/>
        <v xml:space="preserve">STABLE </v>
      </c>
      <c r="Y580" s="72" t="str">
        <f t="shared" si="112"/>
        <v>PAID</v>
      </c>
      <c r="Z580" s="72" t="s">
        <v>128</v>
      </c>
      <c r="AA580" s="72" t="s">
        <v>128</v>
      </c>
      <c r="AB580" s="232"/>
      <c r="AC580" s="72"/>
      <c r="AD580" s="72"/>
      <c r="AE580" s="234"/>
      <c r="AF580" s="235" t="s">
        <v>129</v>
      </c>
      <c r="AG580" s="7"/>
      <c r="AH580" s="72" t="s">
        <v>1085</v>
      </c>
      <c r="AI580" s="7"/>
      <c r="AJ580" s="7"/>
      <c r="AK580" s="7"/>
      <c r="AL580" s="7">
        <v>4414</v>
      </c>
      <c r="AM580" s="186">
        <v>9006</v>
      </c>
      <c r="AN580" s="189">
        <v>26</v>
      </c>
      <c r="AO580" s="233">
        <v>25</v>
      </c>
      <c r="AP580" s="233" t="str">
        <f t="shared" si="113"/>
        <v>STABLE</v>
      </c>
      <c r="AQ580" s="233"/>
      <c r="AR580" s="233"/>
      <c r="AS580" s="233"/>
      <c r="AT580" s="233"/>
      <c r="AU580" s="72" t="s">
        <v>131</v>
      </c>
      <c r="AV580" s="236" t="s">
        <v>1467</v>
      </c>
      <c r="AW580" s="232" t="s">
        <v>1422</v>
      </c>
      <c r="AX580" s="237">
        <v>45105</v>
      </c>
      <c r="AY580" s="72">
        <v>36</v>
      </c>
      <c r="AZ580" s="72" t="s">
        <v>139</v>
      </c>
      <c r="BA580" s="7" t="s">
        <v>2305</v>
      </c>
      <c r="BB580" s="7"/>
      <c r="BC580" s="7"/>
      <c r="BD580" s="72"/>
      <c r="BE580" s="72"/>
      <c r="BF580" s="72"/>
      <c r="BG580" s="150"/>
      <c r="BH580" s="72"/>
      <c r="BI580" s="72"/>
      <c r="BJ580" s="72"/>
      <c r="BK580" s="72"/>
      <c r="BL580" s="72">
        <v>1</v>
      </c>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c r="CK580" s="72"/>
      <c r="CL580" s="72"/>
      <c r="CM580" s="72"/>
      <c r="CN580" s="72"/>
      <c r="CO580" s="72"/>
      <c r="CP580" s="72"/>
      <c r="CQ580" s="72"/>
      <c r="CR580" s="72"/>
      <c r="CS580" s="72"/>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238">
        <f t="shared" si="114"/>
        <v>1</v>
      </c>
      <c r="ES580" s="72">
        <f t="shared" si="115"/>
        <v>1</v>
      </c>
      <c r="ET580" s="72" t="s">
        <v>268</v>
      </c>
      <c r="EU580" s="7" t="s">
        <v>2129</v>
      </c>
      <c r="EV580" s="7" t="s">
        <v>115</v>
      </c>
      <c r="EW580" s="7" t="s">
        <v>2358</v>
      </c>
      <c r="EX580" s="150" t="s">
        <v>2522</v>
      </c>
      <c r="EY580" s="239">
        <v>46216</v>
      </c>
      <c r="EZ580" s="239"/>
      <c r="FA580" s="150"/>
      <c r="FB580" s="239"/>
      <c r="FC580" s="7"/>
      <c r="FD580" s="7"/>
      <c r="FE580" s="7">
        <f t="shared" si="119"/>
        <v>4505</v>
      </c>
      <c r="FF580" s="72">
        <f t="shared" si="120"/>
        <v>9069</v>
      </c>
    </row>
    <row r="581" spans="1:163" ht="17.25" hidden="1" customHeight="1" x14ac:dyDescent="0.25">
      <c r="A581" s="72">
        <v>459188219</v>
      </c>
      <c r="B581" s="232" t="s">
        <v>2634</v>
      </c>
      <c r="C581" s="72"/>
      <c r="D581" s="72"/>
      <c r="E581" s="72"/>
      <c r="F581" s="72"/>
      <c r="G581" s="233"/>
      <c r="H581" s="233" t="s">
        <v>2962</v>
      </c>
      <c r="I581" s="72">
        <v>3107</v>
      </c>
      <c r="J581" s="72">
        <v>3041</v>
      </c>
      <c r="K581" s="189">
        <f t="shared" si="109"/>
        <v>3151</v>
      </c>
      <c r="L581" s="189">
        <f t="shared" si="110"/>
        <v>6148</v>
      </c>
      <c r="M581" s="260">
        <v>1</v>
      </c>
      <c r="N581" s="72" t="s">
        <v>2242</v>
      </c>
      <c r="O581" s="72" t="s">
        <v>125</v>
      </c>
      <c r="P581" s="72" t="s">
        <v>276</v>
      </c>
      <c r="Q581" s="186">
        <v>8993</v>
      </c>
      <c r="R581" s="66">
        <v>110</v>
      </c>
      <c r="S581" s="66">
        <f t="shared" si="111"/>
        <v>0</v>
      </c>
      <c r="T581" s="66">
        <v>5811</v>
      </c>
      <c r="U581" s="4" t="s">
        <v>2978</v>
      </c>
      <c r="V581" s="5">
        <f t="shared" si="116"/>
        <v>7.2004723023019771E-3</v>
      </c>
      <c r="W581" s="5">
        <f t="shared" si="117"/>
        <v>4.7365869393727788E-4</v>
      </c>
      <c r="X581" s="5" t="str">
        <f t="shared" si="118"/>
        <v xml:space="preserve">STABLE </v>
      </c>
      <c r="Y581" s="72" t="str">
        <f t="shared" si="112"/>
        <v>NC</v>
      </c>
      <c r="Z581" s="72" t="s">
        <v>128</v>
      </c>
      <c r="AA581" s="72" t="s">
        <v>141</v>
      </c>
      <c r="AB581" s="232"/>
      <c r="AC581" s="72"/>
      <c r="AD581" s="72" t="s">
        <v>2892</v>
      </c>
      <c r="AE581" s="234"/>
      <c r="AF581" s="235" t="s">
        <v>129</v>
      </c>
      <c r="AG581" s="7"/>
      <c r="AH581" s="72" t="s">
        <v>2705</v>
      </c>
      <c r="AI581" s="7"/>
      <c r="AJ581" s="7"/>
      <c r="AK581" s="7"/>
      <c r="AL581" s="7">
        <v>8962</v>
      </c>
      <c r="AM581" s="186">
        <v>8993</v>
      </c>
      <c r="AN581" s="189">
        <v>26</v>
      </c>
      <c r="AO581" s="233">
        <v>55</v>
      </c>
      <c r="AP581" s="233" t="str">
        <f t="shared" si="113"/>
        <v>FLOW</v>
      </c>
      <c r="AQ581" s="233"/>
      <c r="AR581" s="233"/>
      <c r="AS581" s="233"/>
      <c r="AT581" s="233"/>
      <c r="AU581" s="72" t="s">
        <v>131</v>
      </c>
      <c r="AV581" s="236" t="s">
        <v>2805</v>
      </c>
      <c r="AW581" s="232" t="s">
        <v>1460</v>
      </c>
      <c r="AX581" s="237">
        <v>45138</v>
      </c>
      <c r="AY581" s="72">
        <v>36</v>
      </c>
      <c r="AZ581" s="72" t="s">
        <v>2880</v>
      </c>
      <c r="BA581" s="7" t="s">
        <v>135</v>
      </c>
      <c r="BB581" s="7"/>
      <c r="BC581" s="7"/>
      <c r="BD581" s="72"/>
      <c r="BE581" s="72"/>
      <c r="BF581" s="72"/>
      <c r="BG581" s="150"/>
      <c r="BH581" s="72"/>
      <c r="BI581" s="72"/>
      <c r="BJ581" s="72"/>
      <c r="BK581" s="72"/>
      <c r="BL581" s="72"/>
      <c r="BM581" s="72"/>
      <c r="BN581" s="72"/>
      <c r="BO581" s="72"/>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238">
        <f t="shared" si="114"/>
        <v>0</v>
      </c>
      <c r="ES581" s="72" t="str">
        <f t="shared" si="115"/>
        <v/>
      </c>
      <c r="ET581" s="72" t="s">
        <v>196</v>
      </c>
      <c r="EU581" s="7"/>
      <c r="EV581" s="262"/>
      <c r="EW581" s="7"/>
      <c r="EX581" s="150"/>
      <c r="EY581" s="239"/>
      <c r="EZ581" s="239"/>
      <c r="FA581" s="150"/>
      <c r="FB581" s="239"/>
      <c r="FC581" s="7"/>
      <c r="FD581" s="7"/>
      <c r="FE581" s="7">
        <f t="shared" si="119"/>
        <v>3151</v>
      </c>
      <c r="FF581" s="72">
        <f t="shared" si="120"/>
        <v>6148</v>
      </c>
    </row>
    <row r="582" spans="1:163" ht="17.25" hidden="1" customHeight="1" x14ac:dyDescent="0.25">
      <c r="A582" s="72">
        <v>131649644</v>
      </c>
      <c r="B582" s="232" t="s">
        <v>2607</v>
      </c>
      <c r="C582" s="72"/>
      <c r="D582" s="72"/>
      <c r="E582" s="72"/>
      <c r="F582" s="72"/>
      <c r="G582" s="233"/>
      <c r="H582" s="233"/>
      <c r="I582" s="72">
        <v>5981</v>
      </c>
      <c r="J582" s="72">
        <v>2981</v>
      </c>
      <c r="K582" s="189">
        <f t="shared" si="109"/>
        <v>2981</v>
      </c>
      <c r="L582" s="189">
        <f t="shared" si="110"/>
        <v>8962</v>
      </c>
      <c r="M582" s="260">
        <v>1</v>
      </c>
      <c r="N582" s="72" t="s">
        <v>124</v>
      </c>
      <c r="O582" s="72" t="s">
        <v>125</v>
      </c>
      <c r="P582" s="72" t="s">
        <v>218</v>
      </c>
      <c r="Q582" s="186">
        <v>8883.6200000000008</v>
      </c>
      <c r="R582" s="66">
        <v>0</v>
      </c>
      <c r="S582" s="66">
        <f t="shared" si="111"/>
        <v>0</v>
      </c>
      <c r="T582" s="66">
        <v>900</v>
      </c>
      <c r="U582" s="4" t="s">
        <v>129</v>
      </c>
      <c r="V582" s="5">
        <f t="shared" si="116"/>
        <v>1.9247489756946502E-2</v>
      </c>
      <c r="W582" s="5">
        <f t="shared" si="117"/>
        <v>4.6789768115590799E-4</v>
      </c>
      <c r="X582" s="5" t="str">
        <f t="shared" si="118"/>
        <v>FLOW</v>
      </c>
      <c r="Y582" s="72" t="str">
        <f t="shared" si="112"/>
        <v>NC</v>
      </c>
      <c r="Z582" s="72" t="s">
        <v>129</v>
      </c>
      <c r="AA582" s="72" t="s">
        <v>141</v>
      </c>
      <c r="AB582" s="232" t="s">
        <v>2895</v>
      </c>
      <c r="AC582" s="72"/>
      <c r="AD582" s="72" t="s">
        <v>2889</v>
      </c>
      <c r="AE582" s="234"/>
      <c r="AF582" s="235" t="s">
        <v>129</v>
      </c>
      <c r="AG582" s="7"/>
      <c r="AH582" s="72" t="s">
        <v>1072</v>
      </c>
      <c r="AI582" s="7"/>
      <c r="AJ582" s="7"/>
      <c r="AK582" s="7"/>
      <c r="AL582" s="7">
        <v>3881</v>
      </c>
      <c r="AM582" s="186">
        <v>8883.6200000000008</v>
      </c>
      <c r="AN582" s="189">
        <v>25</v>
      </c>
      <c r="AO582" s="233">
        <v>54</v>
      </c>
      <c r="AP582" s="233" t="str">
        <f t="shared" si="113"/>
        <v>FLOW</v>
      </c>
      <c r="AQ582" s="233"/>
      <c r="AR582" s="233"/>
      <c r="AS582" s="233"/>
      <c r="AT582" s="233"/>
      <c r="AU582" s="72" t="s">
        <v>131</v>
      </c>
      <c r="AV582" s="236" t="s">
        <v>2775</v>
      </c>
      <c r="AW582" s="232" t="s">
        <v>315</v>
      </c>
      <c r="AX582" s="237">
        <v>44742</v>
      </c>
      <c r="AY582" s="72">
        <v>48</v>
      </c>
      <c r="AZ582" s="72" t="s">
        <v>2880</v>
      </c>
      <c r="BA582" s="7" t="s">
        <v>2305</v>
      </c>
      <c r="BB582" s="7"/>
      <c r="BC582" s="7"/>
      <c r="BD582" s="72"/>
      <c r="BE582" s="72"/>
      <c r="BF582" s="72"/>
      <c r="BG582" s="150"/>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v>1</v>
      </c>
      <c r="CN582" s="72"/>
      <c r="CO582" s="72"/>
      <c r="CP582" s="72"/>
      <c r="CQ582" s="72"/>
      <c r="CR582" s="72"/>
      <c r="CS582" s="72"/>
      <c r="CT582" s="72"/>
      <c r="CU582" s="72"/>
      <c r="CV582" s="72"/>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v>1</v>
      </c>
      <c r="EJ582" s="72"/>
      <c r="EK582" s="72"/>
      <c r="EL582" s="72"/>
      <c r="EM582" s="72"/>
      <c r="EN582" s="72"/>
      <c r="EO582" s="72"/>
      <c r="EP582" s="72"/>
      <c r="EQ582" s="72"/>
      <c r="ER582" s="238">
        <f t="shared" si="114"/>
        <v>2</v>
      </c>
      <c r="ES582" s="72">
        <f t="shared" si="115"/>
        <v>1</v>
      </c>
      <c r="ET582" s="72" t="s">
        <v>222</v>
      </c>
      <c r="EU582" s="7"/>
      <c r="EV582" s="262"/>
      <c r="EW582" s="7"/>
      <c r="EX582" s="150"/>
      <c r="EY582" s="239"/>
      <c r="EZ582" s="239"/>
      <c r="FA582" s="150"/>
      <c r="FB582" s="239"/>
      <c r="FC582" s="7"/>
      <c r="FD582" s="7"/>
      <c r="FE582" s="7">
        <f t="shared" si="119"/>
        <v>2981</v>
      </c>
      <c r="FF582" s="72">
        <f t="shared" si="120"/>
        <v>8962</v>
      </c>
    </row>
    <row r="583" spans="1:163" ht="17.25" hidden="1" customHeight="1" x14ac:dyDescent="0.25">
      <c r="A583" s="72">
        <v>458430421</v>
      </c>
      <c r="B583" s="232" t="s">
        <v>343</v>
      </c>
      <c r="C583" s="72" t="s">
        <v>2243</v>
      </c>
      <c r="D583" s="72" t="s">
        <v>2247</v>
      </c>
      <c r="E583" s="72">
        <v>3200</v>
      </c>
      <c r="F583" s="72"/>
      <c r="G583" s="233"/>
      <c r="H583" s="233" t="s">
        <v>2556</v>
      </c>
      <c r="I583" s="72">
        <v>3038</v>
      </c>
      <c r="J583" s="72">
        <v>9072</v>
      </c>
      <c r="K583" s="189">
        <f t="shared" si="109"/>
        <v>3472</v>
      </c>
      <c r="L583" s="189">
        <f t="shared" si="110"/>
        <v>8910</v>
      </c>
      <c r="M583" s="260">
        <v>3</v>
      </c>
      <c r="N583" s="72" t="s">
        <v>2242</v>
      </c>
      <c r="O583" s="72" t="s">
        <v>128</v>
      </c>
      <c r="P583" s="72" t="s">
        <v>165</v>
      </c>
      <c r="Q583" s="186">
        <v>8792.25</v>
      </c>
      <c r="R583" s="66">
        <v>476</v>
      </c>
      <c r="S583" s="66">
        <f t="shared" si="111"/>
        <v>0</v>
      </c>
      <c r="T583" s="66">
        <v>6750</v>
      </c>
      <c r="U583" s="4" t="s">
        <v>435</v>
      </c>
      <c r="V583" s="5">
        <f t="shared" si="116"/>
        <v>2.5555501718974267E-2</v>
      </c>
      <c r="W583" s="5">
        <f t="shared" si="117"/>
        <v>2.8159200740084235E-3</v>
      </c>
      <c r="X583" s="5" t="str">
        <f t="shared" si="118"/>
        <v xml:space="preserve">STABLE </v>
      </c>
      <c r="Y583" s="72" t="str">
        <f t="shared" si="112"/>
        <v>PAID</v>
      </c>
      <c r="Z583" s="72" t="s">
        <v>128</v>
      </c>
      <c r="AA583" s="72" t="s">
        <v>128</v>
      </c>
      <c r="AB583" s="232"/>
      <c r="AC583" s="72"/>
      <c r="AD583" s="72"/>
      <c r="AE583" s="234"/>
      <c r="AF583" s="235" t="s">
        <v>2882</v>
      </c>
      <c r="AG583" s="7"/>
      <c r="AH583" s="72" t="s">
        <v>344</v>
      </c>
      <c r="AI583" s="7"/>
      <c r="AJ583" s="7"/>
      <c r="AK583" s="7"/>
      <c r="AL583" s="7">
        <v>9072</v>
      </c>
      <c r="AM583" s="186">
        <v>8792.25</v>
      </c>
      <c r="AN583" s="189">
        <v>87</v>
      </c>
      <c r="AO583" s="233">
        <v>86</v>
      </c>
      <c r="AP583" s="233" t="str">
        <f t="shared" si="113"/>
        <v>STABLE</v>
      </c>
      <c r="AQ583" s="233"/>
      <c r="AR583" s="233"/>
      <c r="AS583" s="233"/>
      <c r="AT583" s="233"/>
      <c r="AU583" s="72" t="s">
        <v>131</v>
      </c>
      <c r="AV583" s="236" t="s">
        <v>345</v>
      </c>
      <c r="AW583" s="232" t="s">
        <v>252</v>
      </c>
      <c r="AX583" s="237">
        <v>45083</v>
      </c>
      <c r="AY583" s="72">
        <v>36</v>
      </c>
      <c r="AZ583" s="72" t="s">
        <v>139</v>
      </c>
      <c r="BA583" s="7" t="s">
        <v>2305</v>
      </c>
      <c r="BB583" s="7"/>
      <c r="BC583" s="7">
        <v>1</v>
      </c>
      <c r="BD583" s="72"/>
      <c r="BE583" s="72"/>
      <c r="BF583" s="72"/>
      <c r="BG583" s="150"/>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238">
        <f t="shared" si="114"/>
        <v>1</v>
      </c>
      <c r="ES583" s="72">
        <f t="shared" si="115"/>
        <v>1</v>
      </c>
      <c r="ET583" s="72" t="s">
        <v>170</v>
      </c>
      <c r="EU583" s="7" t="s">
        <v>346</v>
      </c>
      <c r="EV583" s="7" t="s">
        <v>115</v>
      </c>
      <c r="EW583" s="7" t="s">
        <v>2358</v>
      </c>
      <c r="EX583" s="150" t="s">
        <v>2523</v>
      </c>
      <c r="EY583" s="239">
        <v>46206</v>
      </c>
      <c r="EZ583" s="239"/>
      <c r="FA583" s="150"/>
      <c r="FB583" s="239"/>
      <c r="FC583" s="7"/>
      <c r="FD583" s="7"/>
      <c r="FE583" s="7">
        <f t="shared" si="119"/>
        <v>3472</v>
      </c>
      <c r="FF583" s="72">
        <f t="shared" si="120"/>
        <v>12110</v>
      </c>
      <c r="FG583" s="6">
        <v>458430421</v>
      </c>
    </row>
    <row r="584" spans="1:163" ht="17.25" hidden="1" customHeight="1" x14ac:dyDescent="0.25">
      <c r="A584" s="72">
        <v>458203657</v>
      </c>
      <c r="B584" s="232" t="s">
        <v>300</v>
      </c>
      <c r="C584" s="72"/>
      <c r="D584" s="72"/>
      <c r="E584" s="72"/>
      <c r="F584" s="72"/>
      <c r="G584" s="233"/>
      <c r="H584" s="233"/>
      <c r="I584" s="72">
        <v>3038</v>
      </c>
      <c r="J584" s="72">
        <v>9114</v>
      </c>
      <c r="K584" s="189">
        <f t="shared" si="109"/>
        <v>3202</v>
      </c>
      <c r="L584" s="189">
        <f t="shared" si="110"/>
        <v>12152</v>
      </c>
      <c r="M584" s="260">
        <v>3</v>
      </c>
      <c r="N584" s="72" t="s">
        <v>124</v>
      </c>
      <c r="O584" s="72" t="s">
        <v>125</v>
      </c>
      <c r="P584" s="72" t="s">
        <v>165</v>
      </c>
      <c r="Q584" s="186">
        <v>8792</v>
      </c>
      <c r="R584" s="66">
        <v>164</v>
      </c>
      <c r="S584" s="66">
        <f t="shared" si="111"/>
        <v>0</v>
      </c>
      <c r="T584" s="66">
        <v>1350</v>
      </c>
      <c r="U584" s="4" t="s">
        <v>124</v>
      </c>
      <c r="V584" s="5">
        <f t="shared" si="116"/>
        <v>2.5554775070456569E-2</v>
      </c>
      <c r="W584" s="5">
        <f t="shared" si="117"/>
        <v>2.8158400057644016E-3</v>
      </c>
      <c r="X584" s="5" t="str">
        <f t="shared" si="118"/>
        <v>FLOW</v>
      </c>
      <c r="Y584" s="72" t="str">
        <f t="shared" si="112"/>
        <v>-</v>
      </c>
      <c r="Z584" s="72" t="s">
        <v>141</v>
      </c>
      <c r="AA584" s="72" t="s">
        <v>129</v>
      </c>
      <c r="AB584" s="232"/>
      <c r="AC584" s="72"/>
      <c r="AD584" s="72"/>
      <c r="AE584" s="234"/>
      <c r="AF584" s="235" t="s">
        <v>2882</v>
      </c>
      <c r="AG584" s="7"/>
      <c r="AH584" s="72" t="s">
        <v>301</v>
      </c>
      <c r="AI584" s="7"/>
      <c r="AJ584" s="7"/>
      <c r="AK584" s="7"/>
      <c r="AL584" s="7">
        <v>9114</v>
      </c>
      <c r="AM584" s="186">
        <v>8792</v>
      </c>
      <c r="AN584" s="189">
        <v>87</v>
      </c>
      <c r="AO584" s="233">
        <v>116</v>
      </c>
      <c r="AP584" s="233" t="str">
        <f t="shared" si="113"/>
        <v>FLOW</v>
      </c>
      <c r="AQ584" s="233"/>
      <c r="AR584" s="233"/>
      <c r="AS584" s="233"/>
      <c r="AT584" s="233"/>
      <c r="AU584" s="72" t="s">
        <v>131</v>
      </c>
      <c r="AV584" s="236" t="s">
        <v>302</v>
      </c>
      <c r="AW584" s="232" t="s">
        <v>252</v>
      </c>
      <c r="AX584" s="237">
        <v>45068</v>
      </c>
      <c r="AY584" s="72">
        <v>36</v>
      </c>
      <c r="AZ584" s="72" t="s">
        <v>139</v>
      </c>
      <c r="BA584" s="7" t="s">
        <v>2305</v>
      </c>
      <c r="BB584" s="7"/>
      <c r="BC584" s="7">
        <v>1</v>
      </c>
      <c r="BD584" s="72"/>
      <c r="BE584" s="72"/>
      <c r="BF584" s="72"/>
      <c r="BG584" s="150"/>
      <c r="BH584" s="72"/>
      <c r="BI584" s="72"/>
      <c r="BJ584" s="72"/>
      <c r="BK584" s="72"/>
      <c r="BL584" s="72"/>
      <c r="BM584" s="72"/>
      <c r="BN584" s="72"/>
      <c r="BO584" s="72"/>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238">
        <f t="shared" si="114"/>
        <v>1</v>
      </c>
      <c r="ES584" s="72">
        <f t="shared" si="115"/>
        <v>1</v>
      </c>
      <c r="ET584" s="72" t="s">
        <v>170</v>
      </c>
      <c r="EU584" s="7" t="s">
        <v>363</v>
      </c>
      <c r="EV584" s="7" t="s">
        <v>115</v>
      </c>
      <c r="EW584" s="7" t="s">
        <v>2386</v>
      </c>
      <c r="EX584" s="150" t="s">
        <v>2392</v>
      </c>
      <c r="EY584" s="239">
        <v>46204</v>
      </c>
      <c r="EZ584" s="239"/>
      <c r="FA584" s="150"/>
      <c r="FB584" s="239"/>
      <c r="FC584" s="7" t="s">
        <v>2932</v>
      </c>
      <c r="FD584" s="7"/>
      <c r="FE584" s="7">
        <f t="shared" si="119"/>
        <v>3202</v>
      </c>
      <c r="FF584" s="72">
        <f t="shared" si="120"/>
        <v>12152</v>
      </c>
      <c r="FG584" s="6">
        <v>458203657</v>
      </c>
    </row>
    <row r="585" spans="1:163" ht="17.25" hidden="1" customHeight="1" x14ac:dyDescent="0.25">
      <c r="A585" s="72">
        <v>462898516</v>
      </c>
      <c r="B585" s="232" t="s">
        <v>999</v>
      </c>
      <c r="C585" s="72"/>
      <c r="D585" s="72"/>
      <c r="E585" s="72"/>
      <c r="F585" s="72"/>
      <c r="G585" s="233"/>
      <c r="H585" s="233"/>
      <c r="I585" s="72">
        <v>4514</v>
      </c>
      <c r="J585" s="72">
        <v>8877</v>
      </c>
      <c r="K585" s="189">
        <f t="shared" si="109"/>
        <v>438</v>
      </c>
      <c r="L585" s="189">
        <f t="shared" si="110"/>
        <v>13391</v>
      </c>
      <c r="M585" s="260">
        <v>3</v>
      </c>
      <c r="N585" s="72" t="s">
        <v>124</v>
      </c>
      <c r="O585" s="72" t="s">
        <v>125</v>
      </c>
      <c r="P585" s="72" t="s">
        <v>284</v>
      </c>
      <c r="Q585" s="186">
        <v>8783</v>
      </c>
      <c r="R585" s="66">
        <v>589</v>
      </c>
      <c r="S585" s="66">
        <f t="shared" si="111"/>
        <v>0</v>
      </c>
      <c r="T585" s="66">
        <v>5333.03</v>
      </c>
      <c r="U585" s="4" t="s">
        <v>1009</v>
      </c>
      <c r="V585" s="5">
        <f t="shared" si="116"/>
        <v>5.4113470951885095E-2</v>
      </c>
      <c r="W585" s="5">
        <f t="shared" si="117"/>
        <v>2.8129575489796105E-3</v>
      </c>
      <c r="X585" s="5" t="str">
        <f t="shared" si="118"/>
        <v>FLOW</v>
      </c>
      <c r="Y585" s="72" t="str">
        <f t="shared" si="112"/>
        <v>BPTP</v>
      </c>
      <c r="Z585" s="72" t="s">
        <v>128</v>
      </c>
      <c r="AA585" s="72" t="s">
        <v>258</v>
      </c>
      <c r="AB585" s="232" t="s">
        <v>2346</v>
      </c>
      <c r="AC585" s="72"/>
      <c r="AD585" s="72" t="s">
        <v>2888</v>
      </c>
      <c r="AE585" s="234"/>
      <c r="AF585" s="235" t="s">
        <v>2882</v>
      </c>
      <c r="AG585" s="7"/>
      <c r="AH585" s="72" t="s">
        <v>285</v>
      </c>
      <c r="AI585" s="7"/>
      <c r="AJ585" s="7"/>
      <c r="AK585" s="7"/>
      <c r="AL585" s="7">
        <v>8877</v>
      </c>
      <c r="AM585" s="186">
        <v>8783</v>
      </c>
      <c r="AN585" s="189">
        <v>87</v>
      </c>
      <c r="AO585" s="233">
        <v>116</v>
      </c>
      <c r="AP585" s="233" t="str">
        <f t="shared" si="113"/>
        <v>FLOW</v>
      </c>
      <c r="AQ585" s="233"/>
      <c r="AR585" s="233"/>
      <c r="AS585" s="233"/>
      <c r="AT585" s="233"/>
      <c r="AU585" s="72" t="s">
        <v>426</v>
      </c>
      <c r="AV585" s="236" t="s">
        <v>1791</v>
      </c>
      <c r="AW585" s="232" t="s">
        <v>221</v>
      </c>
      <c r="AX585" s="237">
        <v>45426</v>
      </c>
      <c r="AY585" s="72">
        <v>24</v>
      </c>
      <c r="AZ585" s="72" t="s">
        <v>139</v>
      </c>
      <c r="BA585" s="7" t="s">
        <v>2305</v>
      </c>
      <c r="BB585" s="7"/>
      <c r="BC585" s="7"/>
      <c r="BD585" s="72"/>
      <c r="BE585" s="72"/>
      <c r="BF585" s="72"/>
      <c r="BG585" s="150"/>
      <c r="BH585" s="72"/>
      <c r="BI585" s="72">
        <v>1</v>
      </c>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238">
        <f t="shared" si="114"/>
        <v>1</v>
      </c>
      <c r="ES585" s="72">
        <f t="shared" si="115"/>
        <v>1</v>
      </c>
      <c r="ET585" s="72" t="s">
        <v>288</v>
      </c>
      <c r="EU585" s="7" t="s">
        <v>2130</v>
      </c>
      <c r="EV585" s="7" t="s">
        <v>115</v>
      </c>
      <c r="EW585" s="7" t="s">
        <v>2354</v>
      </c>
      <c r="EX585" s="150" t="s">
        <v>2408</v>
      </c>
      <c r="EY585" s="239">
        <v>46206</v>
      </c>
      <c r="EZ585" s="239"/>
      <c r="FA585" s="150"/>
      <c r="FB585" s="239"/>
      <c r="FC585" s="7"/>
      <c r="FD585" s="7"/>
      <c r="FE585" s="7">
        <f t="shared" si="119"/>
        <v>438</v>
      </c>
      <c r="FF585" s="72">
        <f t="shared" si="120"/>
        <v>13391</v>
      </c>
    </row>
    <row r="586" spans="1:163" ht="17.25" hidden="1" customHeight="1" x14ac:dyDescent="0.25">
      <c r="A586" s="72">
        <v>138748493</v>
      </c>
      <c r="B586" s="232" t="s">
        <v>912</v>
      </c>
      <c r="C586" s="72"/>
      <c r="D586" s="72"/>
      <c r="E586" s="72"/>
      <c r="F586" s="72"/>
      <c r="G586" s="233"/>
      <c r="H586" s="233" t="s">
        <v>2906</v>
      </c>
      <c r="I586" s="72">
        <v>3028</v>
      </c>
      <c r="J586" s="72">
        <v>9084</v>
      </c>
      <c r="K586" s="189">
        <f t="shared" si="109"/>
        <v>-5375</v>
      </c>
      <c r="L586" s="189">
        <f t="shared" si="110"/>
        <v>12112</v>
      </c>
      <c r="M586" s="260">
        <v>6</v>
      </c>
      <c r="N586" s="72" t="s">
        <v>480</v>
      </c>
      <c r="O586" s="72" t="s">
        <v>125</v>
      </c>
      <c r="P586" s="72" t="s">
        <v>126</v>
      </c>
      <c r="Q586" s="186">
        <v>8753.7900000000009</v>
      </c>
      <c r="R586" s="66">
        <v>681</v>
      </c>
      <c r="S586" s="66">
        <f t="shared" si="111"/>
        <v>0</v>
      </c>
      <c r="T586" s="66">
        <v>1350</v>
      </c>
      <c r="U586" s="4" t="s">
        <v>129</v>
      </c>
      <c r="V586" s="5">
        <f t="shared" si="116"/>
        <v>1.5074832218723602E-2</v>
      </c>
      <c r="W586" s="5">
        <f t="shared" si="117"/>
        <v>3.8263022206893346E-3</v>
      </c>
      <c r="X586" s="5" t="str">
        <f t="shared" si="118"/>
        <v>RB</v>
      </c>
      <c r="Y586" s="72" t="str">
        <f t="shared" si="112"/>
        <v>PAID</v>
      </c>
      <c r="Z586" s="72" t="s">
        <v>129</v>
      </c>
      <c r="AA586" s="72" t="s">
        <v>128</v>
      </c>
      <c r="AB586" s="232"/>
      <c r="AC586" s="72"/>
      <c r="AD586" s="72"/>
      <c r="AE586" s="234"/>
      <c r="AF586" s="235" t="s">
        <v>2882</v>
      </c>
      <c r="AG586" s="7"/>
      <c r="AH586" s="72" t="s">
        <v>130</v>
      </c>
      <c r="AI586" s="7"/>
      <c r="AJ586" s="7"/>
      <c r="AK586" s="7"/>
      <c r="AL586" s="7">
        <v>9084</v>
      </c>
      <c r="AM586" s="186">
        <v>8753.7900000000009</v>
      </c>
      <c r="AN586" s="189">
        <v>176</v>
      </c>
      <c r="AO586" s="233">
        <v>0</v>
      </c>
      <c r="AP586" s="233" t="str">
        <f t="shared" si="113"/>
        <v>RB</v>
      </c>
      <c r="AQ586" s="233"/>
      <c r="AR586" s="233"/>
      <c r="AS586" s="233"/>
      <c r="AT586" s="233"/>
      <c r="AU586" s="72" t="s">
        <v>426</v>
      </c>
      <c r="AV586" s="236" t="s">
        <v>1690</v>
      </c>
      <c r="AW586" s="232" t="s">
        <v>1398</v>
      </c>
      <c r="AX586" s="237">
        <v>44985</v>
      </c>
      <c r="AY586" s="72">
        <v>36</v>
      </c>
      <c r="AZ586" s="72" t="s">
        <v>139</v>
      </c>
      <c r="BA586" s="7" t="s">
        <v>135</v>
      </c>
      <c r="BB586" s="7"/>
      <c r="BC586" s="7"/>
      <c r="BD586" s="72"/>
      <c r="BE586" s="72"/>
      <c r="BF586" s="72"/>
      <c r="BG586" s="150"/>
      <c r="BH586" s="72"/>
      <c r="BI586" s="72"/>
      <c r="BJ586" s="72"/>
      <c r="BK586" s="72"/>
      <c r="BL586" s="72">
        <v>1</v>
      </c>
      <c r="BM586" s="72"/>
      <c r="BN586" s="72"/>
      <c r="BO586" s="72"/>
      <c r="BP586" s="72"/>
      <c r="BQ586" s="72"/>
      <c r="BR586" s="72"/>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238">
        <f t="shared" si="114"/>
        <v>1</v>
      </c>
      <c r="ES586" s="72">
        <f t="shared" si="115"/>
        <v>1</v>
      </c>
      <c r="ET586" s="72" t="s">
        <v>136</v>
      </c>
      <c r="EU586" s="7" t="s">
        <v>2131</v>
      </c>
      <c r="EV586" s="7" t="s">
        <v>115</v>
      </c>
      <c r="EW586" s="7" t="s">
        <v>2386</v>
      </c>
      <c r="EX586" s="150" t="s">
        <v>2420</v>
      </c>
      <c r="EY586" s="239">
        <v>46207</v>
      </c>
      <c r="EZ586" s="239"/>
      <c r="FA586" s="150"/>
      <c r="FB586" s="239"/>
      <c r="FC586" s="7"/>
      <c r="FD586" s="7"/>
      <c r="FE586" s="7">
        <f t="shared" si="119"/>
        <v>-5375</v>
      </c>
      <c r="FF586" s="72">
        <f t="shared" si="120"/>
        <v>12112</v>
      </c>
    </row>
    <row r="587" spans="1:163" ht="17.25" hidden="1" customHeight="1" x14ac:dyDescent="0.25">
      <c r="A587" s="72">
        <v>140932285</v>
      </c>
      <c r="B587" s="232" t="s">
        <v>653</v>
      </c>
      <c r="C587" s="72" t="s">
        <v>2243</v>
      </c>
      <c r="D587" s="72" t="s">
        <v>2883</v>
      </c>
      <c r="E587" s="72">
        <v>4630</v>
      </c>
      <c r="F587" s="72"/>
      <c r="G587" s="233"/>
      <c r="H587" s="233"/>
      <c r="I587" s="72">
        <v>4489</v>
      </c>
      <c r="J587" s="72">
        <v>8803</v>
      </c>
      <c r="K587" s="189">
        <f t="shared" si="109"/>
        <v>266</v>
      </c>
      <c r="L587" s="189">
        <f t="shared" si="110"/>
        <v>8662</v>
      </c>
      <c r="M587" s="260">
        <v>3</v>
      </c>
      <c r="N587" s="72" t="s">
        <v>2242</v>
      </c>
      <c r="O587" s="72" t="s">
        <v>128</v>
      </c>
      <c r="P587" s="72" t="s">
        <v>284</v>
      </c>
      <c r="Q587" s="186">
        <v>8741.09</v>
      </c>
      <c r="R587" s="66">
        <v>441</v>
      </c>
      <c r="S587" s="66">
        <f t="shared" si="111"/>
        <v>0</v>
      </c>
      <c r="T587" s="66">
        <v>6503</v>
      </c>
      <c r="U587" s="4" t="s">
        <v>1011</v>
      </c>
      <c r="V587" s="5">
        <f t="shared" si="116"/>
        <v>5.3855256723535617E-2</v>
      </c>
      <c r="W587" s="5">
        <f t="shared" si="117"/>
        <v>2.7995349085517688E-3</v>
      </c>
      <c r="X587" s="5" t="str">
        <f t="shared" si="118"/>
        <v xml:space="preserve">STABLE </v>
      </c>
      <c r="Y587" s="72" t="str">
        <f t="shared" si="112"/>
        <v>PAID</v>
      </c>
      <c r="Z587" s="72" t="s">
        <v>2552</v>
      </c>
      <c r="AA587" s="72" t="s">
        <v>128</v>
      </c>
      <c r="AB587" s="232"/>
      <c r="AC587" s="72"/>
      <c r="AD587" s="72"/>
      <c r="AE587" s="234"/>
      <c r="AF587" s="235" t="s">
        <v>2882</v>
      </c>
      <c r="AG587" s="7"/>
      <c r="AH587" s="72" t="s">
        <v>1066</v>
      </c>
      <c r="AI587" s="7"/>
      <c r="AJ587" s="7"/>
      <c r="AK587" s="7"/>
      <c r="AL587" s="7">
        <v>8803</v>
      </c>
      <c r="AM587" s="186">
        <v>8741.09</v>
      </c>
      <c r="AN587" s="189">
        <v>86</v>
      </c>
      <c r="AO587" s="233">
        <v>85</v>
      </c>
      <c r="AP587" s="233" t="str">
        <f t="shared" si="113"/>
        <v>STABLE</v>
      </c>
      <c r="AQ587" s="233"/>
      <c r="AR587" s="233"/>
      <c r="AS587" s="233"/>
      <c r="AT587" s="233"/>
      <c r="AU587" s="72" t="s">
        <v>426</v>
      </c>
      <c r="AV587" s="236" t="s">
        <v>1373</v>
      </c>
      <c r="AW587" s="232" t="s">
        <v>1374</v>
      </c>
      <c r="AX587" s="237">
        <v>45041</v>
      </c>
      <c r="AY587" s="72">
        <v>36</v>
      </c>
      <c r="AZ587" s="72" t="s">
        <v>139</v>
      </c>
      <c r="BA587" s="7" t="s">
        <v>2305</v>
      </c>
      <c r="BB587" s="7"/>
      <c r="BC587" s="7"/>
      <c r="BD587" s="72"/>
      <c r="BE587" s="72"/>
      <c r="BF587" s="72"/>
      <c r="BG587" s="150"/>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c r="CK587" s="72"/>
      <c r="CL587" s="72"/>
      <c r="CM587" s="72"/>
      <c r="CN587" s="72"/>
      <c r="CO587" s="72"/>
      <c r="CP587" s="72"/>
      <c r="CQ587" s="72"/>
      <c r="CR587" s="72"/>
      <c r="CS587" s="72"/>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v>1</v>
      </c>
      <c r="EP587" s="72"/>
      <c r="EQ587" s="72"/>
      <c r="ER587" s="238">
        <f t="shared" si="114"/>
        <v>1</v>
      </c>
      <c r="ES587" s="72">
        <f t="shared" si="115"/>
        <v>1</v>
      </c>
      <c r="ET587" s="72" t="s">
        <v>288</v>
      </c>
      <c r="EU587" s="7" t="s">
        <v>2132</v>
      </c>
      <c r="EV587" s="7" t="s">
        <v>115</v>
      </c>
      <c r="EW587" s="7" t="e">
        <v>#N/A</v>
      </c>
      <c r="EX587" s="150" t="e">
        <v>#N/A</v>
      </c>
      <c r="EY587" s="239" t="e">
        <v>#N/A</v>
      </c>
      <c r="EZ587" s="239"/>
      <c r="FA587" s="150"/>
      <c r="FB587" s="239"/>
      <c r="FC587" s="7"/>
      <c r="FD587" s="7"/>
      <c r="FE587" s="7">
        <f t="shared" si="119"/>
        <v>266</v>
      </c>
      <c r="FF587" s="72">
        <f t="shared" si="120"/>
        <v>13292</v>
      </c>
    </row>
    <row r="588" spans="1:163" ht="17.25" hidden="1" customHeight="1" x14ac:dyDescent="0.25">
      <c r="A588" s="72">
        <v>465002328</v>
      </c>
      <c r="B588" s="232" t="s">
        <v>527</v>
      </c>
      <c r="C588" s="72"/>
      <c r="D588" s="72"/>
      <c r="E588" s="72"/>
      <c r="F588" s="72"/>
      <c r="G588" s="233"/>
      <c r="H588" s="233"/>
      <c r="I588" s="72">
        <v>4483</v>
      </c>
      <c r="J588" s="72">
        <v>4481</v>
      </c>
      <c r="K588" s="189">
        <f t="shared" si="109"/>
        <v>4575</v>
      </c>
      <c r="L588" s="189">
        <f t="shared" si="110"/>
        <v>8964</v>
      </c>
      <c r="M588" s="260">
        <v>1</v>
      </c>
      <c r="N588" s="72" t="s">
        <v>124</v>
      </c>
      <c r="O588" s="72" t="s">
        <v>125</v>
      </c>
      <c r="P588" s="72" t="s">
        <v>126</v>
      </c>
      <c r="Q588" s="186">
        <v>8692</v>
      </c>
      <c r="R588" s="66">
        <v>94</v>
      </c>
      <c r="S588" s="66">
        <f t="shared" si="111"/>
        <v>0</v>
      </c>
      <c r="T588" s="66">
        <v>3738.51</v>
      </c>
      <c r="U588" s="4" t="s">
        <v>1008</v>
      </c>
      <c r="V588" s="5">
        <f t="shared" si="116"/>
        <v>5.4624961024254464E-3</v>
      </c>
      <c r="W588" s="5">
        <f t="shared" si="117"/>
        <v>4.5780511149814512E-4</v>
      </c>
      <c r="X588" s="5" t="s">
        <v>124</v>
      </c>
      <c r="Y588" s="72" t="str">
        <f t="shared" si="112"/>
        <v>PTP</v>
      </c>
      <c r="Z588" s="72" t="s">
        <v>166</v>
      </c>
      <c r="AA588" s="72" t="s">
        <v>166</v>
      </c>
      <c r="AB588" s="232"/>
      <c r="AC588" s="72">
        <v>31</v>
      </c>
      <c r="AD588" s="72" t="s">
        <v>2888</v>
      </c>
      <c r="AE588" s="234"/>
      <c r="AF588" s="235" t="s">
        <v>129</v>
      </c>
      <c r="AG588" s="7"/>
      <c r="AH588" s="72" t="s">
        <v>1039</v>
      </c>
      <c r="AI588" s="7"/>
      <c r="AJ588" s="7"/>
      <c r="AK588" s="7"/>
      <c r="AL588" s="7">
        <v>4481</v>
      </c>
      <c r="AM588" s="186">
        <v>8692</v>
      </c>
      <c r="AN588" s="189">
        <v>26</v>
      </c>
      <c r="AO588" s="233">
        <v>55</v>
      </c>
      <c r="AP588" s="233" t="str">
        <f t="shared" si="113"/>
        <v>FLOW</v>
      </c>
      <c r="AQ588" s="233"/>
      <c r="AR588" s="233"/>
      <c r="AS588" s="233"/>
      <c r="AT588" s="233"/>
      <c r="AU588" s="72" t="s">
        <v>131</v>
      </c>
      <c r="AV588" s="236" t="s">
        <v>1190</v>
      </c>
      <c r="AW588" s="232" t="s">
        <v>361</v>
      </c>
      <c r="AX588" s="237">
        <v>45647</v>
      </c>
      <c r="AY588" s="72">
        <v>18</v>
      </c>
      <c r="AZ588" s="72" t="s">
        <v>139</v>
      </c>
      <c r="BA588" s="7" t="s">
        <v>135</v>
      </c>
      <c r="BB588" s="7"/>
      <c r="BC588" s="7"/>
      <c r="BD588" s="72"/>
      <c r="BE588" s="72"/>
      <c r="BF588" s="72"/>
      <c r="BG588" s="150"/>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238">
        <f t="shared" si="114"/>
        <v>1</v>
      </c>
      <c r="ES588" s="72">
        <f t="shared" si="115"/>
        <v>1</v>
      </c>
      <c r="ET588" s="72" t="s">
        <v>136</v>
      </c>
      <c r="EU588" s="7" t="s">
        <v>2133</v>
      </c>
      <c r="EV588" s="7" t="s">
        <v>115</v>
      </c>
      <c r="EW588" s="7" t="s">
        <v>2354</v>
      </c>
      <c r="EX588" s="150" t="s">
        <v>2438</v>
      </c>
      <c r="EY588" s="239">
        <v>46207</v>
      </c>
      <c r="EZ588" s="239"/>
      <c r="FA588" s="150"/>
      <c r="FB588" s="239"/>
      <c r="FC588" s="7"/>
      <c r="FD588" s="7"/>
      <c r="FE588" s="7">
        <f t="shared" si="119"/>
        <v>4575</v>
      </c>
      <c r="FF588" s="72">
        <f t="shared" si="120"/>
        <v>8964</v>
      </c>
    </row>
    <row r="589" spans="1:163" ht="17.25" hidden="1" customHeight="1" x14ac:dyDescent="0.25">
      <c r="A589" s="72">
        <v>459728250</v>
      </c>
      <c r="B589" s="232" t="s">
        <v>668</v>
      </c>
      <c r="C589" s="72"/>
      <c r="D589" s="72"/>
      <c r="E589" s="72"/>
      <c r="F589" s="72"/>
      <c r="G589" s="233"/>
      <c r="H589" s="233"/>
      <c r="I589" s="72">
        <v>4397</v>
      </c>
      <c r="J589" s="72">
        <v>8794</v>
      </c>
      <c r="K589" s="189">
        <f t="shared" si="109"/>
        <v>-8167</v>
      </c>
      <c r="L589" s="189">
        <f t="shared" si="110"/>
        <v>13191</v>
      </c>
      <c r="M589" s="260">
        <v>5</v>
      </c>
      <c r="N589" s="72" t="s">
        <v>124</v>
      </c>
      <c r="O589" s="72" t="s">
        <v>125</v>
      </c>
      <c r="P589" s="72" t="s">
        <v>218</v>
      </c>
      <c r="Q589" s="186">
        <v>8557.98</v>
      </c>
      <c r="R589" s="66">
        <v>627</v>
      </c>
      <c r="S589" s="66">
        <f t="shared" si="111"/>
        <v>0</v>
      </c>
      <c r="T589" s="66">
        <v>900</v>
      </c>
      <c r="U589" s="4" t="s">
        <v>129</v>
      </c>
      <c r="V589" s="5">
        <f t="shared" si="116"/>
        <v>0.35704397934330123</v>
      </c>
      <c r="W589" s="5">
        <f t="shared" si="117"/>
        <v>3.8254755506795641E-3</v>
      </c>
      <c r="X589" s="5" t="str">
        <f t="shared" si="118"/>
        <v>FLOW</v>
      </c>
      <c r="Y589" s="72" t="str">
        <f t="shared" si="112"/>
        <v>-</v>
      </c>
      <c r="Z589" s="72" t="s">
        <v>129</v>
      </c>
      <c r="AA589" s="72" t="s">
        <v>129</v>
      </c>
      <c r="AB589" s="232" t="s">
        <v>2349</v>
      </c>
      <c r="AC589" s="72"/>
      <c r="AD589" s="72" t="s">
        <v>2892</v>
      </c>
      <c r="AE589" s="234"/>
      <c r="AF589" s="235" t="s">
        <v>2882</v>
      </c>
      <c r="AG589" s="7"/>
      <c r="AH589" s="72" t="s">
        <v>1070</v>
      </c>
      <c r="AI589" s="7"/>
      <c r="AJ589" s="7"/>
      <c r="AK589" s="7"/>
      <c r="AL589" s="7">
        <v>8794</v>
      </c>
      <c r="AM589" s="186">
        <v>8557.98</v>
      </c>
      <c r="AN589" s="189">
        <v>146</v>
      </c>
      <c r="AO589" s="233">
        <v>175</v>
      </c>
      <c r="AP589" s="233" t="str">
        <f t="shared" si="113"/>
        <v>FLOW</v>
      </c>
      <c r="AQ589" s="233"/>
      <c r="AR589" s="233"/>
      <c r="AS589" s="233"/>
      <c r="AT589" s="233"/>
      <c r="AU589" s="72" t="s">
        <v>426</v>
      </c>
      <c r="AV589" s="236" t="s">
        <v>1391</v>
      </c>
      <c r="AW589" s="232" t="s">
        <v>1344</v>
      </c>
      <c r="AX589" s="237">
        <v>45181</v>
      </c>
      <c r="AY589" s="72">
        <v>30</v>
      </c>
      <c r="AZ589" s="72" t="s">
        <v>139</v>
      </c>
      <c r="BA589" s="7" t="s">
        <v>2305</v>
      </c>
      <c r="BB589" s="7"/>
      <c r="BC589" s="7"/>
      <c r="BD589" s="72"/>
      <c r="BE589" s="72"/>
      <c r="BF589" s="72"/>
      <c r="BG589" s="150"/>
      <c r="BH589" s="72"/>
      <c r="BI589" s="72"/>
      <c r="BJ589" s="72"/>
      <c r="BK589" s="72"/>
      <c r="BL589" s="72"/>
      <c r="BM589" s="72"/>
      <c r="BN589" s="72"/>
      <c r="BO589" s="72"/>
      <c r="BP589" s="72"/>
      <c r="BQ589" s="72"/>
      <c r="BR589" s="72">
        <v>1</v>
      </c>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238">
        <f t="shared" si="114"/>
        <v>1</v>
      </c>
      <c r="ES589" s="72">
        <f t="shared" si="115"/>
        <v>1</v>
      </c>
      <c r="ET589" s="72" t="s">
        <v>222</v>
      </c>
      <c r="EU589" s="7" t="s">
        <v>2134</v>
      </c>
      <c r="EV589" s="7" t="s">
        <v>115</v>
      </c>
      <c r="EW589" s="7" t="s">
        <v>2386</v>
      </c>
      <c r="EX589" s="150" t="s">
        <v>2392</v>
      </c>
      <c r="EY589" s="239">
        <v>46209</v>
      </c>
      <c r="EZ589" s="239"/>
      <c r="FA589" s="150"/>
      <c r="FB589" s="239"/>
      <c r="FC589" s="7"/>
      <c r="FD589" s="7"/>
      <c r="FE589" s="7">
        <f t="shared" si="119"/>
        <v>-8167</v>
      </c>
      <c r="FF589" s="72">
        <f t="shared" si="120"/>
        <v>13191</v>
      </c>
    </row>
    <row r="590" spans="1:163" ht="17.25" hidden="1" customHeight="1" x14ac:dyDescent="0.25">
      <c r="A590" s="72">
        <v>461230557</v>
      </c>
      <c r="B590" s="232" t="s">
        <v>2649</v>
      </c>
      <c r="C590" s="72"/>
      <c r="D590" s="72"/>
      <c r="E590" s="72"/>
      <c r="F590" s="72"/>
      <c r="G590" s="233"/>
      <c r="H590" s="233"/>
      <c r="I590" s="72">
        <v>4315</v>
      </c>
      <c r="J590" s="72">
        <v>4315</v>
      </c>
      <c r="K590" s="189">
        <f t="shared" si="109"/>
        <v>4315</v>
      </c>
      <c r="L590" s="189">
        <f t="shared" si="110"/>
        <v>8630</v>
      </c>
      <c r="M590" s="260">
        <v>1</v>
      </c>
      <c r="N590" s="72" t="s">
        <v>124</v>
      </c>
      <c r="O590" s="72" t="s">
        <v>125</v>
      </c>
      <c r="P590" s="72" t="s">
        <v>348</v>
      </c>
      <c r="Q590" s="186">
        <v>8419</v>
      </c>
      <c r="R590" s="66">
        <v>0</v>
      </c>
      <c r="S590" s="66">
        <f t="shared" si="111"/>
        <v>0</v>
      </c>
      <c r="T590" s="66">
        <v>900</v>
      </c>
      <c r="U590" s="4" t="s">
        <v>129</v>
      </c>
      <c r="V590" s="5">
        <f t="shared" si="116"/>
        <v>1.0069895649256073E-2</v>
      </c>
      <c r="W590" s="5">
        <f t="shared" si="117"/>
        <v>4.4342628091381545E-4</v>
      </c>
      <c r="X590" s="5" t="s">
        <v>124</v>
      </c>
      <c r="Y590" s="72" t="str">
        <f t="shared" si="112"/>
        <v>RTP</v>
      </c>
      <c r="Z590" s="72" t="s">
        <v>129</v>
      </c>
      <c r="AA590" s="72" t="s">
        <v>127</v>
      </c>
      <c r="AB590" s="232" t="s">
        <v>2346</v>
      </c>
      <c r="AC590" s="72"/>
      <c r="AD590" s="72" t="s">
        <v>2889</v>
      </c>
      <c r="AE590" s="234"/>
      <c r="AF590" s="235" t="s">
        <v>129</v>
      </c>
      <c r="AG590" s="7"/>
      <c r="AH590" s="72" t="s">
        <v>2710</v>
      </c>
      <c r="AI590" s="7"/>
      <c r="AJ590" s="7"/>
      <c r="AK590" s="7"/>
      <c r="AL590" s="7">
        <v>5215</v>
      </c>
      <c r="AM590" s="186">
        <v>8419</v>
      </c>
      <c r="AN590" s="189">
        <v>26</v>
      </c>
      <c r="AO590" s="233">
        <v>55</v>
      </c>
      <c r="AP590" s="233" t="str">
        <f t="shared" si="113"/>
        <v>FLOW</v>
      </c>
      <c r="AQ590" s="233"/>
      <c r="AR590" s="233"/>
      <c r="AS590" s="233"/>
      <c r="AT590" s="233"/>
      <c r="AU590" s="72" t="s">
        <v>131</v>
      </c>
      <c r="AV590" s="236" t="s">
        <v>2822</v>
      </c>
      <c r="AW590" s="232" t="s">
        <v>310</v>
      </c>
      <c r="AX590" s="237">
        <v>45285</v>
      </c>
      <c r="AY590" s="72">
        <v>30</v>
      </c>
      <c r="AZ590" s="72" t="s">
        <v>2880</v>
      </c>
      <c r="BA590" s="7" t="s">
        <v>135</v>
      </c>
      <c r="BB590" s="7"/>
      <c r="BC590" s="7"/>
      <c r="BD590" s="72"/>
      <c r="BE590" s="72"/>
      <c r="BF590" s="72"/>
      <c r="BG590" s="150"/>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v>1</v>
      </c>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v>1</v>
      </c>
      <c r="ED590" s="72"/>
      <c r="EE590" s="72"/>
      <c r="EF590" s="72"/>
      <c r="EG590" s="72"/>
      <c r="EH590" s="72"/>
      <c r="EI590" s="72"/>
      <c r="EJ590" s="72"/>
      <c r="EK590" s="72"/>
      <c r="EL590" s="72"/>
      <c r="EM590" s="72"/>
      <c r="EN590" s="72"/>
      <c r="EO590" s="72"/>
      <c r="EP590" s="72"/>
      <c r="EQ590" s="72"/>
      <c r="ER590" s="238">
        <f t="shared" si="114"/>
        <v>2</v>
      </c>
      <c r="ES590" s="72">
        <f t="shared" si="115"/>
        <v>1</v>
      </c>
      <c r="ET590" s="72" t="s">
        <v>352</v>
      </c>
      <c r="EU590" s="7"/>
      <c r="EV590" s="262"/>
      <c r="EW590" s="7"/>
      <c r="EX590" s="150"/>
      <c r="EY590" s="239"/>
      <c r="EZ590" s="239"/>
      <c r="FA590" s="150"/>
      <c r="FB590" s="239"/>
      <c r="FC590" s="7"/>
      <c r="FD590" s="7"/>
      <c r="FE590" s="7">
        <f t="shared" si="119"/>
        <v>4315</v>
      </c>
      <c r="FF590" s="72">
        <f t="shared" si="120"/>
        <v>8630</v>
      </c>
    </row>
    <row r="591" spans="1:163" ht="17.25" hidden="1" customHeight="1" x14ac:dyDescent="0.25">
      <c r="A591" s="72">
        <v>466268688</v>
      </c>
      <c r="B591" s="232" t="s">
        <v>795</v>
      </c>
      <c r="C591" s="72"/>
      <c r="D591" s="72"/>
      <c r="E591" s="72"/>
      <c r="F591" s="72"/>
      <c r="G591" s="233"/>
      <c r="H591" s="233"/>
      <c r="I591" s="72">
        <v>1136</v>
      </c>
      <c r="J591" s="72">
        <v>2272</v>
      </c>
      <c r="K591" s="189">
        <f t="shared" si="109"/>
        <v>1158</v>
      </c>
      <c r="L591" s="189">
        <f t="shared" si="110"/>
        <v>3408</v>
      </c>
      <c r="M591" s="260">
        <v>2</v>
      </c>
      <c r="N591" s="72" t="s">
        <v>124</v>
      </c>
      <c r="O591" s="72" t="s">
        <v>125</v>
      </c>
      <c r="P591" s="72" t="s">
        <v>199</v>
      </c>
      <c r="Q591" s="186">
        <v>8338</v>
      </c>
      <c r="R591" s="66">
        <v>22</v>
      </c>
      <c r="S591" s="66">
        <f t="shared" si="111"/>
        <v>0</v>
      </c>
      <c r="T591" s="66">
        <v>900</v>
      </c>
      <c r="U591" s="4" t="s">
        <v>129</v>
      </c>
      <c r="V591" s="5">
        <f t="shared" si="116"/>
        <v>2.1898065947477941E-2</v>
      </c>
      <c r="W591" s="5">
        <f t="shared" si="117"/>
        <v>1.5502865488448644E-3</v>
      </c>
      <c r="X591" s="5" t="s">
        <v>2242</v>
      </c>
      <c r="Y591" s="72" t="str">
        <f t="shared" si="112"/>
        <v>NC</v>
      </c>
      <c r="Z591" s="72" t="s">
        <v>129</v>
      </c>
      <c r="AA591" s="72" t="s">
        <v>141</v>
      </c>
      <c r="AB591" s="232" t="s">
        <v>2349</v>
      </c>
      <c r="AC591" s="72"/>
      <c r="AD591" s="72" t="s">
        <v>2889</v>
      </c>
      <c r="AE591" s="234"/>
      <c r="AF591" s="235" t="s">
        <v>129</v>
      </c>
      <c r="AG591" s="7"/>
      <c r="AH591" s="72" t="s">
        <v>368</v>
      </c>
      <c r="AI591" s="7"/>
      <c r="AJ591" s="7"/>
      <c r="AK591" s="7"/>
      <c r="AL591" s="7">
        <v>2272</v>
      </c>
      <c r="AM591" s="186">
        <v>8338</v>
      </c>
      <c r="AN591" s="189">
        <v>56</v>
      </c>
      <c r="AO591" s="233">
        <v>85</v>
      </c>
      <c r="AP591" s="233" t="str">
        <f t="shared" si="113"/>
        <v>FLOW</v>
      </c>
      <c r="AQ591" s="233"/>
      <c r="AR591" s="233"/>
      <c r="AS591" s="233"/>
      <c r="AT591" s="233"/>
      <c r="AU591" s="72" t="s">
        <v>131</v>
      </c>
      <c r="AV591" s="236" t="s">
        <v>1549</v>
      </c>
      <c r="AW591" s="232" t="s">
        <v>310</v>
      </c>
      <c r="AX591" s="237">
        <v>45812</v>
      </c>
      <c r="AY591" s="72">
        <v>18</v>
      </c>
      <c r="AZ591" s="72" t="s">
        <v>139</v>
      </c>
      <c r="BA591" s="7" t="s">
        <v>135</v>
      </c>
      <c r="BB591" s="7"/>
      <c r="BC591" s="7"/>
      <c r="BD591" s="72"/>
      <c r="BE591" s="72"/>
      <c r="BF591" s="72"/>
      <c r="BG591" s="150"/>
      <c r="BH591" s="72"/>
      <c r="BI591" s="72"/>
      <c r="BJ591" s="72"/>
      <c r="BK591" s="72"/>
      <c r="BL591" s="72"/>
      <c r="BM591" s="72"/>
      <c r="BN591" s="72"/>
      <c r="BO591" s="72"/>
      <c r="BP591" s="72"/>
      <c r="BQ591" s="72"/>
      <c r="BR591" s="72"/>
      <c r="BS591" s="72"/>
      <c r="BT591" s="72"/>
      <c r="BU591" s="72">
        <v>1</v>
      </c>
      <c r="BV591" s="72"/>
      <c r="BW591" s="72"/>
      <c r="BX591" s="72">
        <v>1</v>
      </c>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238">
        <f t="shared" si="114"/>
        <v>2</v>
      </c>
      <c r="ES591" s="72">
        <f t="shared" si="115"/>
        <v>1</v>
      </c>
      <c r="ET591" s="72" t="s">
        <v>203</v>
      </c>
      <c r="EU591" s="7" t="s">
        <v>2135</v>
      </c>
      <c r="EV591" s="7" t="s">
        <v>115</v>
      </c>
      <c r="EW591" s="7" t="s">
        <v>2386</v>
      </c>
      <c r="EX591" s="150" t="s">
        <v>2420</v>
      </c>
      <c r="EY591" s="239">
        <v>46210</v>
      </c>
      <c r="EZ591" s="239"/>
      <c r="FA591" s="150"/>
      <c r="FB591" s="239"/>
      <c r="FC591" s="7"/>
      <c r="FD591" s="7"/>
      <c r="FE591" s="7">
        <f t="shared" si="119"/>
        <v>1158</v>
      </c>
      <c r="FF591" s="72">
        <f t="shared" si="120"/>
        <v>3408</v>
      </c>
    </row>
    <row r="592" spans="1:163" ht="17.25" hidden="1" customHeight="1" x14ac:dyDescent="0.25">
      <c r="A592" s="72">
        <v>458645849</v>
      </c>
      <c r="B592" s="232" t="s">
        <v>2571</v>
      </c>
      <c r="C592" s="72"/>
      <c r="D592" s="72"/>
      <c r="E592" s="72"/>
      <c r="F592" s="72"/>
      <c r="G592" s="233"/>
      <c r="H592" s="233"/>
      <c r="I592" s="72">
        <v>4448</v>
      </c>
      <c r="J592" s="72">
        <v>3890</v>
      </c>
      <c r="K592" s="189">
        <f t="shared" si="109"/>
        <v>4015</v>
      </c>
      <c r="L592" s="189">
        <f t="shared" si="110"/>
        <v>8338</v>
      </c>
      <c r="M592" s="260">
        <v>1</v>
      </c>
      <c r="N592" s="72" t="s">
        <v>124</v>
      </c>
      <c r="O592" s="72" t="s">
        <v>125</v>
      </c>
      <c r="P592" s="72" t="s">
        <v>322</v>
      </c>
      <c r="Q592" s="186">
        <v>8264</v>
      </c>
      <c r="R592" s="66">
        <v>125</v>
      </c>
      <c r="S592" s="66">
        <f t="shared" si="111"/>
        <v>0</v>
      </c>
      <c r="T592" s="66">
        <v>3257</v>
      </c>
      <c r="U592" s="4" t="s">
        <v>124</v>
      </c>
      <c r="V592" s="5">
        <f t="shared" si="116"/>
        <v>7.0527245351647318E-3</v>
      </c>
      <c r="W592" s="5">
        <f t="shared" si="117"/>
        <v>4.3526247600329858E-4</v>
      </c>
      <c r="X592" s="5" t="s">
        <v>124</v>
      </c>
      <c r="Y592" s="72" t="str">
        <f t="shared" si="112"/>
        <v>RTP</v>
      </c>
      <c r="Z592" s="72" t="s">
        <v>128</v>
      </c>
      <c r="AA592" s="72" t="s">
        <v>127</v>
      </c>
      <c r="AB592" s="232" t="s">
        <v>2346</v>
      </c>
      <c r="AC592" s="72">
        <v>25</v>
      </c>
      <c r="AD592" s="72" t="s">
        <v>2888</v>
      </c>
      <c r="AE592" s="234"/>
      <c r="AF592" s="235" t="s">
        <v>129</v>
      </c>
      <c r="AG592" s="7"/>
      <c r="AH592" s="72" t="s">
        <v>384</v>
      </c>
      <c r="AI592" s="7"/>
      <c r="AJ592" s="7"/>
      <c r="AK592" s="7"/>
      <c r="AL592" s="7">
        <v>3890</v>
      </c>
      <c r="AM592" s="186">
        <v>8264</v>
      </c>
      <c r="AN592" s="189">
        <v>26</v>
      </c>
      <c r="AO592" s="233">
        <v>55</v>
      </c>
      <c r="AP592" s="233" t="str">
        <f t="shared" si="113"/>
        <v>FLOW</v>
      </c>
      <c r="AQ592" s="233"/>
      <c r="AR592" s="233"/>
      <c r="AS592" s="233"/>
      <c r="AT592" s="233"/>
      <c r="AU592" s="72"/>
      <c r="AV592" s="236" t="s">
        <v>2732</v>
      </c>
      <c r="AW592" s="232" t="s">
        <v>1483</v>
      </c>
      <c r="AX592" s="237">
        <v>45098</v>
      </c>
      <c r="AY592" s="72">
        <v>36</v>
      </c>
      <c r="AZ592" s="72" t="s">
        <v>2880</v>
      </c>
      <c r="BA592" s="7" t="s">
        <v>2305</v>
      </c>
      <c r="BB592" s="7"/>
      <c r="BC592" s="7"/>
      <c r="BD592" s="72"/>
      <c r="BE592" s="72"/>
      <c r="BF592" s="72"/>
      <c r="BG592" s="150"/>
      <c r="BH592" s="72"/>
      <c r="BI592" s="72"/>
      <c r="BJ592" s="72"/>
      <c r="BK592" s="72"/>
      <c r="BL592" s="72"/>
      <c r="BM592" s="72"/>
      <c r="BN592" s="72"/>
      <c r="BO592" s="72"/>
      <c r="BP592" s="72"/>
      <c r="BQ592" s="72"/>
      <c r="BR592" s="72"/>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238">
        <f t="shared" si="114"/>
        <v>0</v>
      </c>
      <c r="ES592" s="72" t="str">
        <f t="shared" si="115"/>
        <v/>
      </c>
      <c r="ET592" s="72" t="s">
        <v>326</v>
      </c>
      <c r="EU592" s="7"/>
      <c r="EV592" s="262"/>
      <c r="EW592" s="7"/>
      <c r="EX592" s="150"/>
      <c r="EY592" s="239"/>
      <c r="EZ592" s="239"/>
      <c r="FA592" s="150"/>
      <c r="FB592" s="239"/>
      <c r="FC592" s="7"/>
      <c r="FD592" s="7"/>
      <c r="FE592" s="7">
        <f t="shared" si="119"/>
        <v>4015</v>
      </c>
      <c r="FF592" s="72">
        <f t="shared" si="120"/>
        <v>8338</v>
      </c>
    </row>
    <row r="593" spans="1:163" ht="17.25" hidden="1" customHeight="1" x14ac:dyDescent="0.25">
      <c r="A593" s="72">
        <v>453843150</v>
      </c>
      <c r="B593" s="232" t="s">
        <v>808</v>
      </c>
      <c r="C593" s="72"/>
      <c r="D593" s="72"/>
      <c r="E593" s="72"/>
      <c r="F593" s="72"/>
      <c r="G593" s="233"/>
      <c r="H593" s="233"/>
      <c r="I593" s="72">
        <v>2805</v>
      </c>
      <c r="J593" s="72">
        <v>5610</v>
      </c>
      <c r="K593" s="189">
        <f t="shared" si="109"/>
        <v>2886</v>
      </c>
      <c r="L593" s="189">
        <f t="shared" si="110"/>
        <v>8415</v>
      </c>
      <c r="M593" s="260">
        <v>2</v>
      </c>
      <c r="N593" s="72" t="s">
        <v>124</v>
      </c>
      <c r="O593" s="72" t="s">
        <v>125</v>
      </c>
      <c r="P593" s="72" t="s">
        <v>126</v>
      </c>
      <c r="Q593" s="186">
        <v>8156</v>
      </c>
      <c r="R593" s="66">
        <v>81</v>
      </c>
      <c r="S593" s="66">
        <f t="shared" si="111"/>
        <v>0</v>
      </c>
      <c r="T593" s="66">
        <v>6655</v>
      </c>
      <c r="U593" s="4" t="s">
        <v>124</v>
      </c>
      <c r="V593" s="5">
        <f t="shared" si="116"/>
        <v>1.2379429201458514E-2</v>
      </c>
      <c r="W593" s="5">
        <f t="shared" si="117"/>
        <v>1.5164472406306924E-3</v>
      </c>
      <c r="X593" s="5" t="s">
        <v>2242</v>
      </c>
      <c r="Y593" s="72" t="str">
        <f t="shared" si="112"/>
        <v>PTP</v>
      </c>
      <c r="Z593" s="72" t="s">
        <v>181</v>
      </c>
      <c r="AA593" s="72" t="s">
        <v>166</v>
      </c>
      <c r="AB593" s="232"/>
      <c r="AC593" s="72">
        <v>27</v>
      </c>
      <c r="AD593" s="72" t="s">
        <v>2889</v>
      </c>
      <c r="AE593" s="234"/>
      <c r="AF593" s="235" t="s">
        <v>129</v>
      </c>
      <c r="AG593" s="7"/>
      <c r="AH593" s="72" t="s">
        <v>395</v>
      </c>
      <c r="AI593" s="7"/>
      <c r="AJ593" s="7"/>
      <c r="AK593" s="7"/>
      <c r="AL593" s="7">
        <v>5610</v>
      </c>
      <c r="AM593" s="186">
        <v>8156</v>
      </c>
      <c r="AN593" s="189">
        <v>57</v>
      </c>
      <c r="AO593" s="233">
        <v>86</v>
      </c>
      <c r="AP593" s="233" t="str">
        <f t="shared" si="113"/>
        <v>FLOW</v>
      </c>
      <c r="AQ593" s="233"/>
      <c r="AR593" s="233"/>
      <c r="AS593" s="233"/>
      <c r="AT593" s="233"/>
      <c r="AU593" s="72" t="s">
        <v>131</v>
      </c>
      <c r="AV593" s="236" t="s">
        <v>1564</v>
      </c>
      <c r="AW593" s="232" t="s">
        <v>221</v>
      </c>
      <c r="AX593" s="237">
        <v>44738</v>
      </c>
      <c r="AY593" s="72">
        <v>48</v>
      </c>
      <c r="AZ593" s="72" t="s">
        <v>139</v>
      </c>
      <c r="BA593" s="7" t="s">
        <v>135</v>
      </c>
      <c r="BB593" s="7"/>
      <c r="BC593" s="7"/>
      <c r="BD593" s="72"/>
      <c r="BE593" s="72"/>
      <c r="BF593" s="72"/>
      <c r="BG593" s="150"/>
      <c r="BH593" s="72"/>
      <c r="BI593" s="72"/>
      <c r="BJ593" s="72"/>
      <c r="BK593" s="72"/>
      <c r="BL593" s="72">
        <v>1</v>
      </c>
      <c r="BM593" s="72"/>
      <c r="BN593" s="72"/>
      <c r="BO593" s="72"/>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238">
        <f t="shared" si="114"/>
        <v>1</v>
      </c>
      <c r="ES593" s="72">
        <f t="shared" si="115"/>
        <v>1</v>
      </c>
      <c r="ET593" s="72" t="s">
        <v>136</v>
      </c>
      <c r="EU593" s="7" t="s">
        <v>2136</v>
      </c>
      <c r="EV593" s="7" t="s">
        <v>115</v>
      </c>
      <c r="EW593" s="7" t="s">
        <v>2354</v>
      </c>
      <c r="EX593" s="150" t="s">
        <v>2410</v>
      </c>
      <c r="EY593" s="239">
        <v>46207</v>
      </c>
      <c r="EZ593" s="239"/>
      <c r="FA593" s="150"/>
      <c r="FB593" s="239"/>
      <c r="FC593" s="7"/>
      <c r="FD593" s="7"/>
      <c r="FE593" s="7">
        <f t="shared" si="119"/>
        <v>2886</v>
      </c>
      <c r="FF593" s="72">
        <f t="shared" si="120"/>
        <v>8415</v>
      </c>
    </row>
    <row r="594" spans="1:163" ht="17.25" hidden="1" customHeight="1" x14ac:dyDescent="0.25">
      <c r="A594" s="72">
        <v>464917192</v>
      </c>
      <c r="B594" s="232" t="s">
        <v>2621</v>
      </c>
      <c r="C594" s="72" t="s">
        <v>2243</v>
      </c>
      <c r="D594" s="72" t="s">
        <v>2952</v>
      </c>
      <c r="E594" s="72">
        <v>72</v>
      </c>
      <c r="F594" s="72"/>
      <c r="G594" s="233"/>
      <c r="H594" s="233"/>
      <c r="I594" s="72">
        <v>1230</v>
      </c>
      <c r="J594" s="72">
        <v>1254</v>
      </c>
      <c r="K594" s="189">
        <f t="shared" si="109"/>
        <v>72</v>
      </c>
      <c r="L594" s="189">
        <f t="shared" si="110"/>
        <v>2412</v>
      </c>
      <c r="M594" s="260">
        <v>2</v>
      </c>
      <c r="N594" s="72" t="s">
        <v>2242</v>
      </c>
      <c r="O594" s="72" t="s">
        <v>128</v>
      </c>
      <c r="P594" s="72" t="s">
        <v>140</v>
      </c>
      <c r="Q594" s="186">
        <v>7996</v>
      </c>
      <c r="R594" s="66">
        <v>48</v>
      </c>
      <c r="S594" s="66">
        <f t="shared" si="111"/>
        <v>0</v>
      </c>
      <c r="T594" s="66">
        <v>900</v>
      </c>
      <c r="U594" s="4" t="s">
        <v>129</v>
      </c>
      <c r="V594" s="5">
        <f t="shared" si="116"/>
        <v>1.4525418465025858E-2</v>
      </c>
      <c r="W594" s="5">
        <f t="shared" si="117"/>
        <v>1.4866983982446073E-3</v>
      </c>
      <c r="X594" s="5" t="str">
        <f t="shared" si="118"/>
        <v xml:space="preserve">STABLE </v>
      </c>
      <c r="Y594" s="72" t="str">
        <f t="shared" si="112"/>
        <v>NC</v>
      </c>
      <c r="Z594" s="72" t="s">
        <v>129</v>
      </c>
      <c r="AA594" s="72" t="s">
        <v>141</v>
      </c>
      <c r="AB594" s="232" t="s">
        <v>2349</v>
      </c>
      <c r="AC594" s="72"/>
      <c r="AD594" s="72" t="s">
        <v>2892</v>
      </c>
      <c r="AE594" s="234"/>
      <c r="AF594" s="235" t="s">
        <v>129</v>
      </c>
      <c r="AG594" s="7"/>
      <c r="AH594" s="72" t="s">
        <v>349</v>
      </c>
      <c r="AI594" s="7"/>
      <c r="AJ594" s="7"/>
      <c r="AK594" s="7"/>
      <c r="AL594" s="7">
        <v>2202</v>
      </c>
      <c r="AM594" s="186">
        <v>7996</v>
      </c>
      <c r="AN594" s="189">
        <v>56</v>
      </c>
      <c r="AO594" s="233">
        <v>54</v>
      </c>
      <c r="AP594" s="233" t="str">
        <f t="shared" si="113"/>
        <v>STABLE</v>
      </c>
      <c r="AQ594" s="233"/>
      <c r="AR594" s="233"/>
      <c r="AS594" s="233"/>
      <c r="AT594" s="233"/>
      <c r="AU594" s="72" t="s">
        <v>131</v>
      </c>
      <c r="AV594" s="236" t="s">
        <v>2791</v>
      </c>
      <c r="AW594" s="232" t="s">
        <v>215</v>
      </c>
      <c r="AX594" s="237">
        <v>45637</v>
      </c>
      <c r="AY594" s="72">
        <v>24</v>
      </c>
      <c r="AZ594" s="72" t="s">
        <v>2880</v>
      </c>
      <c r="BA594" s="7" t="s">
        <v>135</v>
      </c>
      <c r="BB594" s="7"/>
      <c r="BC594" s="7"/>
      <c r="BD594" s="72"/>
      <c r="BE594" s="72"/>
      <c r="BF594" s="72"/>
      <c r="BG594" s="150"/>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v>1</v>
      </c>
      <c r="CH594" s="72"/>
      <c r="CI594" s="72"/>
      <c r="CJ594" s="72"/>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238">
        <f t="shared" si="114"/>
        <v>1</v>
      </c>
      <c r="ES594" s="72">
        <f t="shared" si="115"/>
        <v>1</v>
      </c>
      <c r="ET594" s="72" t="s">
        <v>352</v>
      </c>
      <c r="EU594" s="7"/>
      <c r="EV594" s="262"/>
      <c r="EW594" s="7"/>
      <c r="EX594" s="150"/>
      <c r="EY594" s="239"/>
      <c r="EZ594" s="239"/>
      <c r="FA594" s="150"/>
      <c r="FB594" s="239"/>
      <c r="FC594" s="7"/>
      <c r="FD594" s="7"/>
      <c r="FE594" s="7">
        <f t="shared" si="119"/>
        <v>72</v>
      </c>
      <c r="FF594" s="72">
        <f t="shared" si="120"/>
        <v>2484</v>
      </c>
    </row>
    <row r="595" spans="1:163" ht="17.25" hidden="1" customHeight="1" x14ac:dyDescent="0.25">
      <c r="A595" s="72">
        <v>140926524</v>
      </c>
      <c r="B595" s="232" t="s">
        <v>579</v>
      </c>
      <c r="C595" s="72"/>
      <c r="D595" s="72"/>
      <c r="E595" s="72"/>
      <c r="F595" s="72"/>
      <c r="G595" s="233"/>
      <c r="H595" s="233"/>
      <c r="I595" s="72">
        <v>3170</v>
      </c>
      <c r="J595" s="72">
        <v>7993</v>
      </c>
      <c r="K595" s="189">
        <f t="shared" si="109"/>
        <v>-841</v>
      </c>
      <c r="L595" s="189">
        <f t="shared" si="110"/>
        <v>11163</v>
      </c>
      <c r="M595" s="260">
        <v>4</v>
      </c>
      <c r="N595" s="72" t="s">
        <v>124</v>
      </c>
      <c r="O595" s="72" t="s">
        <v>125</v>
      </c>
      <c r="P595" s="72" t="s">
        <v>254</v>
      </c>
      <c r="Q595" s="186">
        <v>7826.73</v>
      </c>
      <c r="R595" s="66">
        <v>676</v>
      </c>
      <c r="S595" s="66">
        <f t="shared" si="111"/>
        <v>0</v>
      </c>
      <c r="T595" s="66">
        <v>6300</v>
      </c>
      <c r="U595" s="4" t="s">
        <v>1017</v>
      </c>
      <c r="V595" s="5">
        <f t="shared" si="116"/>
        <v>0.36161316359829287</v>
      </c>
      <c r="W595" s="5">
        <f t="shared" si="117"/>
        <v>3.015282566340777E-3</v>
      </c>
      <c r="X595" s="5" t="str">
        <f t="shared" si="118"/>
        <v>FLOW</v>
      </c>
      <c r="Y595" s="72" t="str">
        <f t="shared" si="112"/>
        <v>PTP</v>
      </c>
      <c r="Z595" s="72" t="s">
        <v>128</v>
      </c>
      <c r="AA595" s="72" t="s">
        <v>166</v>
      </c>
      <c r="AB595" s="232"/>
      <c r="AC595" s="72">
        <v>26</v>
      </c>
      <c r="AD595" s="72"/>
      <c r="AE595" s="234"/>
      <c r="AF595" s="235" t="s">
        <v>2882</v>
      </c>
      <c r="AG595" s="7"/>
      <c r="AH595" s="72" t="s">
        <v>255</v>
      </c>
      <c r="AI595" s="7"/>
      <c r="AJ595" s="7"/>
      <c r="AK595" s="7"/>
      <c r="AL595" s="7">
        <v>7993</v>
      </c>
      <c r="AM595" s="186">
        <v>7826.73</v>
      </c>
      <c r="AN595" s="189">
        <v>117</v>
      </c>
      <c r="AO595" s="233">
        <v>146</v>
      </c>
      <c r="AP595" s="233" t="str">
        <f t="shared" si="113"/>
        <v>FLOW</v>
      </c>
      <c r="AQ595" s="233"/>
      <c r="AR595" s="233"/>
      <c r="AS595" s="233"/>
      <c r="AT595" s="233"/>
      <c r="AU595" s="72" t="s">
        <v>426</v>
      </c>
      <c r="AV595" s="236" t="s">
        <v>1270</v>
      </c>
      <c r="AW595" s="232" t="s">
        <v>1180</v>
      </c>
      <c r="AX595" s="237">
        <v>45045</v>
      </c>
      <c r="AY595" s="72">
        <v>36</v>
      </c>
      <c r="AZ595" s="72" t="s">
        <v>139</v>
      </c>
      <c r="BA595" s="7" t="s">
        <v>2305</v>
      </c>
      <c r="BB595" s="7"/>
      <c r="BC595" s="7"/>
      <c r="BD595" s="72"/>
      <c r="BE595" s="72"/>
      <c r="BF595" s="72"/>
      <c r="BG595" s="150"/>
      <c r="BH595" s="72"/>
      <c r="BI595" s="72">
        <v>1</v>
      </c>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238">
        <f t="shared" si="114"/>
        <v>1</v>
      </c>
      <c r="ES595" s="72">
        <f t="shared" si="115"/>
        <v>1</v>
      </c>
      <c r="ET595" s="72" t="s">
        <v>256</v>
      </c>
      <c r="EU595" s="7" t="s">
        <v>2137</v>
      </c>
      <c r="EV595" s="7" t="s">
        <v>115</v>
      </c>
      <c r="EW595" s="7" t="s">
        <v>2358</v>
      </c>
      <c r="EX595" s="150" t="s">
        <v>2467</v>
      </c>
      <c r="EY595" s="239">
        <v>46212</v>
      </c>
      <c r="EZ595" s="239"/>
      <c r="FA595" s="150"/>
      <c r="FB595" s="239"/>
      <c r="FC595" s="7"/>
      <c r="FD595" s="7"/>
      <c r="FE595" s="7">
        <f t="shared" si="119"/>
        <v>-841</v>
      </c>
      <c r="FF595" s="72">
        <f t="shared" si="120"/>
        <v>11163</v>
      </c>
    </row>
    <row r="596" spans="1:163" ht="17.25" hidden="1" customHeight="1" x14ac:dyDescent="0.25">
      <c r="A596" s="72">
        <v>140085711</v>
      </c>
      <c r="B596" s="232" t="s">
        <v>932</v>
      </c>
      <c r="C596" s="72"/>
      <c r="D596" s="72"/>
      <c r="E596" s="72"/>
      <c r="F596" s="72"/>
      <c r="G596" s="233"/>
      <c r="H596" s="233"/>
      <c r="I596" s="72">
        <v>3881</v>
      </c>
      <c r="J596" s="72">
        <v>7951</v>
      </c>
      <c r="K596" s="189">
        <f t="shared" si="109"/>
        <v>-7141</v>
      </c>
      <c r="L596" s="189">
        <f t="shared" si="110"/>
        <v>11832</v>
      </c>
      <c r="M596" s="260">
        <v>5</v>
      </c>
      <c r="N596" s="72" t="s">
        <v>124</v>
      </c>
      <c r="O596" s="72" t="s">
        <v>125</v>
      </c>
      <c r="P596" s="72" t="s">
        <v>173</v>
      </c>
      <c r="Q596" s="186">
        <v>7789.19</v>
      </c>
      <c r="R596" s="66">
        <v>432</v>
      </c>
      <c r="S596" s="66">
        <f t="shared" si="111"/>
        <v>0</v>
      </c>
      <c r="T596" s="66">
        <v>4463.82</v>
      </c>
      <c r="U596" s="4" t="s">
        <v>124</v>
      </c>
      <c r="V596" s="5">
        <f t="shared" si="116"/>
        <v>6.2250671721829631E-2</v>
      </c>
      <c r="W596" s="5">
        <f t="shared" si="117"/>
        <v>3.4818211662796307E-3</v>
      </c>
      <c r="X596" s="5" t="s">
        <v>2242</v>
      </c>
      <c r="Y596" s="72" t="str">
        <f t="shared" si="112"/>
        <v>PTP</v>
      </c>
      <c r="Z596" s="72" t="s">
        <v>258</v>
      </c>
      <c r="AA596" s="72" t="s">
        <v>166</v>
      </c>
      <c r="AB596" s="232"/>
      <c r="AC596" s="72">
        <v>25</v>
      </c>
      <c r="AD596" s="72" t="s">
        <v>2888</v>
      </c>
      <c r="AE596" s="234"/>
      <c r="AF596" s="235" t="s">
        <v>2882</v>
      </c>
      <c r="AG596" s="7"/>
      <c r="AH596" s="72" t="s">
        <v>1150</v>
      </c>
      <c r="AI596" s="7"/>
      <c r="AJ596" s="7"/>
      <c r="AK596" s="7"/>
      <c r="AL596" s="7">
        <v>7951</v>
      </c>
      <c r="AM596" s="186">
        <v>7789.19</v>
      </c>
      <c r="AN596" s="189">
        <v>145</v>
      </c>
      <c r="AO596" s="233">
        <v>174</v>
      </c>
      <c r="AP596" s="233" t="str">
        <f t="shared" si="113"/>
        <v>FLOW</v>
      </c>
      <c r="AQ596" s="233"/>
      <c r="AR596" s="233"/>
      <c r="AS596" s="233"/>
      <c r="AT596" s="233"/>
      <c r="AU596" s="72" t="s">
        <v>426</v>
      </c>
      <c r="AV596" s="236" t="s">
        <v>1711</v>
      </c>
      <c r="AW596" s="232" t="s">
        <v>1483</v>
      </c>
      <c r="AX596" s="237">
        <v>45019</v>
      </c>
      <c r="AY596" s="72">
        <v>36</v>
      </c>
      <c r="AZ596" s="72" t="s">
        <v>139</v>
      </c>
      <c r="BA596" s="7" t="s">
        <v>2305</v>
      </c>
      <c r="BB596" s="7"/>
      <c r="BC596" s="7"/>
      <c r="BD596" s="72"/>
      <c r="BE596" s="72"/>
      <c r="BF596" s="72"/>
      <c r="BG596" s="150"/>
      <c r="BH596" s="72"/>
      <c r="BI596" s="72"/>
      <c r="BJ596" s="72"/>
      <c r="BK596" s="72"/>
      <c r="BL596" s="72"/>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v>1</v>
      </c>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238">
        <f t="shared" si="114"/>
        <v>1</v>
      </c>
      <c r="ES596" s="72">
        <f t="shared" si="115"/>
        <v>1</v>
      </c>
      <c r="ET596" s="72" t="s">
        <v>178</v>
      </c>
      <c r="EU596" s="7" t="s">
        <v>2138</v>
      </c>
      <c r="EV596" s="7" t="s">
        <v>115</v>
      </c>
      <c r="EW596" s="7" t="e">
        <v>#N/A</v>
      </c>
      <c r="EX596" s="150" t="e">
        <v>#N/A</v>
      </c>
      <c r="EY596" s="239" t="e">
        <v>#N/A</v>
      </c>
      <c r="EZ596" s="239"/>
      <c r="FA596" s="150"/>
      <c r="FB596" s="239"/>
      <c r="FC596" s="7"/>
      <c r="FD596" s="7"/>
      <c r="FE596" s="7">
        <f t="shared" si="119"/>
        <v>-7141</v>
      </c>
      <c r="FF596" s="72">
        <f t="shared" si="120"/>
        <v>11832</v>
      </c>
    </row>
    <row r="597" spans="1:163" ht="17.25" hidden="1" customHeight="1" x14ac:dyDescent="0.25">
      <c r="A597" s="72">
        <v>459556508</v>
      </c>
      <c r="B597" s="232" t="s">
        <v>604</v>
      </c>
      <c r="C597" s="72"/>
      <c r="D597" s="72"/>
      <c r="E597" s="72"/>
      <c r="F597" s="72"/>
      <c r="G597" s="233"/>
      <c r="H597" s="233"/>
      <c r="I597" s="72">
        <v>1992</v>
      </c>
      <c r="J597" s="72">
        <v>1992</v>
      </c>
      <c r="K597" s="189">
        <f t="shared" si="109"/>
        <v>2032</v>
      </c>
      <c r="L597" s="189">
        <f t="shared" si="110"/>
        <v>3984</v>
      </c>
      <c r="M597" s="260">
        <v>1</v>
      </c>
      <c r="N597" s="72" t="s">
        <v>124</v>
      </c>
      <c r="O597" s="72" t="s">
        <v>125</v>
      </c>
      <c r="P597" s="72" t="s">
        <v>192</v>
      </c>
      <c r="Q597" s="186">
        <v>7625</v>
      </c>
      <c r="R597" s="66">
        <v>40</v>
      </c>
      <c r="S597" s="66">
        <f t="shared" si="111"/>
        <v>0</v>
      </c>
      <c r="T597" s="66">
        <v>450</v>
      </c>
      <c r="U597" s="4" t="s">
        <v>129</v>
      </c>
      <c r="V597" s="5">
        <f t="shared" si="116"/>
        <v>9.1948415503904073E-3</v>
      </c>
      <c r="W597" s="5">
        <f t="shared" si="117"/>
        <v>4.0160653188832911E-4</v>
      </c>
      <c r="X597" s="5" t="str">
        <f t="shared" si="118"/>
        <v>FLOW</v>
      </c>
      <c r="Y597" s="72" t="str">
        <f t="shared" si="112"/>
        <v>NC</v>
      </c>
      <c r="Z597" s="72" t="s">
        <v>129</v>
      </c>
      <c r="AA597" s="72" t="s">
        <v>141</v>
      </c>
      <c r="AB597" s="232" t="s">
        <v>2895</v>
      </c>
      <c r="AC597" s="72"/>
      <c r="AD597" s="72" t="s">
        <v>2892</v>
      </c>
      <c r="AE597" s="234"/>
      <c r="AF597" s="235" t="s">
        <v>129</v>
      </c>
      <c r="AG597" s="7"/>
      <c r="AH597" s="72" t="s">
        <v>193</v>
      </c>
      <c r="AI597" s="7"/>
      <c r="AJ597" s="7"/>
      <c r="AK597" s="7"/>
      <c r="AL597" s="7">
        <v>1992</v>
      </c>
      <c r="AM597" s="186">
        <v>7625</v>
      </c>
      <c r="AN597" s="189">
        <v>26</v>
      </c>
      <c r="AO597" s="233">
        <v>55</v>
      </c>
      <c r="AP597" s="233" t="str">
        <f t="shared" si="113"/>
        <v>FLOW</v>
      </c>
      <c r="AQ597" s="233"/>
      <c r="AR597" s="233"/>
      <c r="AS597" s="233"/>
      <c r="AT597" s="233"/>
      <c r="AU597" s="72" t="s">
        <v>131</v>
      </c>
      <c r="AV597" s="236" t="s">
        <v>1307</v>
      </c>
      <c r="AW597" s="232" t="s">
        <v>1308</v>
      </c>
      <c r="AX597" s="237">
        <v>45163</v>
      </c>
      <c r="AY597" s="72">
        <v>36</v>
      </c>
      <c r="AZ597" s="72" t="s">
        <v>139</v>
      </c>
      <c r="BA597" s="7" t="s">
        <v>135</v>
      </c>
      <c r="BB597" s="7"/>
      <c r="BC597" s="7"/>
      <c r="BD597" s="72"/>
      <c r="BE597" s="72"/>
      <c r="BF597" s="72"/>
      <c r="BG597" s="150"/>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238">
        <f t="shared" si="114"/>
        <v>1</v>
      </c>
      <c r="ES597" s="72">
        <f t="shared" si="115"/>
        <v>1</v>
      </c>
      <c r="ET597" s="72" t="s">
        <v>196</v>
      </c>
      <c r="EU597" s="7" t="e">
        <v>#N/A</v>
      </c>
      <c r="EV597" s="262" t="s">
        <v>115</v>
      </c>
      <c r="EW597" s="7" t="s">
        <v>2352</v>
      </c>
      <c r="EX597" s="150" t="s">
        <v>2502</v>
      </c>
      <c r="EY597" s="239">
        <v>46207</v>
      </c>
      <c r="EZ597" s="239"/>
      <c r="FA597" s="150"/>
      <c r="FB597" s="239"/>
      <c r="FC597" s="7"/>
      <c r="FD597" s="7"/>
      <c r="FE597" s="7">
        <f t="shared" si="119"/>
        <v>2032</v>
      </c>
      <c r="FF597" s="72">
        <f t="shared" si="120"/>
        <v>3984</v>
      </c>
    </row>
    <row r="598" spans="1:163" ht="17.25" hidden="1" customHeight="1" x14ac:dyDescent="0.25">
      <c r="A598" s="72">
        <v>461171897</v>
      </c>
      <c r="B598" s="232" t="s">
        <v>784</v>
      </c>
      <c r="C598" s="72" t="s">
        <v>2243</v>
      </c>
      <c r="D598" s="72" t="s">
        <v>2558</v>
      </c>
      <c r="E598" s="72">
        <v>3930</v>
      </c>
      <c r="F598" s="72"/>
      <c r="G598" s="233"/>
      <c r="H598" s="233"/>
      <c r="I598" s="72">
        <v>3815</v>
      </c>
      <c r="J598" s="72">
        <v>7675</v>
      </c>
      <c r="K598" s="189">
        <f t="shared" si="109"/>
        <v>160</v>
      </c>
      <c r="L598" s="189">
        <f t="shared" si="110"/>
        <v>7560</v>
      </c>
      <c r="M598" s="260">
        <v>3</v>
      </c>
      <c r="N598" s="72" t="s">
        <v>2242</v>
      </c>
      <c r="O598" s="72" t="s">
        <v>128</v>
      </c>
      <c r="P598" s="72" t="s">
        <v>173</v>
      </c>
      <c r="Q598" s="186">
        <v>7490.75</v>
      </c>
      <c r="R598" s="66">
        <v>115</v>
      </c>
      <c r="S598" s="66">
        <f t="shared" si="111"/>
        <v>0</v>
      </c>
      <c r="T598" s="66">
        <v>3606</v>
      </c>
      <c r="U598" s="4" t="s">
        <v>129</v>
      </c>
      <c r="V598" s="5">
        <f t="shared" si="116"/>
        <v>2.9258792363290164E-2</v>
      </c>
      <c r="W598" s="5">
        <f t="shared" si="117"/>
        <v>2.3990847956300828E-3</v>
      </c>
      <c r="X598" s="5" t="str">
        <f t="shared" si="118"/>
        <v xml:space="preserve">STABLE </v>
      </c>
      <c r="Y598" s="72" t="str">
        <f t="shared" si="112"/>
        <v>PAID</v>
      </c>
      <c r="Z598" s="72" t="s">
        <v>129</v>
      </c>
      <c r="AA598" s="72" t="s">
        <v>128</v>
      </c>
      <c r="AB598" s="232"/>
      <c r="AC598" s="72"/>
      <c r="AD598" s="72" t="s">
        <v>2888</v>
      </c>
      <c r="AE598" s="234"/>
      <c r="AF598" s="235" t="s">
        <v>2882</v>
      </c>
      <c r="AG598" s="7"/>
      <c r="AH598" s="72" t="s">
        <v>1103</v>
      </c>
      <c r="AI598" s="7"/>
      <c r="AJ598" s="7"/>
      <c r="AK598" s="7"/>
      <c r="AL598" s="7">
        <v>7675</v>
      </c>
      <c r="AM598" s="186">
        <v>7490.75</v>
      </c>
      <c r="AN598" s="189">
        <v>87</v>
      </c>
      <c r="AO598" s="233">
        <v>55</v>
      </c>
      <c r="AP598" s="233" t="str">
        <f t="shared" si="113"/>
        <v>STABLE</v>
      </c>
      <c r="AQ598" s="233"/>
      <c r="AR598" s="233"/>
      <c r="AS598" s="233"/>
      <c r="AT598" s="233"/>
      <c r="AU598" s="72" t="s">
        <v>131</v>
      </c>
      <c r="AV598" s="236" t="s">
        <v>1536</v>
      </c>
      <c r="AW598" s="232" t="s">
        <v>298</v>
      </c>
      <c r="AX598" s="237">
        <v>45279</v>
      </c>
      <c r="AY598" s="72">
        <v>30</v>
      </c>
      <c r="AZ598" s="72" t="s">
        <v>139</v>
      </c>
      <c r="BA598" s="7" t="s">
        <v>2305</v>
      </c>
      <c r="BB598" s="7"/>
      <c r="BC598" s="7"/>
      <c r="BD598" s="72"/>
      <c r="BE598" s="72"/>
      <c r="BF598" s="72"/>
      <c r="BG598" s="150"/>
      <c r="BH598" s="72"/>
      <c r="BI598" s="72"/>
      <c r="BJ598" s="72"/>
      <c r="BK598" s="72"/>
      <c r="BL598" s="72"/>
      <c r="BM598" s="72"/>
      <c r="BN598" s="72"/>
      <c r="BO598" s="72"/>
      <c r="BP598" s="72"/>
      <c r="BQ598" s="72"/>
      <c r="BR598" s="72"/>
      <c r="BS598" s="72"/>
      <c r="BT598" s="72"/>
      <c r="BU598" s="72"/>
      <c r="BV598" s="72"/>
      <c r="BW598" s="72"/>
      <c r="BX598" s="72"/>
      <c r="BY598" s="72"/>
      <c r="BZ598" s="72"/>
      <c r="CA598" s="72">
        <v>1</v>
      </c>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238">
        <f t="shared" si="114"/>
        <v>1</v>
      </c>
      <c r="ES598" s="72">
        <f t="shared" si="115"/>
        <v>1</v>
      </c>
      <c r="ET598" s="72" t="s">
        <v>178</v>
      </c>
      <c r="EU598" s="7" t="s">
        <v>2139</v>
      </c>
      <c r="EV598" s="7" t="s">
        <v>115</v>
      </c>
      <c r="EW598" s="7" t="e">
        <v>#N/A</v>
      </c>
      <c r="EX598" s="150" t="e">
        <v>#N/A</v>
      </c>
      <c r="EY598" s="239" t="e">
        <v>#N/A</v>
      </c>
      <c r="EZ598" s="239"/>
      <c r="FA598" s="150"/>
      <c r="FB598" s="239"/>
      <c r="FC598" s="7"/>
      <c r="FD598" s="7"/>
      <c r="FE598" s="7">
        <f t="shared" si="119"/>
        <v>160</v>
      </c>
      <c r="FF598" s="72">
        <f t="shared" si="120"/>
        <v>11490</v>
      </c>
      <c r="FG598" s="6">
        <v>461171897</v>
      </c>
    </row>
    <row r="599" spans="1:163" ht="17.25" hidden="1" customHeight="1" x14ac:dyDescent="0.25">
      <c r="A599" s="72">
        <v>460407116</v>
      </c>
      <c r="B599" s="232" t="s">
        <v>364</v>
      </c>
      <c r="C599" s="72"/>
      <c r="D599" s="72"/>
      <c r="E599" s="72"/>
      <c r="F599" s="72"/>
      <c r="G599" s="233"/>
      <c r="H599" s="233"/>
      <c r="I599" s="72">
        <v>3806</v>
      </c>
      <c r="J599" s="72">
        <v>7612</v>
      </c>
      <c r="K599" s="189">
        <f t="shared" si="109"/>
        <v>297</v>
      </c>
      <c r="L599" s="189">
        <f t="shared" si="110"/>
        <v>11418</v>
      </c>
      <c r="M599" s="260">
        <v>3</v>
      </c>
      <c r="N599" s="72" t="s">
        <v>124</v>
      </c>
      <c r="O599" s="72" t="s">
        <v>125</v>
      </c>
      <c r="P599" s="72" t="s">
        <v>126</v>
      </c>
      <c r="Q599" s="186">
        <v>7438</v>
      </c>
      <c r="R599" s="66">
        <v>297</v>
      </c>
      <c r="S599" s="66">
        <f t="shared" si="111"/>
        <v>0</v>
      </c>
      <c r="T599" s="66">
        <v>6299</v>
      </c>
      <c r="U599" s="4" t="s">
        <v>124</v>
      </c>
      <c r="V599" s="5">
        <f t="shared" si="116"/>
        <v>9.7122650721838174E-3</v>
      </c>
      <c r="W599" s="5">
        <f t="shared" si="117"/>
        <v>2.3821903961414488E-3</v>
      </c>
      <c r="X599" s="5" t="str">
        <f t="shared" si="118"/>
        <v>FLOW</v>
      </c>
      <c r="Y599" s="72" t="str">
        <f t="shared" si="112"/>
        <v>BPTP</v>
      </c>
      <c r="Z599" s="72" t="s">
        <v>166</v>
      </c>
      <c r="AA599" s="72" t="s">
        <v>258</v>
      </c>
      <c r="AB599" s="232" t="s">
        <v>2346</v>
      </c>
      <c r="AC599" s="72"/>
      <c r="AD599" s="72" t="s">
        <v>2889</v>
      </c>
      <c r="AE599" s="234"/>
      <c r="AF599" s="235" t="s">
        <v>129</v>
      </c>
      <c r="AG599" s="7"/>
      <c r="AH599" s="72" t="s">
        <v>130</v>
      </c>
      <c r="AI599" s="7"/>
      <c r="AJ599" s="7"/>
      <c r="AK599" s="7"/>
      <c r="AL599" s="7">
        <v>7612</v>
      </c>
      <c r="AM599" s="186">
        <v>7438</v>
      </c>
      <c r="AN599" s="189">
        <v>87</v>
      </c>
      <c r="AO599" s="233">
        <v>116</v>
      </c>
      <c r="AP599" s="233" t="str">
        <f t="shared" si="113"/>
        <v>FLOW</v>
      </c>
      <c r="AQ599" s="233"/>
      <c r="AR599" s="233"/>
      <c r="AS599" s="233"/>
      <c r="AT599" s="233"/>
      <c r="AU599" s="72" t="s">
        <v>131</v>
      </c>
      <c r="AV599" s="236"/>
      <c r="AW599" s="232" t="s">
        <v>365</v>
      </c>
      <c r="AX599" s="237">
        <v>45230</v>
      </c>
      <c r="AY599" s="72">
        <v>30</v>
      </c>
      <c r="AZ599" s="72" t="s">
        <v>139</v>
      </c>
      <c r="BA599" s="7" t="s">
        <v>135</v>
      </c>
      <c r="BB599" s="7"/>
      <c r="BC599" s="7">
        <v>1</v>
      </c>
      <c r="BD599" s="72"/>
      <c r="BE599" s="72"/>
      <c r="BF599" s="72"/>
      <c r="BG599" s="150"/>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238">
        <f t="shared" si="114"/>
        <v>1</v>
      </c>
      <c r="ES599" s="72">
        <f t="shared" si="115"/>
        <v>1</v>
      </c>
      <c r="ET599" s="72" t="s">
        <v>136</v>
      </c>
      <c r="EU599" s="7" t="s">
        <v>366</v>
      </c>
      <c r="EV599" s="7" t="s">
        <v>115</v>
      </c>
      <c r="EW599" s="7" t="s">
        <v>2354</v>
      </c>
      <c r="EX599" s="150" t="s">
        <v>2524</v>
      </c>
      <c r="EY599" s="239">
        <v>46204</v>
      </c>
      <c r="EZ599" s="239"/>
      <c r="FA599" s="150"/>
      <c r="FB599" s="239"/>
      <c r="FC599" s="7"/>
      <c r="FD599" s="7"/>
      <c r="FE599" s="7">
        <f t="shared" si="119"/>
        <v>297</v>
      </c>
      <c r="FF599" s="72">
        <f t="shared" si="120"/>
        <v>11418</v>
      </c>
      <c r="FG599" s="6">
        <v>460407116</v>
      </c>
    </row>
    <row r="600" spans="1:163" ht="17.25" hidden="1" customHeight="1" x14ac:dyDescent="0.25">
      <c r="A600" s="72">
        <v>459816044</v>
      </c>
      <c r="B600" s="232" t="s">
        <v>927</v>
      </c>
      <c r="C600" s="72"/>
      <c r="D600" s="72"/>
      <c r="E600" s="72"/>
      <c r="F600" s="72"/>
      <c r="G600" s="233"/>
      <c r="H600" s="233"/>
      <c r="I600" s="72">
        <v>3709</v>
      </c>
      <c r="J600" s="72">
        <v>7202</v>
      </c>
      <c r="K600" s="189">
        <f t="shared" si="109"/>
        <v>-6899</v>
      </c>
      <c r="L600" s="189">
        <f t="shared" si="110"/>
        <v>10911</v>
      </c>
      <c r="M600" s="260">
        <v>5</v>
      </c>
      <c r="N600" s="72" t="s">
        <v>124</v>
      </c>
      <c r="O600" s="72" t="s">
        <v>125</v>
      </c>
      <c r="P600" s="72" t="s">
        <v>199</v>
      </c>
      <c r="Q600" s="186">
        <v>7134.97</v>
      </c>
      <c r="R600" s="66">
        <v>735</v>
      </c>
      <c r="S600" s="66">
        <f t="shared" si="111"/>
        <v>0</v>
      </c>
      <c r="T600" s="66">
        <v>2465.1</v>
      </c>
      <c r="U600" s="4" t="s">
        <v>124</v>
      </c>
      <c r="V600" s="5">
        <f t="shared" si="116"/>
        <v>3.2430212139931656E-2</v>
      </c>
      <c r="W600" s="5">
        <f t="shared" si="117"/>
        <v>3.1893803549239621E-3</v>
      </c>
      <c r="X600" s="5" t="s">
        <v>124</v>
      </c>
      <c r="Y600" s="72" t="str">
        <f t="shared" si="112"/>
        <v>NC</v>
      </c>
      <c r="Z600" s="72" t="s">
        <v>141</v>
      </c>
      <c r="AA600" s="72" t="s">
        <v>141</v>
      </c>
      <c r="AB600" s="232" t="s">
        <v>2347</v>
      </c>
      <c r="AC600" s="72"/>
      <c r="AD600" s="72" t="s">
        <v>2892</v>
      </c>
      <c r="AE600" s="234"/>
      <c r="AF600" s="235" t="s">
        <v>2882</v>
      </c>
      <c r="AG600" s="7"/>
      <c r="AH600" s="72" t="s">
        <v>420</v>
      </c>
      <c r="AI600" s="7"/>
      <c r="AJ600" s="7"/>
      <c r="AK600" s="7"/>
      <c r="AL600" s="7">
        <v>7202</v>
      </c>
      <c r="AM600" s="186">
        <v>7134.97</v>
      </c>
      <c r="AN600" s="189">
        <v>146</v>
      </c>
      <c r="AO600" s="233">
        <v>175</v>
      </c>
      <c r="AP600" s="233" t="str">
        <f t="shared" si="113"/>
        <v>FLOW</v>
      </c>
      <c r="AQ600" s="233"/>
      <c r="AR600" s="233"/>
      <c r="AS600" s="233"/>
      <c r="AT600" s="233"/>
      <c r="AU600" s="72" t="s">
        <v>426</v>
      </c>
      <c r="AV600" s="236" t="s">
        <v>1704</v>
      </c>
      <c r="AW600" s="232" t="s">
        <v>252</v>
      </c>
      <c r="AX600" s="237">
        <v>45189</v>
      </c>
      <c r="AY600" s="72">
        <v>30</v>
      </c>
      <c r="AZ600" s="72" t="s">
        <v>139</v>
      </c>
      <c r="BA600" s="7" t="s">
        <v>135</v>
      </c>
      <c r="BB600" s="7"/>
      <c r="BC600" s="7"/>
      <c r="BD600" s="72"/>
      <c r="BE600" s="72"/>
      <c r="BF600" s="72"/>
      <c r="BG600" s="150"/>
      <c r="BH600" s="72"/>
      <c r="BI600" s="72"/>
      <c r="BJ600" s="72"/>
      <c r="BK600" s="72"/>
      <c r="BL600" s="72"/>
      <c r="BM600" s="72"/>
      <c r="BN600" s="72"/>
      <c r="BO600" s="72"/>
      <c r="BP600" s="72"/>
      <c r="BQ600" s="72"/>
      <c r="BR600" s="72"/>
      <c r="BS600" s="72"/>
      <c r="BT600" s="72"/>
      <c r="BU600" s="72">
        <v>1</v>
      </c>
      <c r="BV600" s="72"/>
      <c r="BW600" s="72"/>
      <c r="BX600" s="72">
        <v>1</v>
      </c>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238">
        <f t="shared" si="114"/>
        <v>2</v>
      </c>
      <c r="ES600" s="72">
        <f t="shared" si="115"/>
        <v>1</v>
      </c>
      <c r="ET600" s="72" t="s">
        <v>203</v>
      </c>
      <c r="EU600" s="7" t="s">
        <v>2140</v>
      </c>
      <c r="EV600" s="7" t="s">
        <v>115</v>
      </c>
      <c r="EW600" s="7" t="s">
        <v>2362</v>
      </c>
      <c r="EX600" s="150" t="s">
        <v>2389</v>
      </c>
      <c r="EY600" s="239">
        <v>46210</v>
      </c>
      <c r="EZ600" s="239"/>
      <c r="FA600" s="150"/>
      <c r="FB600" s="239"/>
      <c r="FC600" s="7"/>
      <c r="FD600" s="7"/>
      <c r="FE600" s="7">
        <f t="shared" si="119"/>
        <v>-6899</v>
      </c>
      <c r="FF600" s="72">
        <f t="shared" si="120"/>
        <v>10911</v>
      </c>
    </row>
    <row r="601" spans="1:163" ht="17.25" hidden="1" customHeight="1" x14ac:dyDescent="0.25">
      <c r="A601" s="72">
        <v>466444305</v>
      </c>
      <c r="B601" s="232" t="s">
        <v>367</v>
      </c>
      <c r="C601" s="72" t="s">
        <v>2243</v>
      </c>
      <c r="D601" s="72" t="s">
        <v>2244</v>
      </c>
      <c r="E601" s="72">
        <v>2110</v>
      </c>
      <c r="F601" s="72"/>
      <c r="G601" s="233"/>
      <c r="H601" s="233"/>
      <c r="I601" s="72">
        <v>1880</v>
      </c>
      <c r="J601" s="72">
        <v>5419</v>
      </c>
      <c r="K601" s="189">
        <f t="shared" si="109"/>
        <v>1893</v>
      </c>
      <c r="L601" s="189">
        <f t="shared" si="110"/>
        <v>5189</v>
      </c>
      <c r="M601" s="260">
        <v>3</v>
      </c>
      <c r="N601" s="72" t="s">
        <v>2242</v>
      </c>
      <c r="O601" s="72" t="s">
        <v>128</v>
      </c>
      <c r="P601" s="72" t="s">
        <v>199</v>
      </c>
      <c r="Q601" s="186">
        <v>7116</v>
      </c>
      <c r="R601" s="66">
        <v>234</v>
      </c>
      <c r="S601" s="66">
        <f t="shared" si="111"/>
        <v>0</v>
      </c>
      <c r="T601" s="66">
        <v>3149</v>
      </c>
      <c r="U601" s="4" t="s">
        <v>124</v>
      </c>
      <c r="V601" s="5">
        <f t="shared" si="116"/>
        <v>4.3666085761272427E-2</v>
      </c>
      <c r="W601" s="5">
        <f t="shared" si="117"/>
        <v>2.2790624978411603E-3</v>
      </c>
      <c r="X601" s="5" t="str">
        <f t="shared" si="118"/>
        <v xml:space="preserve">STABLE </v>
      </c>
      <c r="Y601" s="72" t="str">
        <f t="shared" si="112"/>
        <v>PAID</v>
      </c>
      <c r="Z601" s="72" t="s">
        <v>166</v>
      </c>
      <c r="AA601" s="72" t="s">
        <v>128</v>
      </c>
      <c r="AB601" s="232"/>
      <c r="AC601" s="72"/>
      <c r="AD601" s="72" t="s">
        <v>2889</v>
      </c>
      <c r="AE601" s="234"/>
      <c r="AF601" s="235" t="s">
        <v>2882</v>
      </c>
      <c r="AG601" s="7"/>
      <c r="AH601" s="72" t="s">
        <v>368</v>
      </c>
      <c r="AI601" s="7"/>
      <c r="AJ601" s="7"/>
      <c r="AK601" s="7"/>
      <c r="AL601" s="7">
        <v>5419</v>
      </c>
      <c r="AM601" s="186">
        <v>7116</v>
      </c>
      <c r="AN601" s="189">
        <v>86</v>
      </c>
      <c r="AO601" s="233">
        <v>85</v>
      </c>
      <c r="AP601" s="233" t="str">
        <f t="shared" si="113"/>
        <v>STABLE</v>
      </c>
      <c r="AQ601" s="233"/>
      <c r="AR601" s="233"/>
      <c r="AS601" s="233"/>
      <c r="AT601" s="233"/>
      <c r="AU601" s="72" t="s">
        <v>131</v>
      </c>
      <c r="AV601" s="236" t="s">
        <v>369</v>
      </c>
      <c r="AW601" s="232" t="s">
        <v>370</v>
      </c>
      <c r="AX601" s="237">
        <v>45840</v>
      </c>
      <c r="AY601" s="72">
        <v>12</v>
      </c>
      <c r="AZ601" s="72" t="s">
        <v>139</v>
      </c>
      <c r="BA601" s="7" t="s">
        <v>135</v>
      </c>
      <c r="BB601" s="7"/>
      <c r="BC601" s="7">
        <v>1</v>
      </c>
      <c r="BD601" s="72"/>
      <c r="BE601" s="72"/>
      <c r="BF601" s="72"/>
      <c r="BG601" s="150"/>
      <c r="BH601" s="72"/>
      <c r="BI601" s="72"/>
      <c r="BJ601" s="72"/>
      <c r="BK601" s="72"/>
      <c r="BL601" s="72"/>
      <c r="BM601" s="72"/>
      <c r="BN601" s="72"/>
      <c r="BO601" s="72"/>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238">
        <f t="shared" si="114"/>
        <v>1</v>
      </c>
      <c r="ES601" s="72">
        <f t="shared" si="115"/>
        <v>1</v>
      </c>
      <c r="ET601" s="72" t="s">
        <v>203</v>
      </c>
      <c r="EU601" s="7" t="s">
        <v>371</v>
      </c>
      <c r="EV601" s="7" t="s">
        <v>115</v>
      </c>
      <c r="EW601" s="7" t="s">
        <v>2362</v>
      </c>
      <c r="EX601" s="150" t="s">
        <v>2525</v>
      </c>
      <c r="EY601" s="239">
        <v>46205</v>
      </c>
      <c r="EZ601" s="239"/>
      <c r="FA601" s="150"/>
      <c r="FB601" s="239"/>
      <c r="FC601" s="7"/>
      <c r="FD601" s="7"/>
      <c r="FE601" s="7">
        <f t="shared" si="119"/>
        <v>1893</v>
      </c>
      <c r="FF601" s="72">
        <f t="shared" si="120"/>
        <v>7299</v>
      </c>
      <c r="FG601" s="6">
        <v>466444305</v>
      </c>
    </row>
    <row r="602" spans="1:163" ht="17.25" hidden="1" customHeight="1" x14ac:dyDescent="0.25">
      <c r="A602" s="72">
        <v>140231764</v>
      </c>
      <c r="B602" s="232" t="s">
        <v>640</v>
      </c>
      <c r="C602" s="72"/>
      <c r="D602" s="72"/>
      <c r="E602" s="72"/>
      <c r="F602" s="72"/>
      <c r="G602" s="233"/>
      <c r="H602" s="233"/>
      <c r="I602" s="72">
        <v>3653</v>
      </c>
      <c r="J602" s="72">
        <v>7306</v>
      </c>
      <c r="K602" s="189">
        <f t="shared" si="109"/>
        <v>-3288</v>
      </c>
      <c r="L602" s="189">
        <f t="shared" si="110"/>
        <v>10959</v>
      </c>
      <c r="M602" s="260">
        <v>4</v>
      </c>
      <c r="N602" s="72" t="s">
        <v>124</v>
      </c>
      <c r="O602" s="72" t="s">
        <v>125</v>
      </c>
      <c r="P602" s="72" t="s">
        <v>165</v>
      </c>
      <c r="Q602" s="186">
        <v>7105.45</v>
      </c>
      <c r="R602" s="66">
        <v>365</v>
      </c>
      <c r="S602" s="66">
        <f t="shared" si="111"/>
        <v>0</v>
      </c>
      <c r="T602" s="66">
        <v>1775</v>
      </c>
      <c r="U602" s="4" t="s">
        <v>124</v>
      </c>
      <c r="V602" s="5">
        <f t="shared" si="116"/>
        <v>6.4497403701399114E-2</v>
      </c>
      <c r="W602" s="5">
        <f t="shared" si="117"/>
        <v>2.7374062361939246E-3</v>
      </c>
      <c r="X602" s="5" t="str">
        <f t="shared" si="118"/>
        <v>FLOW</v>
      </c>
      <c r="Y602" s="72" t="str">
        <f t="shared" si="112"/>
        <v>-</v>
      </c>
      <c r="Z602" s="72" t="s">
        <v>127</v>
      </c>
      <c r="AA602" s="72" t="s">
        <v>129</v>
      </c>
      <c r="AB602" s="232"/>
      <c r="AC602" s="72"/>
      <c r="AD602" s="72"/>
      <c r="AE602" s="234"/>
      <c r="AF602" s="235" t="s">
        <v>2882</v>
      </c>
      <c r="AG602" s="7"/>
      <c r="AH602" s="72" t="s">
        <v>213</v>
      </c>
      <c r="AI602" s="7"/>
      <c r="AJ602" s="7"/>
      <c r="AK602" s="7"/>
      <c r="AL602" s="7">
        <v>7306</v>
      </c>
      <c r="AM602" s="186">
        <v>7105.45</v>
      </c>
      <c r="AN602" s="189">
        <v>118</v>
      </c>
      <c r="AO602" s="233">
        <v>147</v>
      </c>
      <c r="AP602" s="233" t="str">
        <f t="shared" si="113"/>
        <v>FLOW</v>
      </c>
      <c r="AQ602" s="233"/>
      <c r="AR602" s="233"/>
      <c r="AS602" s="233"/>
      <c r="AT602" s="233"/>
      <c r="AU602" s="72" t="s">
        <v>426</v>
      </c>
      <c r="AV602" s="236" t="s">
        <v>1358</v>
      </c>
      <c r="AW602" s="232" t="s">
        <v>215</v>
      </c>
      <c r="AX602" s="237">
        <v>45007</v>
      </c>
      <c r="AY602" s="72">
        <v>36</v>
      </c>
      <c r="AZ602" s="72" t="s">
        <v>139</v>
      </c>
      <c r="BA602" s="7" t="s">
        <v>2305</v>
      </c>
      <c r="BB602" s="7"/>
      <c r="BC602" s="7"/>
      <c r="BD602" s="72"/>
      <c r="BE602" s="72"/>
      <c r="BF602" s="72"/>
      <c r="BG602" s="150"/>
      <c r="BH602" s="72"/>
      <c r="BI602" s="72"/>
      <c r="BJ602" s="72"/>
      <c r="BK602" s="72"/>
      <c r="BL602" s="72">
        <v>1</v>
      </c>
      <c r="BM602" s="72"/>
      <c r="BN602" s="72"/>
      <c r="BO602" s="72"/>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238">
        <f t="shared" si="114"/>
        <v>1</v>
      </c>
      <c r="ES602" s="72">
        <f t="shared" si="115"/>
        <v>1</v>
      </c>
      <c r="ET602" s="72" t="s">
        <v>170</v>
      </c>
      <c r="EU602" s="7" t="s">
        <v>2141</v>
      </c>
      <c r="EV602" s="7" t="s">
        <v>115</v>
      </c>
      <c r="EW602" s="7" t="s">
        <v>2362</v>
      </c>
      <c r="EX602" s="150" t="s">
        <v>2526</v>
      </c>
      <c r="EY602" s="239">
        <v>46207</v>
      </c>
      <c r="EZ602" s="239"/>
      <c r="FA602" s="150"/>
      <c r="FB602" s="239"/>
      <c r="FC602" s="7"/>
      <c r="FD602" s="7"/>
      <c r="FE602" s="7">
        <f t="shared" si="119"/>
        <v>-3288</v>
      </c>
      <c r="FF602" s="72">
        <f t="shared" si="120"/>
        <v>10959</v>
      </c>
    </row>
    <row r="603" spans="1:163" ht="17.25" hidden="1" customHeight="1" x14ac:dyDescent="0.25">
      <c r="A603" s="72">
        <v>463791527</v>
      </c>
      <c r="B603" s="232" t="s">
        <v>813</v>
      </c>
      <c r="C603" s="72"/>
      <c r="D603" s="72"/>
      <c r="E603" s="72"/>
      <c r="F603" s="72"/>
      <c r="G603" s="233"/>
      <c r="H603" s="233"/>
      <c r="I603" s="72">
        <v>1237</v>
      </c>
      <c r="J603" s="72">
        <v>4993</v>
      </c>
      <c r="K603" s="189">
        <f t="shared" si="109"/>
        <v>625</v>
      </c>
      <c r="L603" s="189">
        <f t="shared" si="110"/>
        <v>6230</v>
      </c>
      <c r="M603" s="260">
        <v>5</v>
      </c>
      <c r="N603" s="72" t="s">
        <v>124</v>
      </c>
      <c r="O603" s="72" t="s">
        <v>125</v>
      </c>
      <c r="P603" s="72" t="s">
        <v>140</v>
      </c>
      <c r="Q603" s="186">
        <v>6982</v>
      </c>
      <c r="R603" s="66">
        <v>580</v>
      </c>
      <c r="S603" s="66">
        <f t="shared" si="111"/>
        <v>0</v>
      </c>
      <c r="T603" s="66">
        <v>4950</v>
      </c>
      <c r="U603" s="4" t="s">
        <v>124</v>
      </c>
      <c r="V603" s="5">
        <f t="shared" si="116"/>
        <v>2.2469017406891313E-2</v>
      </c>
      <c r="W603" s="5">
        <f t="shared" si="117"/>
        <v>3.1210017194296686E-3</v>
      </c>
      <c r="X603" s="5" t="str">
        <f t="shared" si="118"/>
        <v>FLOW</v>
      </c>
      <c r="Y603" s="72" t="str">
        <f t="shared" si="112"/>
        <v>NC</v>
      </c>
      <c r="Z603" s="72" t="s">
        <v>141</v>
      </c>
      <c r="AA603" s="72" t="s">
        <v>141</v>
      </c>
      <c r="AB603" s="232" t="s">
        <v>2349</v>
      </c>
      <c r="AC603" s="72"/>
      <c r="AD603" s="72" t="s">
        <v>2892</v>
      </c>
      <c r="AE603" s="234"/>
      <c r="AF603" s="235" t="s">
        <v>2882</v>
      </c>
      <c r="AG603" s="7"/>
      <c r="AH603" s="72" t="s">
        <v>1111</v>
      </c>
      <c r="AI603" s="7"/>
      <c r="AJ603" s="7"/>
      <c r="AK603" s="7"/>
      <c r="AL603" s="7">
        <v>4993</v>
      </c>
      <c r="AM603" s="186">
        <v>6982</v>
      </c>
      <c r="AN603" s="189">
        <v>145</v>
      </c>
      <c r="AO603" s="233">
        <v>174</v>
      </c>
      <c r="AP603" s="233" t="str">
        <f t="shared" si="113"/>
        <v>FLOW</v>
      </c>
      <c r="AQ603" s="233"/>
      <c r="AR603" s="233"/>
      <c r="AS603" s="233"/>
      <c r="AT603" s="233"/>
      <c r="AU603" s="72" t="s">
        <v>426</v>
      </c>
      <c r="AV603" s="236" t="s">
        <v>1569</v>
      </c>
      <c r="AW603" s="232" t="s">
        <v>310</v>
      </c>
      <c r="AX603" s="237">
        <v>45521</v>
      </c>
      <c r="AY603" s="72">
        <v>24</v>
      </c>
      <c r="AZ603" s="72" t="s">
        <v>139</v>
      </c>
      <c r="BA603" s="7" t="s">
        <v>135</v>
      </c>
      <c r="BB603" s="7"/>
      <c r="BC603" s="7"/>
      <c r="BD603" s="72"/>
      <c r="BE603" s="72"/>
      <c r="BF603" s="72"/>
      <c r="BG603" s="150"/>
      <c r="BH603" s="72"/>
      <c r="BI603" s="72"/>
      <c r="BJ603" s="72"/>
      <c r="BK603" s="72"/>
      <c r="BL603" s="72"/>
      <c r="BM603" s="72"/>
      <c r="BN603" s="72"/>
      <c r="BO603" s="72"/>
      <c r="BP603" s="72"/>
      <c r="BQ603" s="72"/>
      <c r="BR603" s="72"/>
      <c r="BS603" s="72"/>
      <c r="BT603" s="72"/>
      <c r="BU603" s="72">
        <v>1</v>
      </c>
      <c r="BV603" s="72"/>
      <c r="BW603" s="72"/>
      <c r="BX603" s="72">
        <v>1</v>
      </c>
      <c r="BY603" s="72"/>
      <c r="BZ603" s="72"/>
      <c r="CA603" s="72"/>
      <c r="CB603" s="72"/>
      <c r="CC603" s="72"/>
      <c r="CD603" s="72"/>
      <c r="CE603" s="72"/>
      <c r="CF603" s="72"/>
      <c r="CG603" s="72"/>
      <c r="CH603" s="72"/>
      <c r="CI603" s="72"/>
      <c r="CJ603" s="72"/>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238">
        <f t="shared" si="114"/>
        <v>2</v>
      </c>
      <c r="ES603" s="72">
        <f t="shared" si="115"/>
        <v>1</v>
      </c>
      <c r="ET603" s="72" t="s">
        <v>145</v>
      </c>
      <c r="EU603" s="7" t="s">
        <v>2142</v>
      </c>
      <c r="EV603" s="7" t="s">
        <v>115</v>
      </c>
      <c r="EW603" s="7" t="s">
        <v>2386</v>
      </c>
      <c r="EX603" s="150" t="s">
        <v>2527</v>
      </c>
      <c r="EY603" s="239">
        <v>46210</v>
      </c>
      <c r="EZ603" s="239"/>
      <c r="FA603" s="150"/>
      <c r="FB603" s="239"/>
      <c r="FC603" s="7"/>
      <c r="FD603" s="7"/>
      <c r="FE603" s="7">
        <f t="shared" si="119"/>
        <v>625</v>
      </c>
      <c r="FF603" s="72">
        <f t="shared" si="120"/>
        <v>6230</v>
      </c>
    </row>
    <row r="604" spans="1:163" ht="17.25" hidden="1" customHeight="1" x14ac:dyDescent="0.25">
      <c r="A604" s="72">
        <v>457308586</v>
      </c>
      <c r="B604" s="232" t="s">
        <v>333</v>
      </c>
      <c r="C604" s="72" t="s">
        <v>2243</v>
      </c>
      <c r="D604" s="72" t="s">
        <v>2244</v>
      </c>
      <c r="E604" s="72">
        <f>5000+2017</f>
        <v>7017</v>
      </c>
      <c r="F604" s="72"/>
      <c r="G604" s="233"/>
      <c r="H604" s="233"/>
      <c r="I604" s="72">
        <v>7229</v>
      </c>
      <c r="J604" s="72">
        <v>6927</v>
      </c>
      <c r="K604" s="189">
        <f t="shared" si="109"/>
        <v>7352</v>
      </c>
      <c r="L604" s="189">
        <f t="shared" si="110"/>
        <v>7139</v>
      </c>
      <c r="M604" s="260">
        <v>3</v>
      </c>
      <c r="N604" s="72" t="s">
        <v>2242</v>
      </c>
      <c r="O604" s="72" t="s">
        <v>128</v>
      </c>
      <c r="P604" s="72" t="s">
        <v>140</v>
      </c>
      <c r="Q604" s="186">
        <v>6927</v>
      </c>
      <c r="R604" s="66">
        <v>425</v>
      </c>
      <c r="S604" s="66">
        <f t="shared" si="111"/>
        <v>0</v>
      </c>
      <c r="T604" s="66">
        <v>4006</v>
      </c>
      <c r="U604" s="4" t="s">
        <v>1027</v>
      </c>
      <c r="V604" s="5">
        <f t="shared" si="116"/>
        <v>2.1613374269881684E-2</v>
      </c>
      <c r="W604" s="5">
        <f t="shared" si="117"/>
        <v>2.2185309053605559E-3</v>
      </c>
      <c r="X604" s="5" t="str">
        <f t="shared" si="118"/>
        <v xml:space="preserve">STABLE </v>
      </c>
      <c r="Y604" s="72" t="str">
        <f t="shared" si="112"/>
        <v>PAID</v>
      </c>
      <c r="Z604" s="72" t="s">
        <v>128</v>
      </c>
      <c r="AA604" s="72" t="s">
        <v>128</v>
      </c>
      <c r="AB604" s="232"/>
      <c r="AC604" s="72"/>
      <c r="AD604" s="72" t="s">
        <v>2888</v>
      </c>
      <c r="AE604" s="234"/>
      <c r="AF604" s="235" t="s">
        <v>2882</v>
      </c>
      <c r="AG604" s="7"/>
      <c r="AH604" s="72" t="s">
        <v>334</v>
      </c>
      <c r="AI604" s="7"/>
      <c r="AJ604" s="7"/>
      <c r="AK604" s="7"/>
      <c r="AL604" s="7">
        <v>6927</v>
      </c>
      <c r="AM604" s="186">
        <v>6927</v>
      </c>
      <c r="AN604" s="189">
        <v>87</v>
      </c>
      <c r="AO604" s="233">
        <v>86</v>
      </c>
      <c r="AP604" s="233" t="str">
        <f t="shared" si="113"/>
        <v>STABLE</v>
      </c>
      <c r="AQ604" s="233"/>
      <c r="AR604" s="233"/>
      <c r="AS604" s="233"/>
      <c r="AT604" s="233"/>
      <c r="AU604" s="72" t="s">
        <v>131</v>
      </c>
      <c r="AV604" s="236" t="s">
        <v>335</v>
      </c>
      <c r="AW604" s="232" t="s">
        <v>336</v>
      </c>
      <c r="AX604" s="237">
        <v>45006</v>
      </c>
      <c r="AY604" s="72">
        <v>36</v>
      </c>
      <c r="AZ604" s="72" t="s">
        <v>139</v>
      </c>
      <c r="BA604" s="7" t="s">
        <v>135</v>
      </c>
      <c r="BB604" s="7"/>
      <c r="BC604" s="7"/>
      <c r="BD604" s="72"/>
      <c r="BE604" s="72"/>
      <c r="BF604" s="72">
        <v>2</v>
      </c>
      <c r="BG604" s="150"/>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c r="EP604" s="72"/>
      <c r="EQ604" s="72"/>
      <c r="ER604" s="238">
        <f t="shared" si="114"/>
        <v>2</v>
      </c>
      <c r="ES604" s="72">
        <f t="shared" si="115"/>
        <v>1</v>
      </c>
      <c r="ET604" s="72" t="s">
        <v>145</v>
      </c>
      <c r="EU604" s="7" t="s">
        <v>337</v>
      </c>
      <c r="EV604" s="7" t="s">
        <v>115</v>
      </c>
      <c r="EW604" s="7" t="s">
        <v>2358</v>
      </c>
      <c r="EX604" s="150" t="s">
        <v>2528</v>
      </c>
      <c r="EY604" s="239">
        <v>46210</v>
      </c>
      <c r="EZ604" s="239"/>
      <c r="FA604" s="150"/>
      <c r="FB604" s="239"/>
      <c r="FC604" s="7"/>
      <c r="FD604" s="7"/>
      <c r="FE604" s="7">
        <f t="shared" si="119"/>
        <v>7352</v>
      </c>
      <c r="FF604" s="72">
        <f t="shared" si="120"/>
        <v>14156</v>
      </c>
      <c r="FG604" s="6">
        <v>457308586</v>
      </c>
    </row>
    <row r="605" spans="1:163" ht="17.25" hidden="1" customHeight="1" x14ac:dyDescent="0.25">
      <c r="A605" s="72">
        <v>458642653</v>
      </c>
      <c r="B605" s="232" t="s">
        <v>880</v>
      </c>
      <c r="C605" s="72" t="s">
        <v>2243</v>
      </c>
      <c r="D605" s="72" t="s">
        <v>2885</v>
      </c>
      <c r="E605" s="72">
        <v>3450</v>
      </c>
      <c r="F605" s="72"/>
      <c r="G605" s="233"/>
      <c r="H605" s="233"/>
      <c r="I605" s="72">
        <v>3450</v>
      </c>
      <c r="J605" s="72">
        <v>3530</v>
      </c>
      <c r="K605" s="189">
        <f t="shared" si="109"/>
        <v>233</v>
      </c>
      <c r="L605" s="189">
        <f t="shared" si="110"/>
        <v>3530</v>
      </c>
      <c r="M605" s="260">
        <v>2</v>
      </c>
      <c r="N605" s="72" t="s">
        <v>2242</v>
      </c>
      <c r="O605" s="72" t="s">
        <v>128</v>
      </c>
      <c r="P605" s="72" t="s">
        <v>276</v>
      </c>
      <c r="Q605" s="186">
        <v>6797</v>
      </c>
      <c r="R605" s="66">
        <v>153</v>
      </c>
      <c r="S605" s="66">
        <f t="shared" si="111"/>
        <v>0</v>
      </c>
      <c r="T605" s="66">
        <v>6741</v>
      </c>
      <c r="U605" s="4" t="s">
        <v>1028</v>
      </c>
      <c r="V605" s="5">
        <f t="shared" si="116"/>
        <v>2.1856782028908128E-2</v>
      </c>
      <c r="W605" s="5">
        <f t="shared" si="117"/>
        <v>1.2637680106138815E-3</v>
      </c>
      <c r="X605" s="5" t="str">
        <f t="shared" si="118"/>
        <v xml:space="preserve">STABLE </v>
      </c>
      <c r="Y605" s="72" t="str">
        <f t="shared" si="112"/>
        <v>PAID</v>
      </c>
      <c r="Z605" s="72" t="s">
        <v>128</v>
      </c>
      <c r="AA605" s="72" t="s">
        <v>128</v>
      </c>
      <c r="AB605" s="232"/>
      <c r="AC605" s="72"/>
      <c r="AD605" s="72"/>
      <c r="AE605" s="234"/>
      <c r="AF605" s="235" t="s">
        <v>129</v>
      </c>
      <c r="AG605" s="7"/>
      <c r="AH605" s="72" t="s">
        <v>277</v>
      </c>
      <c r="AI605" s="7"/>
      <c r="AJ605" s="7"/>
      <c r="AK605" s="7"/>
      <c r="AL605" s="7">
        <v>3530</v>
      </c>
      <c r="AM605" s="186">
        <v>6797</v>
      </c>
      <c r="AN605" s="189">
        <v>57</v>
      </c>
      <c r="AO605" s="233">
        <v>55</v>
      </c>
      <c r="AP605" s="233" t="str">
        <f t="shared" si="113"/>
        <v>STABLE</v>
      </c>
      <c r="AQ605" s="233"/>
      <c r="AR605" s="233"/>
      <c r="AS605" s="233"/>
      <c r="AT605" s="233"/>
      <c r="AU605" s="72" t="s">
        <v>131</v>
      </c>
      <c r="AV605" s="236" t="s">
        <v>1654</v>
      </c>
      <c r="AW605" s="232" t="s">
        <v>325</v>
      </c>
      <c r="AX605" s="237">
        <v>45098</v>
      </c>
      <c r="AY605" s="72">
        <v>36</v>
      </c>
      <c r="AZ605" s="72" t="s">
        <v>139</v>
      </c>
      <c r="BA605" s="7" t="s">
        <v>135</v>
      </c>
      <c r="BB605" s="7"/>
      <c r="BC605" s="7"/>
      <c r="BD605" s="72"/>
      <c r="BE605" s="72"/>
      <c r="BF605" s="72"/>
      <c r="BG605" s="150"/>
      <c r="BH605" s="72"/>
      <c r="BI605" s="72"/>
      <c r="BJ605" s="72"/>
      <c r="BK605" s="72"/>
      <c r="BL605" s="72"/>
      <c r="BM605" s="72"/>
      <c r="BN605" s="72"/>
      <c r="BO605" s="72"/>
      <c r="BP605" s="72"/>
      <c r="BQ605" s="72"/>
      <c r="BR605" s="72"/>
      <c r="BS605" s="72"/>
      <c r="BT605" s="72"/>
      <c r="BU605" s="72"/>
      <c r="BV605" s="72"/>
      <c r="BW605" s="72"/>
      <c r="BX605" s="72"/>
      <c r="BY605" s="72"/>
      <c r="BZ605" s="72"/>
      <c r="CA605" s="72">
        <v>1</v>
      </c>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238">
        <f t="shared" si="114"/>
        <v>1</v>
      </c>
      <c r="ES605" s="72">
        <f t="shared" si="115"/>
        <v>1</v>
      </c>
      <c r="ET605" s="72" t="s">
        <v>280</v>
      </c>
      <c r="EU605" s="7" t="s">
        <v>2143</v>
      </c>
      <c r="EV605" s="7" t="s">
        <v>115</v>
      </c>
      <c r="EW605" s="7" t="e">
        <v>#N/A</v>
      </c>
      <c r="EX605" s="150" t="e">
        <v>#N/A</v>
      </c>
      <c r="EY605" s="239" t="e">
        <v>#N/A</v>
      </c>
      <c r="EZ605" s="239"/>
      <c r="FA605" s="150"/>
      <c r="FB605" s="239"/>
      <c r="FC605" s="7"/>
      <c r="FD605" s="7"/>
      <c r="FE605" s="7">
        <f t="shared" si="119"/>
        <v>233</v>
      </c>
      <c r="FF605" s="72">
        <f t="shared" si="120"/>
        <v>6980</v>
      </c>
    </row>
    <row r="606" spans="1:163" ht="17.25" hidden="1" customHeight="1" x14ac:dyDescent="0.25">
      <c r="A606" s="72">
        <v>461449931</v>
      </c>
      <c r="B606" s="232" t="s">
        <v>913</v>
      </c>
      <c r="C606" s="72"/>
      <c r="D606" s="72"/>
      <c r="E606" s="72"/>
      <c r="F606" s="72"/>
      <c r="G606" s="233"/>
      <c r="H606" s="233"/>
      <c r="I606" s="72">
        <v>3462</v>
      </c>
      <c r="J606" s="72">
        <v>3420</v>
      </c>
      <c r="K606" s="189">
        <f t="shared" si="109"/>
        <v>3490</v>
      </c>
      <c r="L606" s="189">
        <f t="shared" si="110"/>
        <v>6882</v>
      </c>
      <c r="M606" s="260">
        <v>1</v>
      </c>
      <c r="N606" s="72" t="s">
        <v>124</v>
      </c>
      <c r="O606" s="72" t="s">
        <v>125</v>
      </c>
      <c r="P606" s="72" t="s">
        <v>126</v>
      </c>
      <c r="Q606" s="186">
        <v>6771.73</v>
      </c>
      <c r="R606" s="66">
        <v>70</v>
      </c>
      <c r="S606" s="66">
        <f t="shared" si="111"/>
        <v>0</v>
      </c>
      <c r="T606" s="66">
        <v>1756</v>
      </c>
      <c r="U606" s="4" t="s">
        <v>496</v>
      </c>
      <c r="V606" s="5">
        <f t="shared" si="116"/>
        <v>4.2557004983522165E-3</v>
      </c>
      <c r="W606" s="5">
        <f t="shared" si="117"/>
        <v>3.5666504920447929E-4</v>
      </c>
      <c r="X606" s="5" t="s">
        <v>124</v>
      </c>
      <c r="Y606" s="72" t="str">
        <f t="shared" si="112"/>
        <v>PTP</v>
      </c>
      <c r="Z606" s="72" t="s">
        <v>166</v>
      </c>
      <c r="AA606" s="72" t="s">
        <v>166</v>
      </c>
      <c r="AB606" s="232"/>
      <c r="AC606" s="72">
        <v>31</v>
      </c>
      <c r="AD606" s="72" t="s">
        <v>2888</v>
      </c>
      <c r="AE606" s="234"/>
      <c r="AF606" s="235" t="s">
        <v>129</v>
      </c>
      <c r="AG606" s="7"/>
      <c r="AH606" s="72" t="s">
        <v>130</v>
      </c>
      <c r="AI606" s="7"/>
      <c r="AJ606" s="7"/>
      <c r="AK606" s="7"/>
      <c r="AL606" s="7">
        <v>3420</v>
      </c>
      <c r="AM606" s="186">
        <v>6771.73</v>
      </c>
      <c r="AN606" s="189">
        <v>26</v>
      </c>
      <c r="AO606" s="233">
        <v>55</v>
      </c>
      <c r="AP606" s="233" t="str">
        <f t="shared" si="113"/>
        <v>FLOW</v>
      </c>
      <c r="AQ606" s="233"/>
      <c r="AR606" s="233"/>
      <c r="AS606" s="233"/>
      <c r="AT606" s="233"/>
      <c r="AU606" s="72" t="s">
        <v>131</v>
      </c>
      <c r="AV606" s="236" t="s">
        <v>1691</v>
      </c>
      <c r="AW606" s="232" t="s">
        <v>331</v>
      </c>
      <c r="AX606" s="237">
        <v>45300</v>
      </c>
      <c r="AY606" s="72">
        <v>30</v>
      </c>
      <c r="AZ606" s="72" t="s">
        <v>139</v>
      </c>
      <c r="BA606" s="7" t="s">
        <v>135</v>
      </c>
      <c r="BB606" s="7"/>
      <c r="BC606" s="7"/>
      <c r="BD606" s="72"/>
      <c r="BE606" s="72"/>
      <c r="BF606" s="72"/>
      <c r="BG606" s="150"/>
      <c r="BH606" s="72"/>
      <c r="BI606" s="72"/>
      <c r="BJ606" s="72"/>
      <c r="BK606" s="72"/>
      <c r="BL606" s="72"/>
      <c r="BM606" s="72"/>
      <c r="BN606" s="72"/>
      <c r="BO606" s="72"/>
      <c r="BP606" s="72"/>
      <c r="BQ606" s="72"/>
      <c r="BR606" s="72"/>
      <c r="BS606" s="72"/>
      <c r="BT606" s="72"/>
      <c r="BU606" s="72">
        <v>1</v>
      </c>
      <c r="BV606" s="72"/>
      <c r="BW606" s="72"/>
      <c r="BX606" s="72">
        <v>1</v>
      </c>
      <c r="BY606" s="72"/>
      <c r="BZ606" s="72"/>
      <c r="CA606" s="72"/>
      <c r="CB606" s="72"/>
      <c r="CC606" s="72"/>
      <c r="CD606" s="72"/>
      <c r="CE606" s="72"/>
      <c r="CF606" s="72"/>
      <c r="CG606" s="72"/>
      <c r="CH606" s="72"/>
      <c r="CI606" s="72"/>
      <c r="CJ606" s="72"/>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238">
        <f t="shared" si="114"/>
        <v>2</v>
      </c>
      <c r="ES606" s="72">
        <f t="shared" si="115"/>
        <v>1</v>
      </c>
      <c r="ET606" s="72" t="s">
        <v>136</v>
      </c>
      <c r="EU606" s="7" t="s">
        <v>2144</v>
      </c>
      <c r="EV606" s="7" t="s">
        <v>115</v>
      </c>
      <c r="EW606" s="7" t="s">
        <v>2354</v>
      </c>
      <c r="EX606" s="150" t="s">
        <v>2373</v>
      </c>
      <c r="EY606" s="239">
        <v>46210</v>
      </c>
      <c r="EZ606" s="239"/>
      <c r="FA606" s="150"/>
      <c r="FB606" s="239"/>
      <c r="FC606" s="7"/>
      <c r="FD606" s="7"/>
      <c r="FE606" s="7">
        <f t="shared" si="119"/>
        <v>3490</v>
      </c>
      <c r="FF606" s="72">
        <f t="shared" si="120"/>
        <v>6882</v>
      </c>
    </row>
    <row r="607" spans="1:163" ht="17.25" hidden="1" customHeight="1" x14ac:dyDescent="0.25">
      <c r="A607" s="72">
        <v>457887935</v>
      </c>
      <c r="B607" s="232" t="s">
        <v>608</v>
      </c>
      <c r="C607" s="72" t="s">
        <v>2243</v>
      </c>
      <c r="D607" s="72" t="s">
        <v>2947</v>
      </c>
      <c r="E607" s="72">
        <v>3550</v>
      </c>
      <c r="F607" s="72"/>
      <c r="G607" s="233"/>
      <c r="H607" s="233"/>
      <c r="I607" s="72">
        <v>3445</v>
      </c>
      <c r="J607" s="72">
        <v>6842</v>
      </c>
      <c r="K607" s="189">
        <f t="shared" si="109"/>
        <v>294</v>
      </c>
      <c r="L607" s="189">
        <f t="shared" si="110"/>
        <v>6737</v>
      </c>
      <c r="M607" s="260">
        <v>3</v>
      </c>
      <c r="N607" s="72" t="s">
        <v>2242</v>
      </c>
      <c r="O607" s="72" t="s">
        <v>128</v>
      </c>
      <c r="P607" s="72" t="s">
        <v>165</v>
      </c>
      <c r="Q607" s="186">
        <v>6709</v>
      </c>
      <c r="R607" s="66">
        <v>342</v>
      </c>
      <c r="S607" s="66">
        <f t="shared" si="111"/>
        <v>0</v>
      </c>
      <c r="T607" s="66">
        <v>0</v>
      </c>
      <c r="U607" s="4" t="s">
        <v>124</v>
      </c>
      <c r="V607" s="5">
        <f t="shared" si="116"/>
        <v>1.9500339620984204E-2</v>
      </c>
      <c r="W607" s="5">
        <f t="shared" si="117"/>
        <v>2.1487113965734041E-3</v>
      </c>
      <c r="X607" s="5" t="str">
        <f t="shared" si="118"/>
        <v xml:space="preserve">STABLE </v>
      </c>
      <c r="Y607" s="72" t="str">
        <f t="shared" si="112"/>
        <v>-</v>
      </c>
      <c r="Z607" s="72" t="s">
        <v>181</v>
      </c>
      <c r="AA607" s="72" t="s">
        <v>129</v>
      </c>
      <c r="AB607" s="232"/>
      <c r="AC607" s="72"/>
      <c r="AD607" s="72"/>
      <c r="AE607" s="234"/>
      <c r="AF607" s="235" t="s">
        <v>2882</v>
      </c>
      <c r="AG607" s="7"/>
      <c r="AH607" s="72" t="s">
        <v>1061</v>
      </c>
      <c r="AI607" s="7"/>
      <c r="AJ607" s="7"/>
      <c r="AK607" s="7"/>
      <c r="AL607" s="7">
        <v>6842</v>
      </c>
      <c r="AM607" s="186">
        <v>6709</v>
      </c>
      <c r="AN607" s="189">
        <v>87</v>
      </c>
      <c r="AO607" s="233">
        <v>86</v>
      </c>
      <c r="AP607" s="233" t="str">
        <f t="shared" si="113"/>
        <v>STABLE</v>
      </c>
      <c r="AQ607" s="233"/>
      <c r="AR607" s="233"/>
      <c r="AS607" s="233"/>
      <c r="AT607" s="233"/>
      <c r="AU607" s="72" t="s">
        <v>426</v>
      </c>
      <c r="AV607" s="236" t="s">
        <v>1312</v>
      </c>
      <c r="AW607" s="232" t="s">
        <v>1313</v>
      </c>
      <c r="AX607" s="237">
        <v>45044</v>
      </c>
      <c r="AY607" s="72">
        <v>36</v>
      </c>
      <c r="AZ607" s="72" t="s">
        <v>139</v>
      </c>
      <c r="BA607" s="7" t="s">
        <v>2305</v>
      </c>
      <c r="BB607" s="7"/>
      <c r="BC607" s="7"/>
      <c r="BD607" s="72"/>
      <c r="BE607" s="72"/>
      <c r="BF607" s="72"/>
      <c r="BG607" s="150"/>
      <c r="BH607" s="72"/>
      <c r="BI607" s="72"/>
      <c r="BJ607" s="72"/>
      <c r="BK607" s="72"/>
      <c r="BL607" s="72"/>
      <c r="BM607" s="72"/>
      <c r="BN607" s="72"/>
      <c r="BO607" s="72"/>
      <c r="BP607" s="72"/>
      <c r="BQ607" s="72"/>
      <c r="BR607" s="72"/>
      <c r="BS607" s="72"/>
      <c r="BT607" s="72"/>
      <c r="BU607" s="72"/>
      <c r="BV607" s="72"/>
      <c r="BW607" s="72"/>
      <c r="BX607" s="72"/>
      <c r="BY607" s="72"/>
      <c r="BZ607" s="72"/>
      <c r="CA607" s="72">
        <v>1</v>
      </c>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238">
        <f t="shared" si="114"/>
        <v>1</v>
      </c>
      <c r="ES607" s="72">
        <f t="shared" si="115"/>
        <v>1</v>
      </c>
      <c r="ET607" s="72" t="s">
        <v>170</v>
      </c>
      <c r="EU607" s="7" t="s">
        <v>2145</v>
      </c>
      <c r="EV607" s="7" t="s">
        <v>115</v>
      </c>
      <c r="EW607" s="7" t="e">
        <v>#N/A</v>
      </c>
      <c r="EX607" s="150" t="e">
        <v>#N/A</v>
      </c>
      <c r="EY607" s="239" t="e">
        <v>#N/A</v>
      </c>
      <c r="EZ607" s="239"/>
      <c r="FA607" s="150"/>
      <c r="FB607" s="239"/>
      <c r="FC607" s="7"/>
      <c r="FD607" s="7"/>
      <c r="FE607" s="7">
        <f t="shared" si="119"/>
        <v>294</v>
      </c>
      <c r="FF607" s="72">
        <f t="shared" si="120"/>
        <v>10287</v>
      </c>
    </row>
    <row r="608" spans="1:163" ht="17.25" customHeight="1" x14ac:dyDescent="0.25">
      <c r="A608" s="72">
        <v>458618433</v>
      </c>
      <c r="B608" s="232" t="s">
        <v>823</v>
      </c>
      <c r="C608" s="72"/>
      <c r="D608" s="72"/>
      <c r="E608" s="72"/>
      <c r="F608" s="72"/>
      <c r="G608" s="233"/>
      <c r="H608" s="233"/>
      <c r="I608" s="72">
        <v>3399</v>
      </c>
      <c r="J608" s="72">
        <v>6642</v>
      </c>
      <c r="K608" s="189">
        <f t="shared" si="109"/>
        <v>3426</v>
      </c>
      <c r="L608" s="189">
        <f t="shared" si="110"/>
        <v>10041</v>
      </c>
      <c r="M608" s="260">
        <v>2</v>
      </c>
      <c r="N608" s="72" t="s">
        <v>124</v>
      </c>
      <c r="O608" s="72" t="s">
        <v>125</v>
      </c>
      <c r="P608" s="72" t="s">
        <v>264</v>
      </c>
      <c r="Q608" s="186">
        <v>6580.25</v>
      </c>
      <c r="R608" s="66">
        <v>183</v>
      </c>
      <c r="S608" s="66">
        <f t="shared" si="111"/>
        <v>0</v>
      </c>
      <c r="T608" s="66">
        <v>0</v>
      </c>
      <c r="U608" s="4" t="s">
        <v>501</v>
      </c>
      <c r="V608" s="5">
        <f t="shared" si="116"/>
        <v>3.6893089682235855E-2</v>
      </c>
      <c r="W608" s="5">
        <f t="shared" si="117"/>
        <v>1.2234676256939817E-3</v>
      </c>
      <c r="X608" s="5" t="str">
        <f t="shared" si="118"/>
        <v>FLOW</v>
      </c>
      <c r="Y608" s="72" t="str">
        <f t="shared" si="112"/>
        <v>-</v>
      </c>
      <c r="Z608" s="72" t="s">
        <v>141</v>
      </c>
      <c r="AA608" s="72" t="s">
        <v>129</v>
      </c>
      <c r="AB608" s="232"/>
      <c r="AC608" s="72"/>
      <c r="AD608" s="72"/>
      <c r="AE608" s="234"/>
      <c r="AF608" s="235" t="s">
        <v>129</v>
      </c>
      <c r="AG608" s="7"/>
      <c r="AH608" s="72" t="s">
        <v>1116</v>
      </c>
      <c r="AI608" s="7"/>
      <c r="AJ608" s="7"/>
      <c r="AK608" s="7"/>
      <c r="AL608" s="7">
        <v>6642</v>
      </c>
      <c r="AM608" s="186">
        <v>6580.25</v>
      </c>
      <c r="AN608" s="189">
        <v>57</v>
      </c>
      <c r="AO608" s="233">
        <v>86</v>
      </c>
      <c r="AP608" s="233" t="str">
        <f t="shared" si="113"/>
        <v>FLOW</v>
      </c>
      <c r="AQ608" s="233"/>
      <c r="AR608" s="233"/>
      <c r="AS608" s="233"/>
      <c r="AT608" s="233"/>
      <c r="AU608" s="72" t="s">
        <v>131</v>
      </c>
      <c r="AV608" s="236" t="s">
        <v>1581</v>
      </c>
      <c r="AW608" s="232" t="s">
        <v>310</v>
      </c>
      <c r="AX608" s="237">
        <v>45096</v>
      </c>
      <c r="AY608" s="72">
        <v>36</v>
      </c>
      <c r="AZ608" s="72" t="s">
        <v>139</v>
      </c>
      <c r="BA608" s="7" t="s">
        <v>2305</v>
      </c>
      <c r="BB608" s="7"/>
      <c r="BC608" s="7"/>
      <c r="BD608" s="72"/>
      <c r="BE608" s="72"/>
      <c r="BF608" s="72"/>
      <c r="BG608" s="150"/>
      <c r="BH608" s="72"/>
      <c r="BI608" s="72"/>
      <c r="BJ608" s="72"/>
      <c r="BK608" s="72"/>
      <c r="BL608" s="72"/>
      <c r="BM608" s="72"/>
      <c r="BN608" s="72"/>
      <c r="BO608" s="72"/>
      <c r="BP608" s="72"/>
      <c r="BQ608" s="72"/>
      <c r="BR608" s="72"/>
      <c r="BS608" s="72"/>
      <c r="BT608" s="72"/>
      <c r="BU608" s="72"/>
      <c r="BV608" s="72"/>
      <c r="BW608" s="72"/>
      <c r="BX608" s="72"/>
      <c r="BY608" s="72"/>
      <c r="BZ608" s="72"/>
      <c r="CA608" s="72">
        <v>1</v>
      </c>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238">
        <f t="shared" si="114"/>
        <v>1</v>
      </c>
      <c r="ES608" s="72">
        <f t="shared" si="115"/>
        <v>1</v>
      </c>
      <c r="ET608" s="72" t="s">
        <v>268</v>
      </c>
      <c r="EU608" s="7" t="s">
        <v>2146</v>
      </c>
      <c r="EV608" s="7" t="s">
        <v>115</v>
      </c>
      <c r="EW608" s="7" t="e">
        <v>#N/A</v>
      </c>
      <c r="EX608" s="150" t="e">
        <v>#N/A</v>
      </c>
      <c r="EY608" s="239" t="e">
        <v>#N/A</v>
      </c>
      <c r="EZ608" s="239"/>
      <c r="FA608" s="150"/>
      <c r="FB608" s="239"/>
      <c r="FC608" s="7"/>
      <c r="FD608" s="7"/>
      <c r="FE608" s="7">
        <f t="shared" si="119"/>
        <v>3426</v>
      </c>
      <c r="FF608" s="72">
        <f t="shared" si="120"/>
        <v>10041</v>
      </c>
    </row>
    <row r="609" spans="1:162" ht="17.25" hidden="1" customHeight="1" x14ac:dyDescent="0.25">
      <c r="A609" s="72">
        <v>462901902</v>
      </c>
      <c r="B609" s="232" t="s">
        <v>804</v>
      </c>
      <c r="C609" s="72"/>
      <c r="D609" s="72"/>
      <c r="E609" s="72"/>
      <c r="F609" s="72"/>
      <c r="G609" s="233"/>
      <c r="H609" s="233"/>
      <c r="I609" s="72">
        <v>4441</v>
      </c>
      <c r="J609" s="72">
        <v>6615</v>
      </c>
      <c r="K609" s="189">
        <f t="shared" si="109"/>
        <v>-1532</v>
      </c>
      <c r="L609" s="189">
        <f t="shared" si="110"/>
        <v>11056</v>
      </c>
      <c r="M609" s="260">
        <v>3</v>
      </c>
      <c r="N609" s="72" t="s">
        <v>124</v>
      </c>
      <c r="O609" s="72" t="s">
        <v>125</v>
      </c>
      <c r="P609" s="72" t="s">
        <v>1004</v>
      </c>
      <c r="Q609" s="186">
        <v>6527</v>
      </c>
      <c r="R609" s="66">
        <v>735</v>
      </c>
      <c r="S609" s="66">
        <f t="shared" si="111"/>
        <v>0</v>
      </c>
      <c r="T609" s="66">
        <v>2929</v>
      </c>
      <c r="U609" s="4" t="s">
        <v>1010</v>
      </c>
      <c r="V609" s="5">
        <f t="shared" si="116"/>
        <v>0.37292880813621299</v>
      </c>
      <c r="W609" s="5">
        <f t="shared" si="117"/>
        <v>2.0904217149254147E-3</v>
      </c>
      <c r="X609" s="5" t="str">
        <f t="shared" si="118"/>
        <v>FLOW</v>
      </c>
      <c r="Y609" s="72" t="str">
        <f t="shared" si="112"/>
        <v>NC</v>
      </c>
      <c r="Z609" s="72" t="s">
        <v>128</v>
      </c>
      <c r="AA609" s="72" t="s">
        <v>141</v>
      </c>
      <c r="AB609" s="232" t="s">
        <v>2349</v>
      </c>
      <c r="AC609" s="72">
        <v>16</v>
      </c>
      <c r="AD609" s="72" t="s">
        <v>2889</v>
      </c>
      <c r="AE609" s="234"/>
      <c r="AF609" s="235" t="s">
        <v>2882</v>
      </c>
      <c r="AG609" s="7"/>
      <c r="AH609" s="72" t="s">
        <v>1107</v>
      </c>
      <c r="AI609" s="7"/>
      <c r="AJ609" s="7"/>
      <c r="AK609" s="7"/>
      <c r="AL609" s="7">
        <v>6615</v>
      </c>
      <c r="AM609" s="186">
        <v>6527</v>
      </c>
      <c r="AN609" s="189">
        <v>87</v>
      </c>
      <c r="AO609" s="233">
        <v>116</v>
      </c>
      <c r="AP609" s="233" t="str">
        <f t="shared" si="113"/>
        <v>FLOW</v>
      </c>
      <c r="AQ609" s="233"/>
      <c r="AR609" s="233"/>
      <c r="AS609" s="233"/>
      <c r="AT609" s="233"/>
      <c r="AU609" s="72" t="s">
        <v>426</v>
      </c>
      <c r="AV609" s="236" t="s">
        <v>1560</v>
      </c>
      <c r="AW609" s="232" t="s">
        <v>1261</v>
      </c>
      <c r="AX609" s="237">
        <v>45426</v>
      </c>
      <c r="AY609" s="72">
        <v>24</v>
      </c>
      <c r="AZ609" s="72" t="s">
        <v>139</v>
      </c>
      <c r="BA609" s="7" t="s">
        <v>135</v>
      </c>
      <c r="BB609" s="7"/>
      <c r="BC609" s="7"/>
      <c r="BD609" s="72"/>
      <c r="BE609" s="72"/>
      <c r="BF609" s="72"/>
      <c r="BG609" s="150"/>
      <c r="BH609" s="72"/>
      <c r="BI609" s="72"/>
      <c r="BJ609" s="72"/>
      <c r="BK609" s="72"/>
      <c r="BL609" s="72"/>
      <c r="BM609" s="72"/>
      <c r="BN609" s="72"/>
      <c r="BO609" s="72"/>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v>1</v>
      </c>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238">
        <f t="shared" si="114"/>
        <v>1</v>
      </c>
      <c r="ES609" s="72">
        <f t="shared" si="115"/>
        <v>1</v>
      </c>
      <c r="ET609" s="72" t="s">
        <v>2240</v>
      </c>
      <c r="EU609" s="7" t="s">
        <v>2147</v>
      </c>
      <c r="EV609" s="7" t="s">
        <v>115</v>
      </c>
      <c r="EW609" s="7" t="e">
        <v>#N/A</v>
      </c>
      <c r="EX609" s="150" t="e">
        <v>#N/A</v>
      </c>
      <c r="EY609" s="239" t="e">
        <v>#N/A</v>
      </c>
      <c r="EZ609" s="239"/>
      <c r="FA609" s="150"/>
      <c r="FB609" s="239"/>
      <c r="FC609" s="7"/>
      <c r="FD609" s="7"/>
      <c r="FE609" s="7">
        <f t="shared" si="119"/>
        <v>-1532</v>
      </c>
      <c r="FF609" s="72">
        <f t="shared" si="120"/>
        <v>11056</v>
      </c>
    </row>
    <row r="610" spans="1:162" ht="17.25" hidden="1" customHeight="1" x14ac:dyDescent="0.25">
      <c r="A610" s="72">
        <v>463298684</v>
      </c>
      <c r="B610" s="232" t="s">
        <v>914</v>
      </c>
      <c r="C610" s="72"/>
      <c r="D610" s="72"/>
      <c r="E610" s="72"/>
      <c r="F610" s="72"/>
      <c r="G610" s="233"/>
      <c r="H610" s="233"/>
      <c r="I610" s="72">
        <v>7568</v>
      </c>
      <c r="J610" s="72">
        <v>6466</v>
      </c>
      <c r="K610" s="189">
        <f t="shared" si="109"/>
        <v>8059</v>
      </c>
      <c r="L610" s="189">
        <f t="shared" si="110"/>
        <v>14034</v>
      </c>
      <c r="M610" s="260">
        <v>6</v>
      </c>
      <c r="N610" s="72" t="s">
        <v>124</v>
      </c>
      <c r="O610" s="72" t="s">
        <v>125</v>
      </c>
      <c r="P610" s="72" t="s">
        <v>126</v>
      </c>
      <c r="Q610" s="186">
        <v>6466</v>
      </c>
      <c r="R610" s="66">
        <v>1593</v>
      </c>
      <c r="S610" s="66">
        <f t="shared" si="111"/>
        <v>0</v>
      </c>
      <c r="T610" s="66">
        <v>2250</v>
      </c>
      <c r="U610" s="4" t="s">
        <v>124</v>
      </c>
      <c r="V610" s="5">
        <f t="shared" si="116"/>
        <v>1.1135047233971433E-2</v>
      </c>
      <c r="W610" s="5">
        <f t="shared" si="117"/>
        <v>2.8263038248549756E-3</v>
      </c>
      <c r="X610" s="5" t="s">
        <v>2242</v>
      </c>
      <c r="Y610" s="72" t="str">
        <f t="shared" si="112"/>
        <v>PTP</v>
      </c>
      <c r="Z610" s="72" t="s">
        <v>166</v>
      </c>
      <c r="AA610" s="72" t="s">
        <v>166</v>
      </c>
      <c r="AB610" s="232"/>
      <c r="AC610" s="72"/>
      <c r="AD610" s="72" t="s">
        <v>2889</v>
      </c>
      <c r="AE610" s="234"/>
      <c r="AF610" s="235" t="s">
        <v>2882</v>
      </c>
      <c r="AG610" s="7"/>
      <c r="AH610" s="72" t="s">
        <v>130</v>
      </c>
      <c r="AI610" s="7"/>
      <c r="AJ610" s="7"/>
      <c r="AK610" s="7"/>
      <c r="AL610" s="7">
        <v>6466</v>
      </c>
      <c r="AM610" s="186">
        <v>6466</v>
      </c>
      <c r="AN610" s="189">
        <v>177</v>
      </c>
      <c r="AO610" s="233">
        <v>206</v>
      </c>
      <c r="AP610" s="233" t="str">
        <f t="shared" si="113"/>
        <v>FLOW</v>
      </c>
      <c r="AQ610" s="233"/>
      <c r="AR610" s="233"/>
      <c r="AS610" s="233"/>
      <c r="AT610" s="233"/>
      <c r="AU610" s="72" t="s">
        <v>426</v>
      </c>
      <c r="AV610" s="236" t="s">
        <v>1692</v>
      </c>
      <c r="AW610" s="232" t="s">
        <v>228</v>
      </c>
      <c r="AX610" s="237">
        <v>45467</v>
      </c>
      <c r="AY610" s="72">
        <v>18</v>
      </c>
      <c r="AZ610" s="72" t="s">
        <v>139</v>
      </c>
      <c r="BA610" s="7" t="s">
        <v>135</v>
      </c>
      <c r="BB610" s="7"/>
      <c r="BC610" s="7"/>
      <c r="BD610" s="72"/>
      <c r="BE610" s="72"/>
      <c r="BF610" s="72"/>
      <c r="BG610" s="150"/>
      <c r="BH610" s="72"/>
      <c r="BI610" s="72"/>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v>1</v>
      </c>
      <c r="CH610" s="72"/>
      <c r="CI610" s="72"/>
      <c r="CJ610" s="72"/>
      <c r="CK610" s="72"/>
      <c r="CL610" s="72"/>
      <c r="CM610" s="72"/>
      <c r="CN610" s="72"/>
      <c r="CO610" s="72"/>
      <c r="CP610" s="72"/>
      <c r="CQ610" s="72"/>
      <c r="CR610" s="72"/>
      <c r="CS610" s="72"/>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238">
        <f t="shared" si="114"/>
        <v>1</v>
      </c>
      <c r="ES610" s="72">
        <f t="shared" si="115"/>
        <v>1</v>
      </c>
      <c r="ET610" s="72" t="s">
        <v>136</v>
      </c>
      <c r="EU610" s="7" t="s">
        <v>2148</v>
      </c>
      <c r="EV610" s="7" t="s">
        <v>115</v>
      </c>
      <c r="EW610" s="7" t="e">
        <v>#N/A</v>
      </c>
      <c r="EX610" s="150" t="e">
        <v>#N/A</v>
      </c>
      <c r="EY610" s="239" t="e">
        <v>#N/A</v>
      </c>
      <c r="EZ610" s="239"/>
      <c r="FA610" s="150"/>
      <c r="FB610" s="239"/>
      <c r="FC610" s="7"/>
      <c r="FD610" s="7"/>
      <c r="FE610" s="7">
        <f t="shared" si="119"/>
        <v>8059</v>
      </c>
      <c r="FF610" s="72">
        <f t="shared" si="120"/>
        <v>14034</v>
      </c>
    </row>
    <row r="611" spans="1:162" ht="17.25" hidden="1" customHeight="1" x14ac:dyDescent="0.25">
      <c r="A611" s="72">
        <v>137632312</v>
      </c>
      <c r="B611" s="232" t="s">
        <v>925</v>
      </c>
      <c r="C611" s="72"/>
      <c r="D611" s="72"/>
      <c r="E611" s="72"/>
      <c r="F611" s="72"/>
      <c r="G611" s="233"/>
      <c r="H611" s="233"/>
      <c r="I611" s="72">
        <v>3302</v>
      </c>
      <c r="J611" s="72">
        <v>6593</v>
      </c>
      <c r="K611" s="189">
        <f t="shared" si="109"/>
        <v>-9335</v>
      </c>
      <c r="L611" s="189">
        <f t="shared" si="110"/>
        <v>9895</v>
      </c>
      <c r="M611" s="260">
        <v>6</v>
      </c>
      <c r="N611" s="72" t="s">
        <v>124</v>
      </c>
      <c r="O611" s="72" t="s">
        <v>125</v>
      </c>
      <c r="P611" s="72" t="s">
        <v>173</v>
      </c>
      <c r="Q611" s="186">
        <v>6443.26</v>
      </c>
      <c r="R611" s="66">
        <v>582</v>
      </c>
      <c r="S611" s="66">
        <f t="shared" si="111"/>
        <v>0</v>
      </c>
      <c r="T611" s="66">
        <v>4950</v>
      </c>
      <c r="U611" s="4" t="s">
        <v>124</v>
      </c>
      <c r="V611" s="5">
        <f t="shared" si="116"/>
        <v>2.8743645135989027E-2</v>
      </c>
      <c r="W611" s="5">
        <f t="shared" si="117"/>
        <v>2.8163641173113317E-3</v>
      </c>
      <c r="X611" s="5" t="str">
        <f t="shared" si="118"/>
        <v>FLOW</v>
      </c>
      <c r="Y611" s="72" t="str">
        <f t="shared" si="112"/>
        <v>RTP</v>
      </c>
      <c r="Z611" s="72" t="s">
        <v>127</v>
      </c>
      <c r="AA611" s="72" t="s">
        <v>127</v>
      </c>
      <c r="AB611" s="232" t="s">
        <v>2346</v>
      </c>
      <c r="AC611" s="72"/>
      <c r="AD611" s="72" t="s">
        <v>2888</v>
      </c>
      <c r="AE611" s="234"/>
      <c r="AF611" s="235" t="s">
        <v>2882</v>
      </c>
      <c r="AG611" s="7"/>
      <c r="AH611" s="72" t="s">
        <v>1147</v>
      </c>
      <c r="AI611" s="7"/>
      <c r="AJ611" s="7"/>
      <c r="AK611" s="7"/>
      <c r="AL611" s="7">
        <v>6593</v>
      </c>
      <c r="AM611" s="186">
        <v>6443.26</v>
      </c>
      <c r="AN611" s="189">
        <v>176</v>
      </c>
      <c r="AO611" s="233">
        <v>205</v>
      </c>
      <c r="AP611" s="233" t="str">
        <f t="shared" si="113"/>
        <v>FLOW</v>
      </c>
      <c r="AQ611" s="233"/>
      <c r="AR611" s="233"/>
      <c r="AS611" s="233"/>
      <c r="AT611" s="233"/>
      <c r="AU611" s="72" t="s">
        <v>426</v>
      </c>
      <c r="AV611" s="236" t="s">
        <v>1702</v>
      </c>
      <c r="AW611" s="232" t="s">
        <v>1308</v>
      </c>
      <c r="AX611" s="237">
        <v>44947</v>
      </c>
      <c r="AY611" s="72">
        <v>36</v>
      </c>
      <c r="AZ611" s="72" t="s">
        <v>139</v>
      </c>
      <c r="BA611" s="7" t="s">
        <v>2305</v>
      </c>
      <c r="BB611" s="7"/>
      <c r="BC611" s="7"/>
      <c r="BD611" s="72"/>
      <c r="BE611" s="72"/>
      <c r="BF611" s="72"/>
      <c r="BG611" s="150"/>
      <c r="BH611" s="72"/>
      <c r="BI611" s="72"/>
      <c r="BJ611" s="72"/>
      <c r="BK611" s="72"/>
      <c r="BL611" s="72"/>
      <c r="BM611" s="72"/>
      <c r="BN611" s="72"/>
      <c r="BO611" s="72"/>
      <c r="BP611" s="72"/>
      <c r="BQ611" s="72"/>
      <c r="BR611" s="72"/>
      <c r="BS611" s="72"/>
      <c r="BT611" s="72"/>
      <c r="BU611" s="72"/>
      <c r="BV611" s="72"/>
      <c r="BW611" s="72"/>
      <c r="BX611" s="72"/>
      <c r="BY611" s="72"/>
      <c r="BZ611" s="72"/>
      <c r="CA611" s="72">
        <v>1</v>
      </c>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238">
        <f t="shared" si="114"/>
        <v>1</v>
      </c>
      <c r="ES611" s="72">
        <f t="shared" si="115"/>
        <v>1</v>
      </c>
      <c r="ET611" s="72" t="s">
        <v>178</v>
      </c>
      <c r="EU611" s="7" t="s">
        <v>2149</v>
      </c>
      <c r="EV611" s="7" t="s">
        <v>115</v>
      </c>
      <c r="EW611" s="7" t="e">
        <v>#N/A</v>
      </c>
      <c r="EX611" s="150" t="e">
        <v>#N/A</v>
      </c>
      <c r="EY611" s="239" t="e">
        <v>#N/A</v>
      </c>
      <c r="EZ611" s="239"/>
      <c r="FA611" s="150"/>
      <c r="FB611" s="239"/>
      <c r="FC611" s="7"/>
      <c r="FD611" s="7"/>
      <c r="FE611" s="7">
        <f t="shared" si="119"/>
        <v>-9335</v>
      </c>
      <c r="FF611" s="72">
        <f t="shared" si="120"/>
        <v>9895</v>
      </c>
    </row>
    <row r="612" spans="1:162" ht="17.25" hidden="1" customHeight="1" x14ac:dyDescent="0.25">
      <c r="A612" s="72">
        <v>458068490</v>
      </c>
      <c r="B612" s="232" t="s">
        <v>2259</v>
      </c>
      <c r="C612" s="72"/>
      <c r="D612" s="72"/>
      <c r="E612" s="72"/>
      <c r="F612" s="72"/>
      <c r="G612" s="233"/>
      <c r="H612" s="233"/>
      <c r="I612" s="72">
        <v>3590</v>
      </c>
      <c r="J612" s="72">
        <v>6399.94</v>
      </c>
      <c r="K612" s="189">
        <f t="shared" si="109"/>
        <v>-405.06000000000131</v>
      </c>
      <c r="L612" s="189">
        <f t="shared" si="110"/>
        <v>9989.9399999999987</v>
      </c>
      <c r="M612" s="260">
        <v>3</v>
      </c>
      <c r="N612" s="72" t="s">
        <v>124</v>
      </c>
      <c r="O612" s="72" t="s">
        <v>125</v>
      </c>
      <c r="P612" s="72" t="s">
        <v>236</v>
      </c>
      <c r="Q612" s="186">
        <v>6329.94</v>
      </c>
      <c r="R612" s="66">
        <v>375</v>
      </c>
      <c r="S612" s="66">
        <f t="shared" si="111"/>
        <v>0</v>
      </c>
      <c r="T612" s="66">
        <v>6300</v>
      </c>
      <c r="U612" s="4" t="s">
        <v>129</v>
      </c>
      <c r="V612" s="5">
        <f t="shared" si="116"/>
        <v>5.034226303262599E-2</v>
      </c>
      <c r="W612" s="5">
        <f t="shared" si="117"/>
        <v>2.0273087222575426E-3</v>
      </c>
      <c r="X612" s="5" t="s">
        <v>2242</v>
      </c>
      <c r="Y612" s="72" t="str">
        <f t="shared" si="112"/>
        <v>PTP</v>
      </c>
      <c r="Z612" s="72" t="s">
        <v>129</v>
      </c>
      <c r="AA612" s="72" t="s">
        <v>166</v>
      </c>
      <c r="AB612" s="232"/>
      <c r="AC612" s="72">
        <v>28</v>
      </c>
      <c r="AD612" s="72"/>
      <c r="AE612" s="234"/>
      <c r="AF612" s="235" t="s">
        <v>2882</v>
      </c>
      <c r="AG612" s="7"/>
      <c r="AH612" s="72" t="s">
        <v>237</v>
      </c>
      <c r="AI612" s="7"/>
      <c r="AJ612" s="7"/>
      <c r="AK612" s="7"/>
      <c r="AL612" s="7">
        <v>13074.94</v>
      </c>
      <c r="AM612" s="186">
        <v>6329.94</v>
      </c>
      <c r="AN612" s="189">
        <v>87</v>
      </c>
      <c r="AO612" s="233" t="e">
        <v>#N/A</v>
      </c>
      <c r="AP612" s="233" t="e">
        <f t="shared" si="113"/>
        <v>#N/A</v>
      </c>
      <c r="AQ612" s="233"/>
      <c r="AR612" s="233"/>
      <c r="AS612" s="233"/>
      <c r="AT612" s="233"/>
      <c r="AU612" s="72" t="s">
        <v>129</v>
      </c>
      <c r="AV612" s="236" t="s">
        <v>2289</v>
      </c>
      <c r="AW612" s="232" t="s">
        <v>215</v>
      </c>
      <c r="AX612" s="237">
        <v>45057</v>
      </c>
      <c r="AY612" s="72">
        <v>36</v>
      </c>
      <c r="AZ612" s="72" t="s">
        <v>2304</v>
      </c>
      <c r="BA612" s="7" t="s">
        <v>135</v>
      </c>
      <c r="BB612" s="7"/>
      <c r="BC612" s="7"/>
      <c r="BD612" s="72"/>
      <c r="BE612" s="72"/>
      <c r="BF612" s="72"/>
      <c r="BG612" s="150"/>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v>1</v>
      </c>
      <c r="EP612" s="72"/>
      <c r="EQ612" s="72"/>
      <c r="ER612" s="238">
        <f t="shared" si="114"/>
        <v>1</v>
      </c>
      <c r="ES612" s="72">
        <f t="shared" si="115"/>
        <v>1</v>
      </c>
      <c r="ET612" s="72" t="s">
        <v>240</v>
      </c>
      <c r="EU612" s="7" t="e">
        <v>#N/A</v>
      </c>
      <c r="EV612" s="262" t="s">
        <v>115</v>
      </c>
      <c r="EW612" s="7" t="s">
        <v>2386</v>
      </c>
      <c r="EX612" s="150" t="s">
        <v>2529</v>
      </c>
      <c r="EY612" s="239">
        <v>46204</v>
      </c>
      <c r="EZ612" s="239"/>
      <c r="FA612" s="150"/>
      <c r="FB612" s="239"/>
      <c r="FC612" s="7"/>
      <c r="FD612" s="7"/>
      <c r="FE612" s="7">
        <f t="shared" si="119"/>
        <v>-405.06000000000131</v>
      </c>
      <c r="FF612" s="72">
        <f t="shared" si="120"/>
        <v>9989.9399999999987</v>
      </c>
    </row>
    <row r="613" spans="1:162" ht="17.25" hidden="1" customHeight="1" x14ac:dyDescent="0.25">
      <c r="A613" s="72">
        <v>462636667</v>
      </c>
      <c r="B613" s="232" t="s">
        <v>1000</v>
      </c>
      <c r="C613" s="72"/>
      <c r="D613" s="72"/>
      <c r="E613" s="72"/>
      <c r="F613" s="72"/>
      <c r="G613" s="233"/>
      <c r="H613" s="233"/>
      <c r="I613" s="72">
        <v>3247</v>
      </c>
      <c r="J613" s="72">
        <v>6494</v>
      </c>
      <c r="K613" s="189">
        <f t="shared" si="109"/>
        <v>-2929</v>
      </c>
      <c r="L613" s="189">
        <f t="shared" si="110"/>
        <v>9741</v>
      </c>
      <c r="M613" s="260">
        <v>4</v>
      </c>
      <c r="N613" s="72" t="s">
        <v>124</v>
      </c>
      <c r="O613" s="72" t="s">
        <v>125</v>
      </c>
      <c r="P613" s="72" t="s">
        <v>284</v>
      </c>
      <c r="Q613" s="186">
        <v>6308</v>
      </c>
      <c r="R613" s="66">
        <v>318</v>
      </c>
      <c r="S613" s="66">
        <f t="shared" si="111"/>
        <v>0</v>
      </c>
      <c r="T613" s="66">
        <v>3577</v>
      </c>
      <c r="U613" s="4" t="s">
        <v>124</v>
      </c>
      <c r="V613" s="5">
        <f t="shared" si="116"/>
        <v>1.6994108583301817E-2</v>
      </c>
      <c r="W613" s="5">
        <f t="shared" si="117"/>
        <v>2.43018507454296E-3</v>
      </c>
      <c r="X613" s="5" t="str">
        <f t="shared" si="118"/>
        <v>FLOW</v>
      </c>
      <c r="Y613" s="72" t="str">
        <f t="shared" si="112"/>
        <v>BPTP</v>
      </c>
      <c r="Z613" s="72" t="s">
        <v>258</v>
      </c>
      <c r="AA613" s="72" t="s">
        <v>258</v>
      </c>
      <c r="AB613" s="232" t="s">
        <v>2914</v>
      </c>
      <c r="AC613" s="72"/>
      <c r="AD613" s="72" t="s">
        <v>2888</v>
      </c>
      <c r="AE613" s="234"/>
      <c r="AF613" s="235" t="s">
        <v>2882</v>
      </c>
      <c r="AG613" s="7"/>
      <c r="AH613" s="72" t="s">
        <v>285</v>
      </c>
      <c r="AI613" s="7"/>
      <c r="AJ613" s="7"/>
      <c r="AK613" s="7"/>
      <c r="AL613" s="7">
        <v>6494</v>
      </c>
      <c r="AM613" s="186">
        <v>6308</v>
      </c>
      <c r="AN613" s="189">
        <v>117</v>
      </c>
      <c r="AO613" s="233">
        <v>146</v>
      </c>
      <c r="AP613" s="233" t="str">
        <f t="shared" si="113"/>
        <v>FLOW</v>
      </c>
      <c r="AQ613" s="233"/>
      <c r="AR613" s="233"/>
      <c r="AS613" s="233"/>
      <c r="AT613" s="233"/>
      <c r="AU613" s="72" t="s">
        <v>426</v>
      </c>
      <c r="AV613" s="236" t="s">
        <v>1792</v>
      </c>
      <c r="AW613" s="232" t="s">
        <v>1261</v>
      </c>
      <c r="AX613" s="237">
        <v>45402</v>
      </c>
      <c r="AY613" s="72">
        <v>24</v>
      </c>
      <c r="AZ613" s="72" t="s">
        <v>139</v>
      </c>
      <c r="BA613" s="7" t="s">
        <v>2305</v>
      </c>
      <c r="BB613" s="7"/>
      <c r="BC613" s="7"/>
      <c r="BD613" s="72"/>
      <c r="BE613" s="72"/>
      <c r="BF613" s="72"/>
      <c r="BG613" s="150"/>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238">
        <f t="shared" si="114"/>
        <v>1</v>
      </c>
      <c r="ES613" s="72">
        <f t="shared" si="115"/>
        <v>1</v>
      </c>
      <c r="ET613" s="72" t="s">
        <v>288</v>
      </c>
      <c r="EU613" s="7" t="s">
        <v>2150</v>
      </c>
      <c r="EV613" s="7" t="s">
        <v>115</v>
      </c>
      <c r="EW613" s="7" t="s">
        <v>2354</v>
      </c>
      <c r="EX613" s="150" t="s">
        <v>2408</v>
      </c>
      <c r="EY613" s="239">
        <v>46206</v>
      </c>
      <c r="EZ613" s="239"/>
      <c r="FA613" s="150"/>
      <c r="FB613" s="239"/>
      <c r="FC613" s="7" t="s">
        <v>2932</v>
      </c>
      <c r="FD613" s="7"/>
      <c r="FE613" s="7">
        <f t="shared" si="119"/>
        <v>-2929</v>
      </c>
      <c r="FF613" s="72">
        <f t="shared" si="120"/>
        <v>9741</v>
      </c>
    </row>
    <row r="614" spans="1:162" ht="17.25" hidden="1" customHeight="1" x14ac:dyDescent="0.25">
      <c r="A614" s="72">
        <v>458016595</v>
      </c>
      <c r="B614" s="232" t="s">
        <v>939</v>
      </c>
      <c r="C614" s="72"/>
      <c r="D614" s="72"/>
      <c r="E614" s="72"/>
      <c r="F614" s="72"/>
      <c r="G614" s="233"/>
      <c r="H614" s="233"/>
      <c r="I614" s="72">
        <v>3663</v>
      </c>
      <c r="J614" s="72">
        <v>6352</v>
      </c>
      <c r="K614" s="189">
        <f t="shared" si="109"/>
        <v>-484</v>
      </c>
      <c r="L614" s="189">
        <f t="shared" si="110"/>
        <v>10015</v>
      </c>
      <c r="M614" s="260">
        <v>3</v>
      </c>
      <c r="N614" s="72" t="s">
        <v>124</v>
      </c>
      <c r="O614" s="72" t="s">
        <v>125</v>
      </c>
      <c r="P614" s="72" t="s">
        <v>126</v>
      </c>
      <c r="Q614" s="186">
        <v>6297.12</v>
      </c>
      <c r="R614" s="66">
        <v>490</v>
      </c>
      <c r="S614" s="66">
        <f t="shared" si="111"/>
        <v>0</v>
      </c>
      <c r="T614" s="66">
        <v>5629.43</v>
      </c>
      <c r="U614" s="4" t="s">
        <v>129</v>
      </c>
      <c r="V614" s="5">
        <f t="shared" si="116"/>
        <v>8.2225461994286323E-3</v>
      </c>
      <c r="W614" s="5">
        <f t="shared" si="117"/>
        <v>2.0167973631823391E-3</v>
      </c>
      <c r="X614" s="5" t="str">
        <f t="shared" si="118"/>
        <v>FLOW</v>
      </c>
      <c r="Y614" s="72" t="str">
        <f t="shared" si="112"/>
        <v>BPTP</v>
      </c>
      <c r="Z614" s="72" t="s">
        <v>129</v>
      </c>
      <c r="AA614" s="72" t="s">
        <v>258</v>
      </c>
      <c r="AB614" s="232" t="s">
        <v>2346</v>
      </c>
      <c r="AC614" s="72"/>
      <c r="AD614" s="72" t="s">
        <v>2888</v>
      </c>
      <c r="AE614" s="234"/>
      <c r="AF614" s="235" t="s">
        <v>2882</v>
      </c>
      <c r="AG614" s="7"/>
      <c r="AH614" s="72" t="s">
        <v>1153</v>
      </c>
      <c r="AI614" s="7"/>
      <c r="AJ614" s="7"/>
      <c r="AK614" s="7"/>
      <c r="AL614" s="7">
        <v>6352</v>
      </c>
      <c r="AM614" s="186">
        <v>6297.12</v>
      </c>
      <c r="AN614" s="189">
        <v>87</v>
      </c>
      <c r="AO614" s="233">
        <v>116</v>
      </c>
      <c r="AP614" s="233" t="str">
        <f t="shared" si="113"/>
        <v>FLOW</v>
      </c>
      <c r="AQ614" s="233"/>
      <c r="AR614" s="233"/>
      <c r="AS614" s="233"/>
      <c r="AT614" s="233"/>
      <c r="AU614" s="72" t="s">
        <v>426</v>
      </c>
      <c r="AV614" s="236" t="s">
        <v>1725</v>
      </c>
      <c r="AW614" s="232" t="s">
        <v>1726</v>
      </c>
      <c r="AX614" s="237">
        <v>45054</v>
      </c>
      <c r="AY614" s="72">
        <v>36</v>
      </c>
      <c r="AZ614" s="72" t="s">
        <v>139</v>
      </c>
      <c r="BA614" s="7" t="s">
        <v>135</v>
      </c>
      <c r="BB614" s="7"/>
      <c r="BC614" s="7"/>
      <c r="BD614" s="72"/>
      <c r="BE614" s="72"/>
      <c r="BF614" s="72"/>
      <c r="BG614" s="150"/>
      <c r="BH614" s="72"/>
      <c r="BI614" s="72">
        <v>1</v>
      </c>
      <c r="BJ614" s="72"/>
      <c r="BK614" s="72"/>
      <c r="BL614" s="72"/>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238">
        <f t="shared" si="114"/>
        <v>1</v>
      </c>
      <c r="ES614" s="72">
        <f t="shared" si="115"/>
        <v>1</v>
      </c>
      <c r="ET614" s="72" t="s">
        <v>136</v>
      </c>
      <c r="EU614" s="7" t="s">
        <v>2151</v>
      </c>
      <c r="EV614" s="7" t="s">
        <v>115</v>
      </c>
      <c r="EW614" s="7" t="s">
        <v>2354</v>
      </c>
      <c r="EX614" s="150" t="s">
        <v>2460</v>
      </c>
      <c r="EY614" s="239">
        <v>46206</v>
      </c>
      <c r="EZ614" s="239"/>
      <c r="FA614" s="150"/>
      <c r="FB614" s="239"/>
      <c r="FC614" s="7"/>
      <c r="FD614" s="7"/>
      <c r="FE614" s="7">
        <f t="shared" si="119"/>
        <v>-484</v>
      </c>
      <c r="FF614" s="72">
        <f t="shared" si="120"/>
        <v>10015</v>
      </c>
    </row>
    <row r="615" spans="1:162" ht="17.25" hidden="1" customHeight="1" x14ac:dyDescent="0.25">
      <c r="A615" s="72">
        <v>457999507</v>
      </c>
      <c r="B615" s="232" t="s">
        <v>648</v>
      </c>
      <c r="C615" s="72" t="s">
        <v>2243</v>
      </c>
      <c r="D615" s="72" t="s">
        <v>2558</v>
      </c>
      <c r="E615" s="72">
        <v>7575</v>
      </c>
      <c r="F615" s="72"/>
      <c r="G615" s="233"/>
      <c r="H615" s="233"/>
      <c r="I615" s="72">
        <v>6372</v>
      </c>
      <c r="J615" s="72">
        <v>6361</v>
      </c>
      <c r="K615" s="189">
        <f t="shared" si="109"/>
        <v>6586</v>
      </c>
      <c r="L615" s="189">
        <f t="shared" si="110"/>
        <v>5158</v>
      </c>
      <c r="M615" s="260">
        <v>2</v>
      </c>
      <c r="N615" s="72" t="s">
        <v>480</v>
      </c>
      <c r="O615" s="72" t="s">
        <v>128</v>
      </c>
      <c r="P615" s="72" t="s">
        <v>148</v>
      </c>
      <c r="Q615" s="186">
        <v>6286.33</v>
      </c>
      <c r="R615" s="66">
        <v>225</v>
      </c>
      <c r="S615" s="66">
        <f t="shared" si="111"/>
        <v>0</v>
      </c>
      <c r="T615" s="66">
        <v>900</v>
      </c>
      <c r="U615" s="4" t="s">
        <v>124</v>
      </c>
      <c r="V615" s="5">
        <f t="shared" si="116"/>
        <v>1.8053982767766343E-2</v>
      </c>
      <c r="W615" s="5">
        <f t="shared" si="117"/>
        <v>1.1688190022307431E-3</v>
      </c>
      <c r="X615" s="5" t="str">
        <f t="shared" si="118"/>
        <v>RB</v>
      </c>
      <c r="Y615" s="72" t="str">
        <f t="shared" si="112"/>
        <v>PAID</v>
      </c>
      <c r="Z615" s="72" t="s">
        <v>166</v>
      </c>
      <c r="AA615" s="72" t="s">
        <v>128</v>
      </c>
      <c r="AB615" s="232"/>
      <c r="AC615" s="72"/>
      <c r="AD615" s="72"/>
      <c r="AE615" s="234"/>
      <c r="AF615" s="235" t="s">
        <v>129</v>
      </c>
      <c r="AG615" s="7"/>
      <c r="AH615" s="72" t="s">
        <v>1064</v>
      </c>
      <c r="AI615" s="7"/>
      <c r="AJ615" s="7"/>
      <c r="AK615" s="7"/>
      <c r="AL615" s="7">
        <v>6361</v>
      </c>
      <c r="AM615" s="186">
        <v>6286.33</v>
      </c>
      <c r="AN615" s="189">
        <v>57</v>
      </c>
      <c r="AO615" s="233">
        <v>0</v>
      </c>
      <c r="AP615" s="233" t="str">
        <f t="shared" si="113"/>
        <v>RB</v>
      </c>
      <c r="AQ615" s="233"/>
      <c r="AR615" s="233"/>
      <c r="AS615" s="233"/>
      <c r="AT615" s="233"/>
      <c r="AU615" s="72" t="s">
        <v>131</v>
      </c>
      <c r="AV615" s="236" t="s">
        <v>1366</v>
      </c>
      <c r="AW615" s="232" t="s">
        <v>1367</v>
      </c>
      <c r="AX615" s="237">
        <v>45052</v>
      </c>
      <c r="AY615" s="72">
        <v>36</v>
      </c>
      <c r="AZ615" s="72" t="s">
        <v>139</v>
      </c>
      <c r="BA615" s="7" t="s">
        <v>2305</v>
      </c>
      <c r="BB615" s="7"/>
      <c r="BC615" s="7"/>
      <c r="BD615" s="72"/>
      <c r="BE615" s="72"/>
      <c r="BF615" s="72"/>
      <c r="BG615" s="150"/>
      <c r="BH615" s="72"/>
      <c r="BI615" s="72"/>
      <c r="BJ615" s="72"/>
      <c r="BK615" s="72"/>
      <c r="BL615" s="72">
        <v>1</v>
      </c>
      <c r="BM615" s="72"/>
      <c r="BN615" s="72"/>
      <c r="BO615" s="72"/>
      <c r="BP615" s="72"/>
      <c r="BQ615" s="72"/>
      <c r="BR615" s="72"/>
      <c r="BS615" s="72"/>
      <c r="BT615" s="72"/>
      <c r="BU615" s="72"/>
      <c r="BV615" s="72"/>
      <c r="BW615" s="72"/>
      <c r="BX615" s="72"/>
      <c r="BY615" s="72"/>
      <c r="BZ615" s="72"/>
      <c r="CA615" s="72"/>
      <c r="CB615" s="72"/>
      <c r="CC615" s="72"/>
      <c r="CD615" s="72"/>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238">
        <f t="shared" si="114"/>
        <v>1</v>
      </c>
      <c r="ES615" s="72">
        <f t="shared" si="115"/>
        <v>1</v>
      </c>
      <c r="ET615" s="72" t="s">
        <v>152</v>
      </c>
      <c r="EU615" s="7" t="s">
        <v>2152</v>
      </c>
      <c r="EV615" s="7" t="s">
        <v>115</v>
      </c>
      <c r="EW615" s="7" t="s">
        <v>2352</v>
      </c>
      <c r="EX615" s="150" t="s">
        <v>2443</v>
      </c>
      <c r="EY615" s="239">
        <v>46207</v>
      </c>
      <c r="EZ615" s="239"/>
      <c r="FA615" s="150"/>
      <c r="FB615" s="239"/>
      <c r="FC615" s="7" t="s">
        <v>2932</v>
      </c>
      <c r="FD615" s="7"/>
      <c r="FE615" s="7">
        <f t="shared" si="119"/>
        <v>6586</v>
      </c>
      <c r="FF615" s="72">
        <f t="shared" si="120"/>
        <v>12733</v>
      </c>
    </row>
    <row r="616" spans="1:162" ht="17.25" hidden="1" customHeight="1" x14ac:dyDescent="0.25">
      <c r="A616" s="72">
        <v>458211193</v>
      </c>
      <c r="B616" s="232" t="s">
        <v>519</v>
      </c>
      <c r="C616" s="72" t="s">
        <v>2243</v>
      </c>
      <c r="D616" s="72" t="s">
        <v>2954</v>
      </c>
      <c r="E616" s="72">
        <v>3228</v>
      </c>
      <c r="F616" s="72"/>
      <c r="G616" s="233"/>
      <c r="H616" s="233"/>
      <c r="I616" s="72">
        <v>3228</v>
      </c>
      <c r="J616" s="72">
        <v>6293</v>
      </c>
      <c r="K616" s="189">
        <f t="shared" si="109"/>
        <v>3327</v>
      </c>
      <c r="L616" s="189">
        <f t="shared" si="110"/>
        <v>6293</v>
      </c>
      <c r="M616" s="260">
        <v>2</v>
      </c>
      <c r="N616" s="72" t="s">
        <v>2242</v>
      </c>
      <c r="O616" s="72" t="s">
        <v>128</v>
      </c>
      <c r="P616" s="72" t="s">
        <v>165</v>
      </c>
      <c r="Q616" s="186">
        <v>6237</v>
      </c>
      <c r="R616" s="66">
        <v>262</v>
      </c>
      <c r="S616" s="66">
        <f t="shared" si="111"/>
        <v>0</v>
      </c>
      <c r="T616" s="66">
        <v>4950</v>
      </c>
      <c r="U616" s="4" t="s">
        <v>501</v>
      </c>
      <c r="V616" s="5">
        <f t="shared" si="116"/>
        <v>3.4153949928677547E-2</v>
      </c>
      <c r="W616" s="5">
        <f t="shared" si="117"/>
        <v>1.1596470622625833E-3</v>
      </c>
      <c r="X616" s="5" t="s">
        <v>2242</v>
      </c>
      <c r="Y616" s="72" t="str">
        <f t="shared" si="112"/>
        <v>PTP</v>
      </c>
      <c r="Z616" s="72" t="s">
        <v>166</v>
      </c>
      <c r="AA616" s="72" t="s">
        <v>166</v>
      </c>
      <c r="AB616" s="232"/>
      <c r="AC616" s="72">
        <v>29</v>
      </c>
      <c r="AD616" s="72" t="s">
        <v>2888</v>
      </c>
      <c r="AE616" s="234"/>
      <c r="AF616" s="235" t="s">
        <v>129</v>
      </c>
      <c r="AG616" s="7"/>
      <c r="AH616" s="72" t="s">
        <v>1036</v>
      </c>
      <c r="AI616" s="7"/>
      <c r="AJ616" s="7"/>
      <c r="AK616" s="7"/>
      <c r="AL616" s="7">
        <v>6293</v>
      </c>
      <c r="AM616" s="186">
        <v>6237</v>
      </c>
      <c r="AN616" s="189">
        <v>57</v>
      </c>
      <c r="AO616" s="233">
        <v>55</v>
      </c>
      <c r="AP616" s="233" t="str">
        <f t="shared" si="113"/>
        <v>STABLE</v>
      </c>
      <c r="AQ616" s="233"/>
      <c r="AR616" s="233"/>
      <c r="AS616" s="233"/>
      <c r="AT616" s="233"/>
      <c r="AU616" s="72" t="s">
        <v>131</v>
      </c>
      <c r="AV616" s="236" t="s">
        <v>1178</v>
      </c>
      <c r="AW616" s="232" t="s">
        <v>252</v>
      </c>
      <c r="AX616" s="237">
        <v>45068</v>
      </c>
      <c r="AY616" s="72">
        <v>36</v>
      </c>
      <c r="AZ616" s="72" t="s">
        <v>139</v>
      </c>
      <c r="BA616" s="7" t="s">
        <v>2305</v>
      </c>
      <c r="BB616" s="7"/>
      <c r="BC616" s="7"/>
      <c r="BD616" s="72"/>
      <c r="BE616" s="72"/>
      <c r="BF616" s="72"/>
      <c r="BG616" s="150"/>
      <c r="BH616" s="72"/>
      <c r="BI616" s="72"/>
      <c r="BJ616" s="72"/>
      <c r="BK616" s="72"/>
      <c r="BL616" s="72"/>
      <c r="BM616" s="72"/>
      <c r="BN616" s="72"/>
      <c r="BO616" s="72"/>
      <c r="BP616" s="72"/>
      <c r="BQ616" s="72"/>
      <c r="BR616" s="72"/>
      <c r="BS616" s="72"/>
      <c r="BT616" s="72"/>
      <c r="BU616" s="72"/>
      <c r="BV616" s="72"/>
      <c r="BW616" s="72"/>
      <c r="BX616" s="72"/>
      <c r="BY616" s="72"/>
      <c r="BZ616" s="72"/>
      <c r="CA616" s="72"/>
      <c r="CB616" s="72"/>
      <c r="CC616" s="72"/>
      <c r="CD616" s="72"/>
      <c r="CE616" s="72"/>
      <c r="CF616" s="72"/>
      <c r="CG616" s="72">
        <v>1</v>
      </c>
      <c r="CH616" s="72"/>
      <c r="CI616" s="72"/>
      <c r="CJ616" s="72"/>
      <c r="CK616" s="72"/>
      <c r="CL616" s="72"/>
      <c r="CM616" s="72"/>
      <c r="CN616" s="72"/>
      <c r="CO616" s="72"/>
      <c r="CP616" s="72"/>
      <c r="CQ616" s="72"/>
      <c r="CR616" s="72"/>
      <c r="CS616" s="72">
        <v>1</v>
      </c>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238">
        <f t="shared" si="114"/>
        <v>2</v>
      </c>
      <c r="ES616" s="72">
        <f t="shared" si="115"/>
        <v>1</v>
      </c>
      <c r="ET616" s="72" t="s">
        <v>170</v>
      </c>
      <c r="EU616" s="7" t="s">
        <v>2153</v>
      </c>
      <c r="EV616" s="7" t="s">
        <v>115</v>
      </c>
      <c r="EW616" s="7" t="e">
        <v>#N/A</v>
      </c>
      <c r="EX616" s="150" t="e">
        <v>#N/A</v>
      </c>
      <c r="EY616" s="239" t="e">
        <v>#N/A</v>
      </c>
      <c r="EZ616" s="239"/>
      <c r="FA616" s="150"/>
      <c r="FB616" s="239"/>
      <c r="FC616" s="7"/>
      <c r="FD616" s="7"/>
      <c r="FE616" s="7">
        <f t="shared" si="119"/>
        <v>3327</v>
      </c>
      <c r="FF616" s="72">
        <f t="shared" si="120"/>
        <v>9521</v>
      </c>
    </row>
    <row r="617" spans="1:162" ht="17.25" hidden="1" customHeight="1" x14ac:dyDescent="0.25">
      <c r="A617" s="72">
        <v>464350524</v>
      </c>
      <c r="B617" s="232" t="s">
        <v>606</v>
      </c>
      <c r="C617" s="72"/>
      <c r="D617" s="72"/>
      <c r="E617" s="72"/>
      <c r="F617" s="72"/>
      <c r="G617" s="233"/>
      <c r="H617" s="233"/>
      <c r="I617" s="72">
        <v>6231</v>
      </c>
      <c r="J617" s="72">
        <v>6231</v>
      </c>
      <c r="K617" s="189">
        <f t="shared" si="109"/>
        <v>6680</v>
      </c>
      <c r="L617" s="189">
        <f t="shared" si="110"/>
        <v>12462</v>
      </c>
      <c r="M617" s="260">
        <v>4</v>
      </c>
      <c r="N617" s="72" t="s">
        <v>124</v>
      </c>
      <c r="O617" s="72" t="s">
        <v>125</v>
      </c>
      <c r="P617" s="72" t="s">
        <v>284</v>
      </c>
      <c r="Q617" s="186">
        <v>6135</v>
      </c>
      <c r="R617" s="66">
        <v>449</v>
      </c>
      <c r="S617" s="66">
        <f t="shared" si="111"/>
        <v>0</v>
      </c>
      <c r="T617" s="66">
        <v>3150</v>
      </c>
      <c r="U617" s="4" t="s">
        <v>129</v>
      </c>
      <c r="V617" s="5">
        <f t="shared" si="116"/>
        <v>1.6528036803829527E-2</v>
      </c>
      <c r="W617" s="5">
        <f t="shared" si="117"/>
        <v>2.3635360545848226E-3</v>
      </c>
      <c r="X617" s="5" t="str">
        <f t="shared" si="118"/>
        <v>FLOW</v>
      </c>
      <c r="Y617" s="72" t="str">
        <f t="shared" si="112"/>
        <v>PTP</v>
      </c>
      <c r="Z617" s="72" t="s">
        <v>129</v>
      </c>
      <c r="AA617" s="72" t="s">
        <v>166</v>
      </c>
      <c r="AB617" s="232"/>
      <c r="AC617" s="72">
        <v>25</v>
      </c>
      <c r="AD617" s="72" t="s">
        <v>2889</v>
      </c>
      <c r="AE617" s="234"/>
      <c r="AF617" s="235" t="s">
        <v>2882</v>
      </c>
      <c r="AG617" s="7"/>
      <c r="AH617" s="72" t="s">
        <v>1060</v>
      </c>
      <c r="AI617" s="7"/>
      <c r="AJ617" s="7"/>
      <c r="AK617" s="7"/>
      <c r="AL617" s="7">
        <v>6231</v>
      </c>
      <c r="AM617" s="186">
        <v>6135</v>
      </c>
      <c r="AN617" s="189">
        <v>118</v>
      </c>
      <c r="AO617" s="233">
        <v>147</v>
      </c>
      <c r="AP617" s="233" t="str">
        <f t="shared" si="113"/>
        <v>FLOW</v>
      </c>
      <c r="AQ617" s="233"/>
      <c r="AR617" s="233"/>
      <c r="AS617" s="233"/>
      <c r="AT617" s="233"/>
      <c r="AU617" s="72" t="s">
        <v>426</v>
      </c>
      <c r="AV617" s="236" t="s">
        <v>1310</v>
      </c>
      <c r="AW617" s="232" t="s">
        <v>221</v>
      </c>
      <c r="AX617" s="237">
        <v>45582</v>
      </c>
      <c r="AY617" s="72">
        <v>18</v>
      </c>
      <c r="AZ617" s="72" t="s">
        <v>139</v>
      </c>
      <c r="BA617" s="7" t="s">
        <v>2305</v>
      </c>
      <c r="BB617" s="7"/>
      <c r="BC617" s="7"/>
      <c r="BD617" s="72"/>
      <c r="BE617" s="72"/>
      <c r="BF617" s="72"/>
      <c r="BG617" s="150"/>
      <c r="BH617" s="72"/>
      <c r="BI617" s="72"/>
      <c r="BJ617" s="72"/>
      <c r="BK617" s="72"/>
      <c r="BL617" s="72"/>
      <c r="BM617" s="72"/>
      <c r="BN617" s="72"/>
      <c r="BO617" s="72"/>
      <c r="BP617" s="72"/>
      <c r="BQ617" s="72"/>
      <c r="BR617" s="72"/>
      <c r="BS617" s="72"/>
      <c r="BT617" s="72"/>
      <c r="BU617" s="72"/>
      <c r="BV617" s="72"/>
      <c r="BW617" s="72"/>
      <c r="BX617" s="72"/>
      <c r="BY617" s="72"/>
      <c r="BZ617" s="72"/>
      <c r="CA617" s="72"/>
      <c r="CB617" s="72"/>
      <c r="CC617" s="72"/>
      <c r="CD617" s="72"/>
      <c r="CE617" s="72"/>
      <c r="CF617" s="72"/>
      <c r="CG617" s="72">
        <v>1</v>
      </c>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238">
        <f t="shared" si="114"/>
        <v>1</v>
      </c>
      <c r="ES617" s="72">
        <f t="shared" si="115"/>
        <v>1</v>
      </c>
      <c r="ET617" s="72" t="s">
        <v>288</v>
      </c>
      <c r="EU617" s="7" t="e">
        <v>#N/A</v>
      </c>
      <c r="EV617" s="262" t="s">
        <v>115</v>
      </c>
      <c r="EW617" s="7" t="e">
        <v>#N/A</v>
      </c>
      <c r="EX617" s="150" t="e">
        <v>#N/A</v>
      </c>
      <c r="EY617" s="239" t="e">
        <v>#N/A</v>
      </c>
      <c r="EZ617" s="239"/>
      <c r="FA617" s="150"/>
      <c r="FB617" s="239"/>
      <c r="FC617" s="7"/>
      <c r="FD617" s="7"/>
      <c r="FE617" s="7">
        <f t="shared" si="119"/>
        <v>6680</v>
      </c>
      <c r="FF617" s="72">
        <f t="shared" si="120"/>
        <v>12462</v>
      </c>
    </row>
    <row r="618" spans="1:162" ht="17.25" hidden="1" customHeight="1" x14ac:dyDescent="0.25">
      <c r="A618" s="72">
        <v>458039157</v>
      </c>
      <c r="B618" s="232" t="s">
        <v>751</v>
      </c>
      <c r="C618" s="72"/>
      <c r="D618" s="72"/>
      <c r="E618" s="72"/>
      <c r="F618" s="72"/>
      <c r="G618" s="233"/>
      <c r="H618" s="233"/>
      <c r="I618" s="72">
        <v>6126</v>
      </c>
      <c r="J618" s="72">
        <v>6126</v>
      </c>
      <c r="K618" s="189">
        <f t="shared" si="109"/>
        <v>6216</v>
      </c>
      <c r="L618" s="189">
        <f t="shared" si="110"/>
        <v>12252</v>
      </c>
      <c r="M618" s="260">
        <v>2</v>
      </c>
      <c r="N618" s="72" t="s">
        <v>124</v>
      </c>
      <c r="O618" s="72" t="s">
        <v>125</v>
      </c>
      <c r="P618" s="72" t="s">
        <v>322</v>
      </c>
      <c r="Q618" s="186">
        <v>6045.46</v>
      </c>
      <c r="R618" s="66">
        <v>90</v>
      </c>
      <c r="S618" s="66">
        <f t="shared" si="111"/>
        <v>0</v>
      </c>
      <c r="T618" s="66">
        <v>863.33</v>
      </c>
      <c r="U618" s="4" t="s">
        <v>124</v>
      </c>
      <c r="V618" s="5">
        <f t="shared" si="116"/>
        <v>2.7332536974898614E-2</v>
      </c>
      <c r="W618" s="5">
        <f t="shared" si="117"/>
        <v>1.1240339793211411E-3</v>
      </c>
      <c r="X618" s="5" t="str">
        <f t="shared" si="118"/>
        <v>FLOW</v>
      </c>
      <c r="Y618" s="72" t="str">
        <f t="shared" si="112"/>
        <v>-</v>
      </c>
      <c r="Z618" s="72" t="s">
        <v>141</v>
      </c>
      <c r="AA618" s="72" t="s">
        <v>129</v>
      </c>
      <c r="AB618" s="232"/>
      <c r="AC618" s="72"/>
      <c r="AD618" s="72"/>
      <c r="AE618" s="234"/>
      <c r="AF618" s="235" t="s">
        <v>129</v>
      </c>
      <c r="AG618" s="7"/>
      <c r="AH618" s="72" t="s">
        <v>323</v>
      </c>
      <c r="AI618" s="7"/>
      <c r="AJ618" s="7"/>
      <c r="AK618" s="7"/>
      <c r="AL618" s="7">
        <v>6126</v>
      </c>
      <c r="AM618" s="186">
        <v>6045.46</v>
      </c>
      <c r="AN618" s="189">
        <v>57</v>
      </c>
      <c r="AO618" s="233">
        <v>86</v>
      </c>
      <c r="AP618" s="233" t="str">
        <f t="shared" si="113"/>
        <v>FLOW</v>
      </c>
      <c r="AQ618" s="233"/>
      <c r="AR618" s="233"/>
      <c r="AS618" s="233"/>
      <c r="AT618" s="233"/>
      <c r="AU618" s="72" t="s">
        <v>131</v>
      </c>
      <c r="AV618" s="236" t="s">
        <v>1497</v>
      </c>
      <c r="AW618" s="232" t="s">
        <v>422</v>
      </c>
      <c r="AX618" s="237">
        <v>45055</v>
      </c>
      <c r="AY618" s="72">
        <v>36</v>
      </c>
      <c r="AZ618" s="72" t="s">
        <v>139</v>
      </c>
      <c r="BA618" s="7" t="s">
        <v>2305</v>
      </c>
      <c r="BB618" s="7"/>
      <c r="BC618" s="7"/>
      <c r="BD618" s="72"/>
      <c r="BE618" s="72"/>
      <c r="BF618" s="72"/>
      <c r="BG618" s="150"/>
      <c r="BH618" s="72"/>
      <c r="BI618" s="72"/>
      <c r="BJ618" s="72"/>
      <c r="BK618" s="72"/>
      <c r="BL618" s="72">
        <v>1</v>
      </c>
      <c r="BM618" s="72"/>
      <c r="BN618" s="72"/>
      <c r="BO618" s="72"/>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238">
        <f t="shared" si="114"/>
        <v>1</v>
      </c>
      <c r="ES618" s="72">
        <f t="shared" si="115"/>
        <v>1</v>
      </c>
      <c r="ET618" s="72" t="s">
        <v>326</v>
      </c>
      <c r="EU618" s="7" t="s">
        <v>2154</v>
      </c>
      <c r="EV618" s="7" t="s">
        <v>115</v>
      </c>
      <c r="EW618" s="7" t="s">
        <v>2476</v>
      </c>
      <c r="EX618" s="150" t="s">
        <v>2530</v>
      </c>
      <c r="EY618" s="239">
        <v>46207</v>
      </c>
      <c r="EZ618" s="239"/>
      <c r="FA618" s="150"/>
      <c r="FB618" s="239"/>
      <c r="FC618" s="7"/>
      <c r="FD618" s="7"/>
      <c r="FE618" s="7">
        <f t="shared" si="119"/>
        <v>6216</v>
      </c>
      <c r="FF618" s="72">
        <f t="shared" si="120"/>
        <v>12252</v>
      </c>
    </row>
    <row r="619" spans="1:162" ht="17.25" hidden="1" customHeight="1" x14ac:dyDescent="0.25">
      <c r="A619" s="72">
        <v>139640918</v>
      </c>
      <c r="B619" s="232" t="s">
        <v>915</v>
      </c>
      <c r="C619" s="72"/>
      <c r="D619" s="72"/>
      <c r="E619" s="72"/>
      <c r="F619" s="72"/>
      <c r="G619" s="233"/>
      <c r="H619" s="233"/>
      <c r="I619" s="72">
        <v>2814</v>
      </c>
      <c r="J619" s="72">
        <v>6138</v>
      </c>
      <c r="K619" s="189">
        <f t="shared" si="109"/>
        <v>-7133</v>
      </c>
      <c r="L619" s="189">
        <f t="shared" si="110"/>
        <v>8952</v>
      </c>
      <c r="M619" s="260">
        <v>6</v>
      </c>
      <c r="N619" s="72" t="s">
        <v>124</v>
      </c>
      <c r="O619" s="72" t="s">
        <v>125</v>
      </c>
      <c r="P619" s="72" t="s">
        <v>126</v>
      </c>
      <c r="Q619" s="186">
        <v>5983.67</v>
      </c>
      <c r="R619" s="66">
        <v>799</v>
      </c>
      <c r="S619" s="66">
        <f t="shared" si="111"/>
        <v>0</v>
      </c>
      <c r="T619" s="66">
        <v>5850</v>
      </c>
      <c r="U619" s="4" t="s">
        <v>124</v>
      </c>
      <c r="V619" s="5">
        <f t="shared" si="116"/>
        <v>1.0304430572610246E-2</v>
      </c>
      <c r="W619" s="5">
        <f t="shared" si="117"/>
        <v>2.6154762461599091E-3</v>
      </c>
      <c r="X619" s="5" t="str">
        <f t="shared" si="118"/>
        <v>FLOW</v>
      </c>
      <c r="Y619" s="72" t="str">
        <f t="shared" si="112"/>
        <v>RTP</v>
      </c>
      <c r="Z619" s="72" t="s">
        <v>141</v>
      </c>
      <c r="AA619" s="72" t="s">
        <v>127</v>
      </c>
      <c r="AB619" s="232" t="s">
        <v>2346</v>
      </c>
      <c r="AC619" s="72"/>
      <c r="AD619" s="72" t="s">
        <v>2889</v>
      </c>
      <c r="AE619" s="234"/>
      <c r="AF619" s="235" t="s">
        <v>2882</v>
      </c>
      <c r="AG619" s="7"/>
      <c r="AH619" s="72" t="s">
        <v>130</v>
      </c>
      <c r="AI619" s="7"/>
      <c r="AJ619" s="7"/>
      <c r="AK619" s="7"/>
      <c r="AL619" s="7">
        <v>6138</v>
      </c>
      <c r="AM619" s="186">
        <v>5983.67</v>
      </c>
      <c r="AN619" s="189">
        <v>176</v>
      </c>
      <c r="AO619" s="233">
        <v>205</v>
      </c>
      <c r="AP619" s="233" t="str">
        <f t="shared" si="113"/>
        <v>FLOW</v>
      </c>
      <c r="AQ619" s="233"/>
      <c r="AR619" s="233"/>
      <c r="AS619" s="233"/>
      <c r="AT619" s="233"/>
      <c r="AU619" s="72" t="s">
        <v>426</v>
      </c>
      <c r="AV619" s="236" t="s">
        <v>1693</v>
      </c>
      <c r="AW619" s="232" t="s">
        <v>261</v>
      </c>
      <c r="AX619" s="237">
        <v>45001</v>
      </c>
      <c r="AY619" s="72">
        <v>36</v>
      </c>
      <c r="AZ619" s="72" t="s">
        <v>139</v>
      </c>
      <c r="BA619" s="7" t="s">
        <v>135</v>
      </c>
      <c r="BB619" s="7"/>
      <c r="BC619" s="7"/>
      <c r="BD619" s="72"/>
      <c r="BE619" s="72"/>
      <c r="BF619" s="72"/>
      <c r="BG619" s="150"/>
      <c r="BH619" s="72"/>
      <c r="BI619" s="72"/>
      <c r="BJ619" s="72"/>
      <c r="BK619" s="72"/>
      <c r="BL619" s="72">
        <v>1</v>
      </c>
      <c r="BM619" s="72"/>
      <c r="BN619" s="72"/>
      <c r="BO619" s="72"/>
      <c r="BP619" s="72"/>
      <c r="BQ619" s="72"/>
      <c r="BR619" s="72"/>
      <c r="BS619" s="72"/>
      <c r="BT619" s="72"/>
      <c r="BU619" s="72"/>
      <c r="BV619" s="72"/>
      <c r="BW619" s="72"/>
      <c r="BX619" s="72"/>
      <c r="BY619" s="72"/>
      <c r="BZ619" s="72"/>
      <c r="CA619" s="72"/>
      <c r="CB619" s="72"/>
      <c r="CC619" s="72"/>
      <c r="CD619" s="72"/>
      <c r="CE619" s="72"/>
      <c r="CF619" s="72"/>
      <c r="CG619" s="72"/>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238">
        <f t="shared" si="114"/>
        <v>1</v>
      </c>
      <c r="ES619" s="72">
        <f t="shared" si="115"/>
        <v>1</v>
      </c>
      <c r="ET619" s="72" t="s">
        <v>136</v>
      </c>
      <c r="EU619" s="7" t="s">
        <v>2155</v>
      </c>
      <c r="EV619" s="7" t="s">
        <v>115</v>
      </c>
      <c r="EW619" s="7" t="s">
        <v>2354</v>
      </c>
      <c r="EX619" s="150" t="s">
        <v>2460</v>
      </c>
      <c r="EY619" s="239">
        <v>46207</v>
      </c>
      <c r="EZ619" s="239"/>
      <c r="FA619" s="150"/>
      <c r="FB619" s="239"/>
      <c r="FC619" s="7"/>
      <c r="FD619" s="7"/>
      <c r="FE619" s="7">
        <f t="shared" si="119"/>
        <v>-7133</v>
      </c>
      <c r="FF619" s="72">
        <f t="shared" si="120"/>
        <v>8952</v>
      </c>
    </row>
    <row r="620" spans="1:162" ht="17.25" hidden="1" customHeight="1" x14ac:dyDescent="0.25">
      <c r="A620" s="72">
        <v>140371003</v>
      </c>
      <c r="B620" s="232" t="s">
        <v>553</v>
      </c>
      <c r="C620" s="72"/>
      <c r="D620" s="72"/>
      <c r="E620" s="72"/>
      <c r="F620" s="72"/>
      <c r="G620" s="233"/>
      <c r="H620" s="233"/>
      <c r="I620" s="72">
        <v>3076</v>
      </c>
      <c r="J620" s="72">
        <v>6146</v>
      </c>
      <c r="K620" s="189">
        <f t="shared" si="109"/>
        <v>-2794</v>
      </c>
      <c r="L620" s="189">
        <f t="shared" si="110"/>
        <v>9222</v>
      </c>
      <c r="M620" s="260">
        <v>4</v>
      </c>
      <c r="N620" s="72" t="s">
        <v>124</v>
      </c>
      <c r="O620" s="72" t="s">
        <v>125</v>
      </c>
      <c r="P620" s="72" t="s">
        <v>218</v>
      </c>
      <c r="Q620" s="186">
        <v>5983.26</v>
      </c>
      <c r="R620" s="66">
        <v>288</v>
      </c>
      <c r="S620" s="66">
        <f t="shared" si="111"/>
        <v>0</v>
      </c>
      <c r="T620" s="66">
        <v>900</v>
      </c>
      <c r="U620" s="4" t="s">
        <v>129</v>
      </c>
      <c r="V620" s="5">
        <f t="shared" si="116"/>
        <v>4.8856490967861946E-2</v>
      </c>
      <c r="W620" s="5">
        <f t="shared" si="117"/>
        <v>2.3050775442469743E-3</v>
      </c>
      <c r="X620" s="5" t="str">
        <f t="shared" si="118"/>
        <v>FLOW</v>
      </c>
      <c r="Y620" s="72" t="str">
        <f t="shared" si="112"/>
        <v>NC</v>
      </c>
      <c r="Z620" s="72" t="s">
        <v>129</v>
      </c>
      <c r="AA620" s="72" t="s">
        <v>141</v>
      </c>
      <c r="AB620" s="232" t="s">
        <v>2349</v>
      </c>
      <c r="AC620" s="72"/>
      <c r="AD620" s="72" t="s">
        <v>2892</v>
      </c>
      <c r="AE620" s="234"/>
      <c r="AF620" s="235" t="s">
        <v>2882</v>
      </c>
      <c r="AG620" s="7"/>
      <c r="AH620" s="72" t="s">
        <v>1050</v>
      </c>
      <c r="AI620" s="7"/>
      <c r="AJ620" s="7"/>
      <c r="AK620" s="7"/>
      <c r="AL620" s="7">
        <v>6146</v>
      </c>
      <c r="AM620" s="186">
        <v>5983.26</v>
      </c>
      <c r="AN620" s="189">
        <v>118</v>
      </c>
      <c r="AO620" s="233">
        <v>147</v>
      </c>
      <c r="AP620" s="233" t="str">
        <f t="shared" si="113"/>
        <v>FLOW</v>
      </c>
      <c r="AQ620" s="233"/>
      <c r="AR620" s="233"/>
      <c r="AS620" s="233"/>
      <c r="AT620" s="233"/>
      <c r="AU620" s="72" t="s">
        <v>426</v>
      </c>
      <c r="AV620" s="236" t="s">
        <v>1230</v>
      </c>
      <c r="AW620" s="232" t="s">
        <v>221</v>
      </c>
      <c r="AX620" s="237">
        <v>45010</v>
      </c>
      <c r="AY620" s="72">
        <v>36</v>
      </c>
      <c r="AZ620" s="72" t="s">
        <v>139</v>
      </c>
      <c r="BA620" s="7" t="s">
        <v>2305</v>
      </c>
      <c r="BB620" s="7"/>
      <c r="BC620" s="7"/>
      <c r="BD620" s="72"/>
      <c r="BE620" s="72"/>
      <c r="BF620" s="72"/>
      <c r="BG620" s="150"/>
      <c r="BH620" s="72"/>
      <c r="BI620" s="72"/>
      <c r="BJ620" s="72"/>
      <c r="BK620" s="72"/>
      <c r="BL620" s="72"/>
      <c r="BM620" s="72"/>
      <c r="BN620" s="72"/>
      <c r="BO620" s="72"/>
      <c r="BP620" s="72"/>
      <c r="BQ620" s="72"/>
      <c r="BR620" s="72">
        <v>1</v>
      </c>
      <c r="BS620" s="72"/>
      <c r="BT620" s="72"/>
      <c r="BU620" s="72"/>
      <c r="BV620" s="72"/>
      <c r="BW620" s="72"/>
      <c r="BX620" s="72"/>
      <c r="BY620" s="72"/>
      <c r="BZ620" s="72"/>
      <c r="CA620" s="72"/>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238">
        <f t="shared" si="114"/>
        <v>1</v>
      </c>
      <c r="ES620" s="72">
        <f t="shared" si="115"/>
        <v>1</v>
      </c>
      <c r="ET620" s="72" t="s">
        <v>222</v>
      </c>
      <c r="EU620" s="7" t="s">
        <v>2156</v>
      </c>
      <c r="EV620" s="7" t="s">
        <v>115</v>
      </c>
      <c r="EW620" s="7" t="s">
        <v>2352</v>
      </c>
      <c r="EX620" s="150" t="s">
        <v>2364</v>
      </c>
      <c r="EY620" s="239">
        <v>46209</v>
      </c>
      <c r="EZ620" s="239"/>
      <c r="FA620" s="150"/>
      <c r="FB620" s="239"/>
      <c r="FC620" s="7"/>
      <c r="FD620" s="7"/>
      <c r="FE620" s="7">
        <f t="shared" si="119"/>
        <v>-2794</v>
      </c>
      <c r="FF620" s="72">
        <f t="shared" si="120"/>
        <v>9222</v>
      </c>
    </row>
    <row r="621" spans="1:162" ht="17.25" customHeight="1" x14ac:dyDescent="0.25">
      <c r="A621" s="72">
        <v>456135522</v>
      </c>
      <c r="B621" s="232" t="s">
        <v>660</v>
      </c>
      <c r="C621" s="72"/>
      <c r="D621" s="72"/>
      <c r="E621" s="72"/>
      <c r="F621" s="72"/>
      <c r="G621" s="233"/>
      <c r="H621" s="233"/>
      <c r="I621" s="72">
        <v>3037</v>
      </c>
      <c r="J621" s="72">
        <v>3001</v>
      </c>
      <c r="K621" s="189">
        <f t="shared" si="109"/>
        <v>3026</v>
      </c>
      <c r="L621" s="189">
        <f t="shared" si="110"/>
        <v>6038</v>
      </c>
      <c r="M621" s="260">
        <v>1</v>
      </c>
      <c r="N621" s="72" t="s">
        <v>124</v>
      </c>
      <c r="O621" s="72" t="s">
        <v>125</v>
      </c>
      <c r="P621" s="72" t="s">
        <v>264</v>
      </c>
      <c r="Q621" s="186">
        <v>5925</v>
      </c>
      <c r="R621" s="66">
        <v>25</v>
      </c>
      <c r="S621" s="66">
        <f t="shared" si="111"/>
        <v>0</v>
      </c>
      <c r="T621" s="66">
        <v>3469</v>
      </c>
      <c r="U621" s="4" t="s">
        <v>129</v>
      </c>
      <c r="V621" s="5">
        <f t="shared" si="116"/>
        <v>5.1060990064582716E-3</v>
      </c>
      <c r="W621" s="5">
        <f t="shared" si="117"/>
        <v>3.1206802641814424E-4</v>
      </c>
      <c r="X621" s="5" t="str">
        <f t="shared" si="118"/>
        <v>FLOW</v>
      </c>
      <c r="Y621" s="72" t="str">
        <f t="shared" si="112"/>
        <v>NC</v>
      </c>
      <c r="Z621" s="72" t="s">
        <v>129</v>
      </c>
      <c r="AA621" s="72" t="s">
        <v>141</v>
      </c>
      <c r="AB621" s="232"/>
      <c r="AC621" s="72"/>
      <c r="AD621" s="72" t="s">
        <v>2892</v>
      </c>
      <c r="AE621" s="234"/>
      <c r="AF621" s="235" t="s">
        <v>129</v>
      </c>
      <c r="AG621" s="7"/>
      <c r="AH621" s="72" t="s">
        <v>1067</v>
      </c>
      <c r="AI621" s="7"/>
      <c r="AJ621" s="7"/>
      <c r="AK621" s="7"/>
      <c r="AL621" s="7">
        <v>3001</v>
      </c>
      <c r="AM621" s="186">
        <v>5925</v>
      </c>
      <c r="AN621" s="189">
        <v>26</v>
      </c>
      <c r="AO621" s="233">
        <v>55</v>
      </c>
      <c r="AP621" s="233" t="str">
        <f t="shared" si="113"/>
        <v>FLOW</v>
      </c>
      <c r="AQ621" s="233"/>
      <c r="AR621" s="233"/>
      <c r="AS621" s="233"/>
      <c r="AT621" s="233"/>
      <c r="AU621" s="72" t="s">
        <v>131</v>
      </c>
      <c r="AV621" s="236" t="s">
        <v>1381</v>
      </c>
      <c r="AW621" s="232" t="s">
        <v>221</v>
      </c>
      <c r="AX621" s="237">
        <v>44921</v>
      </c>
      <c r="AY621" s="72">
        <v>42</v>
      </c>
      <c r="AZ621" s="72" t="s">
        <v>139</v>
      </c>
      <c r="BA621" s="7" t="s">
        <v>2305</v>
      </c>
      <c r="BB621" s="7"/>
      <c r="BC621" s="7"/>
      <c r="BD621" s="72"/>
      <c r="BE621" s="72"/>
      <c r="BF621" s="72"/>
      <c r="BG621" s="150"/>
      <c r="BH621" s="72"/>
      <c r="BI621" s="72"/>
      <c r="BJ621" s="72"/>
      <c r="BK621" s="72"/>
      <c r="BL621" s="72"/>
      <c r="BM621" s="72"/>
      <c r="BN621" s="72"/>
      <c r="BO621" s="72"/>
      <c r="BP621" s="72"/>
      <c r="BQ621" s="72"/>
      <c r="BR621" s="72"/>
      <c r="BS621" s="72"/>
      <c r="BT621" s="72"/>
      <c r="BU621" s="72"/>
      <c r="BV621" s="72"/>
      <c r="BW621" s="72"/>
      <c r="BX621" s="72">
        <v>1</v>
      </c>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238">
        <f t="shared" si="114"/>
        <v>1</v>
      </c>
      <c r="ES621" s="72">
        <f t="shared" si="115"/>
        <v>1</v>
      </c>
      <c r="ET621" s="72" t="s">
        <v>2239</v>
      </c>
      <c r="EU621" s="7" t="s">
        <v>2157</v>
      </c>
      <c r="EV621" s="7" t="s">
        <v>115</v>
      </c>
      <c r="EW621" s="7" t="s">
        <v>2352</v>
      </c>
      <c r="EX621" s="150" t="s">
        <v>2539</v>
      </c>
      <c r="EY621" s="239">
        <v>46211</v>
      </c>
      <c r="EZ621" s="239"/>
      <c r="FA621" s="150"/>
      <c r="FB621" s="239"/>
      <c r="FC621" s="7"/>
      <c r="FD621" s="7"/>
      <c r="FE621" s="7">
        <f t="shared" si="119"/>
        <v>3026</v>
      </c>
      <c r="FF621" s="72">
        <f t="shared" si="120"/>
        <v>6038</v>
      </c>
    </row>
    <row r="622" spans="1:162" ht="17.25" hidden="1" customHeight="1" x14ac:dyDescent="0.25">
      <c r="A622" s="72">
        <v>140383146</v>
      </c>
      <c r="B622" s="232" t="s">
        <v>796</v>
      </c>
      <c r="C622" s="72"/>
      <c r="D622" s="72"/>
      <c r="E622" s="72"/>
      <c r="F622" s="72"/>
      <c r="G622" s="233"/>
      <c r="H622" s="233"/>
      <c r="I622" s="72">
        <v>3191</v>
      </c>
      <c r="J622" s="72">
        <v>5887</v>
      </c>
      <c r="K622" s="189">
        <f t="shared" si="109"/>
        <v>-3167</v>
      </c>
      <c r="L622" s="189">
        <f t="shared" si="110"/>
        <v>9078</v>
      </c>
      <c r="M622" s="260">
        <v>4</v>
      </c>
      <c r="N622" s="72" t="s">
        <v>124</v>
      </c>
      <c r="O622" s="72" t="s">
        <v>125</v>
      </c>
      <c r="P622" s="72" t="s">
        <v>199</v>
      </c>
      <c r="Q622" s="186">
        <v>5828.22</v>
      </c>
      <c r="R622" s="66">
        <v>519</v>
      </c>
      <c r="S622" s="66">
        <f t="shared" si="111"/>
        <v>0</v>
      </c>
      <c r="T622" s="66">
        <v>0</v>
      </c>
      <c r="U622" s="4" t="s">
        <v>124</v>
      </c>
      <c r="V622" s="5">
        <f t="shared" si="116"/>
        <v>5.0789680881518022E-2</v>
      </c>
      <c r="W622" s="5">
        <f t="shared" si="117"/>
        <v>2.2453476942220626E-3</v>
      </c>
      <c r="X622" s="5" t="s">
        <v>2242</v>
      </c>
      <c r="Y622" s="72" t="str">
        <f t="shared" si="112"/>
        <v>MPTP</v>
      </c>
      <c r="Z622" s="72" t="s">
        <v>181</v>
      </c>
      <c r="AA622" s="72" t="s">
        <v>181</v>
      </c>
      <c r="AB622" s="232"/>
      <c r="AC622" s="72">
        <v>25</v>
      </c>
      <c r="AD622" s="72" t="s">
        <v>2889</v>
      </c>
      <c r="AE622" s="234"/>
      <c r="AF622" s="235" t="s">
        <v>2882</v>
      </c>
      <c r="AG622" s="7"/>
      <c r="AH622" s="72" t="s">
        <v>368</v>
      </c>
      <c r="AI622" s="7"/>
      <c r="AJ622" s="7"/>
      <c r="AK622" s="7"/>
      <c r="AL622" s="7">
        <v>5887</v>
      </c>
      <c r="AM622" s="186">
        <v>5828.22</v>
      </c>
      <c r="AN622" s="189">
        <v>117</v>
      </c>
      <c r="AO622" s="233">
        <v>146</v>
      </c>
      <c r="AP622" s="233" t="str">
        <f t="shared" si="113"/>
        <v>FLOW</v>
      </c>
      <c r="AQ622" s="233"/>
      <c r="AR622" s="233"/>
      <c r="AS622" s="233"/>
      <c r="AT622" s="233"/>
      <c r="AU622" s="72" t="s">
        <v>426</v>
      </c>
      <c r="AV622" s="236" t="s">
        <v>1550</v>
      </c>
      <c r="AW622" s="232" t="s">
        <v>215</v>
      </c>
      <c r="AX622" s="237">
        <v>45014</v>
      </c>
      <c r="AY622" s="72">
        <v>36</v>
      </c>
      <c r="AZ622" s="72" t="s">
        <v>139</v>
      </c>
      <c r="BA622" s="7" t="s">
        <v>135</v>
      </c>
      <c r="BB622" s="7"/>
      <c r="BC622" s="7"/>
      <c r="BD622" s="72"/>
      <c r="BE622" s="72"/>
      <c r="BF622" s="72"/>
      <c r="BG622" s="150"/>
      <c r="BH622" s="72"/>
      <c r="BI622" s="72"/>
      <c r="BJ622" s="72"/>
      <c r="BK622" s="72"/>
      <c r="BL622" s="72"/>
      <c r="BM622" s="72"/>
      <c r="BN622" s="72"/>
      <c r="BO622" s="72"/>
      <c r="BP622" s="72"/>
      <c r="BQ622" s="72"/>
      <c r="BR622" s="72"/>
      <c r="BS622" s="72"/>
      <c r="BT622" s="72"/>
      <c r="BU622" s="72"/>
      <c r="BV622" s="72"/>
      <c r="BW622" s="72"/>
      <c r="BX622" s="72"/>
      <c r="BY622" s="72"/>
      <c r="BZ622" s="72"/>
      <c r="CA622" s="72"/>
      <c r="CB622" s="72"/>
      <c r="CC622" s="72"/>
      <c r="CD622" s="72">
        <v>1</v>
      </c>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238">
        <f t="shared" si="114"/>
        <v>1</v>
      </c>
      <c r="ES622" s="72">
        <f t="shared" si="115"/>
        <v>1</v>
      </c>
      <c r="ET622" s="72" t="s">
        <v>203</v>
      </c>
      <c r="EU622" s="7" t="s">
        <v>2158</v>
      </c>
      <c r="EV622" s="7" t="s">
        <v>115</v>
      </c>
      <c r="EW622" s="7" t="e">
        <v>#N/A</v>
      </c>
      <c r="EX622" s="150" t="e">
        <v>#N/A</v>
      </c>
      <c r="EY622" s="239" t="e">
        <v>#N/A</v>
      </c>
      <c r="EZ622" s="239"/>
      <c r="FA622" s="150"/>
      <c r="FB622" s="239"/>
      <c r="FC622" s="7"/>
      <c r="FD622" s="7"/>
      <c r="FE622" s="7">
        <f t="shared" si="119"/>
        <v>-3167</v>
      </c>
      <c r="FF622" s="72">
        <f t="shared" si="120"/>
        <v>9078</v>
      </c>
    </row>
    <row r="623" spans="1:162" ht="17.25" hidden="1" customHeight="1" x14ac:dyDescent="0.25">
      <c r="A623" s="72">
        <v>458545440</v>
      </c>
      <c r="B623" s="232" t="s">
        <v>748</v>
      </c>
      <c r="C623" s="72"/>
      <c r="D623" s="72"/>
      <c r="E623" s="72"/>
      <c r="F623" s="72"/>
      <c r="G623" s="233"/>
      <c r="H623" s="233"/>
      <c r="I623" s="72">
        <v>2940</v>
      </c>
      <c r="J623" s="72">
        <v>5880</v>
      </c>
      <c r="K623" s="189">
        <f t="shared" si="109"/>
        <v>3048</v>
      </c>
      <c r="L623" s="189">
        <f t="shared" si="110"/>
        <v>8820</v>
      </c>
      <c r="M623" s="260">
        <v>2</v>
      </c>
      <c r="N623" s="72" t="s">
        <v>124</v>
      </c>
      <c r="O623" s="72" t="s">
        <v>125</v>
      </c>
      <c r="P623" s="72" t="s">
        <v>284</v>
      </c>
      <c r="Q623" s="186">
        <v>5712.54</v>
      </c>
      <c r="R623" s="66">
        <v>108</v>
      </c>
      <c r="S623" s="66">
        <f t="shared" si="111"/>
        <v>0</v>
      </c>
      <c r="T623" s="66">
        <v>3596</v>
      </c>
      <c r="U623" s="4" t="s">
        <v>129</v>
      </c>
      <c r="V623" s="5">
        <f t="shared" si="116"/>
        <v>8.6617070243791422E-3</v>
      </c>
      <c r="W623" s="5">
        <f t="shared" si="117"/>
        <v>1.0621340755262944E-3</v>
      </c>
      <c r="X623" s="5" t="str">
        <f t="shared" si="118"/>
        <v>FLOW</v>
      </c>
      <c r="Y623" s="72" t="str">
        <f t="shared" si="112"/>
        <v>NC</v>
      </c>
      <c r="Z623" s="72" t="s">
        <v>129</v>
      </c>
      <c r="AA623" s="72" t="s">
        <v>141</v>
      </c>
      <c r="AB623" s="232" t="s">
        <v>2349</v>
      </c>
      <c r="AC623" s="72"/>
      <c r="AD623" s="72"/>
      <c r="AE623" s="234"/>
      <c r="AF623" s="235" t="s">
        <v>129</v>
      </c>
      <c r="AG623" s="7"/>
      <c r="AH623" s="72" t="s">
        <v>1093</v>
      </c>
      <c r="AI623" s="7"/>
      <c r="AJ623" s="7"/>
      <c r="AK623" s="7"/>
      <c r="AL623" s="7">
        <v>5880</v>
      </c>
      <c r="AM623" s="186">
        <v>5712.54</v>
      </c>
      <c r="AN623" s="189">
        <v>57</v>
      </c>
      <c r="AO623" s="233">
        <v>86</v>
      </c>
      <c r="AP623" s="233" t="str">
        <f t="shared" si="113"/>
        <v>FLOW</v>
      </c>
      <c r="AQ623" s="233"/>
      <c r="AR623" s="233"/>
      <c r="AS623" s="233"/>
      <c r="AT623" s="233"/>
      <c r="AU623" s="72" t="s">
        <v>426</v>
      </c>
      <c r="AV623" s="236" t="s">
        <v>1493</v>
      </c>
      <c r="AW623" s="232" t="s">
        <v>1435</v>
      </c>
      <c r="AX623" s="237">
        <v>45091</v>
      </c>
      <c r="AY623" s="72">
        <v>36</v>
      </c>
      <c r="AZ623" s="72" t="s">
        <v>139</v>
      </c>
      <c r="BA623" s="7" t="s">
        <v>2305</v>
      </c>
      <c r="BB623" s="7"/>
      <c r="BC623" s="7"/>
      <c r="BD623" s="72"/>
      <c r="BE623" s="72"/>
      <c r="BF623" s="72"/>
      <c r="BG623" s="150"/>
      <c r="BH623" s="72"/>
      <c r="BI623" s="72"/>
      <c r="BJ623" s="72"/>
      <c r="BK623" s="72"/>
      <c r="BL623" s="72"/>
      <c r="BM623" s="72"/>
      <c r="BN623" s="72"/>
      <c r="BO623" s="72"/>
      <c r="BP623" s="72"/>
      <c r="BQ623" s="72"/>
      <c r="BR623" s="72"/>
      <c r="BS623" s="72"/>
      <c r="BT623" s="72"/>
      <c r="BU623" s="72"/>
      <c r="BV623" s="72"/>
      <c r="BW623" s="72"/>
      <c r="BX623" s="72"/>
      <c r="BY623" s="72"/>
      <c r="BZ623" s="72"/>
      <c r="CA623" s="72"/>
      <c r="CB623" s="72"/>
      <c r="CC623" s="72"/>
      <c r="CD623" s="72">
        <v>1</v>
      </c>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238">
        <f t="shared" si="114"/>
        <v>1</v>
      </c>
      <c r="ES623" s="72">
        <f t="shared" si="115"/>
        <v>1</v>
      </c>
      <c r="ET623" s="72" t="s">
        <v>288</v>
      </c>
      <c r="EU623" s="7" t="s">
        <v>2159</v>
      </c>
      <c r="EV623" s="7" t="s">
        <v>115</v>
      </c>
      <c r="EW623" s="7" t="e">
        <v>#N/A</v>
      </c>
      <c r="EX623" s="150" t="e">
        <v>#N/A</v>
      </c>
      <c r="EY623" s="239" t="e">
        <v>#N/A</v>
      </c>
      <c r="EZ623" s="239"/>
      <c r="FA623" s="150"/>
      <c r="FB623" s="239"/>
      <c r="FC623" s="7"/>
      <c r="FD623" s="7"/>
      <c r="FE623" s="7">
        <f t="shared" si="119"/>
        <v>3048</v>
      </c>
      <c r="FF623" s="72">
        <f t="shared" si="120"/>
        <v>8820</v>
      </c>
    </row>
    <row r="624" spans="1:162" ht="17.25" hidden="1" customHeight="1" x14ac:dyDescent="0.25">
      <c r="A624" s="72">
        <v>458849195</v>
      </c>
      <c r="B624" s="232" t="s">
        <v>2589</v>
      </c>
      <c r="C624" s="72"/>
      <c r="D624" s="72"/>
      <c r="E624" s="72"/>
      <c r="F624" s="72"/>
      <c r="G624" s="233"/>
      <c r="H624" s="233"/>
      <c r="I624" s="72">
        <v>3280</v>
      </c>
      <c r="J624" s="72">
        <v>2446</v>
      </c>
      <c r="K624" s="189">
        <f t="shared" si="109"/>
        <v>2521</v>
      </c>
      <c r="L624" s="189">
        <f t="shared" si="110"/>
        <v>5726</v>
      </c>
      <c r="M624" s="260">
        <v>1</v>
      </c>
      <c r="N624" s="72" t="s">
        <v>124</v>
      </c>
      <c r="O624" s="72" t="s">
        <v>125</v>
      </c>
      <c r="P624" s="72" t="s">
        <v>192</v>
      </c>
      <c r="Q624" s="186">
        <v>5665.66</v>
      </c>
      <c r="R624" s="66">
        <v>75</v>
      </c>
      <c r="S624" s="66">
        <f t="shared" si="111"/>
        <v>0</v>
      </c>
      <c r="T624" s="66">
        <v>4500</v>
      </c>
      <c r="U624" s="4" t="s">
        <v>1010</v>
      </c>
      <c r="V624" s="5">
        <f t="shared" si="116"/>
        <v>6.8321109479849073E-3</v>
      </c>
      <c r="W624" s="5">
        <f t="shared" si="117"/>
        <v>2.9840866406012206E-4</v>
      </c>
      <c r="X624" s="5" t="s">
        <v>2242</v>
      </c>
      <c r="Y624" s="72" t="str">
        <f t="shared" si="112"/>
        <v>PTP</v>
      </c>
      <c r="Z624" s="72" t="s">
        <v>128</v>
      </c>
      <c r="AA624" s="72" t="s">
        <v>166</v>
      </c>
      <c r="AB624" s="232"/>
      <c r="AC624" s="72">
        <v>31</v>
      </c>
      <c r="AD624" s="72" t="s">
        <v>2888</v>
      </c>
      <c r="AE624" s="234"/>
      <c r="AF624" s="235" t="s">
        <v>129</v>
      </c>
      <c r="AG624" s="7"/>
      <c r="AH624" s="72" t="s">
        <v>193</v>
      </c>
      <c r="AI624" s="7"/>
      <c r="AJ624" s="7"/>
      <c r="AK624" s="7"/>
      <c r="AL624" s="7">
        <v>7021</v>
      </c>
      <c r="AM624" s="186">
        <v>5665.66</v>
      </c>
      <c r="AN624" s="189">
        <v>26</v>
      </c>
      <c r="AO624" s="233">
        <v>55</v>
      </c>
      <c r="AP624" s="233" t="str">
        <f t="shared" si="113"/>
        <v>FLOW</v>
      </c>
      <c r="AQ624" s="233"/>
      <c r="AR624" s="233"/>
      <c r="AS624" s="233"/>
      <c r="AT624" s="233"/>
      <c r="AU624" s="72" t="s">
        <v>131</v>
      </c>
      <c r="AV624" s="236" t="s">
        <v>2753</v>
      </c>
      <c r="AW624" s="232" t="s">
        <v>215</v>
      </c>
      <c r="AX624" s="237">
        <v>45113</v>
      </c>
      <c r="AY624" s="72">
        <v>36</v>
      </c>
      <c r="AZ624" s="72" t="s">
        <v>2880</v>
      </c>
      <c r="BA624" s="7" t="s">
        <v>135</v>
      </c>
      <c r="BB624" s="7"/>
      <c r="BC624" s="7"/>
      <c r="BD624" s="72"/>
      <c r="BE624" s="72"/>
      <c r="BF624" s="72"/>
      <c r="BG624" s="150"/>
      <c r="BH624" s="72"/>
      <c r="BI624" s="72"/>
      <c r="BJ624" s="72"/>
      <c r="BK624" s="72"/>
      <c r="BL624" s="72"/>
      <c r="BM624" s="72"/>
      <c r="BN624" s="72"/>
      <c r="BO624" s="72"/>
      <c r="BP624" s="72"/>
      <c r="BQ624" s="72"/>
      <c r="BR624" s="72"/>
      <c r="BS624" s="72"/>
      <c r="BT624" s="72"/>
      <c r="BU624" s="72"/>
      <c r="BV624" s="72"/>
      <c r="BW624" s="72"/>
      <c r="BX624" s="72"/>
      <c r="BY624" s="72"/>
      <c r="BZ624" s="72"/>
      <c r="CA624" s="72"/>
      <c r="CB624" s="72"/>
      <c r="CC624" s="72"/>
      <c r="CD624" s="72"/>
      <c r="CE624" s="72"/>
      <c r="CF624" s="72"/>
      <c r="CG624" s="72">
        <v>1</v>
      </c>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238">
        <f t="shared" si="114"/>
        <v>1</v>
      </c>
      <c r="ES624" s="72">
        <f t="shared" si="115"/>
        <v>1</v>
      </c>
      <c r="ET624" s="72" t="s">
        <v>196</v>
      </c>
      <c r="EU624" s="7"/>
      <c r="EV624" s="262"/>
      <c r="EW624" s="7"/>
      <c r="EX624" s="150"/>
      <c r="EY624" s="239"/>
      <c r="EZ624" s="239"/>
      <c r="FA624" s="150"/>
      <c r="FB624" s="239"/>
      <c r="FC624" s="7"/>
      <c r="FD624" s="7"/>
      <c r="FE624" s="7">
        <f t="shared" si="119"/>
        <v>2521</v>
      </c>
      <c r="FF624" s="72">
        <f t="shared" si="120"/>
        <v>5726</v>
      </c>
    </row>
    <row r="625" spans="1:163" ht="17.25" hidden="1" customHeight="1" x14ac:dyDescent="0.25">
      <c r="A625" s="72">
        <v>463492200</v>
      </c>
      <c r="B625" s="232" t="s">
        <v>677</v>
      </c>
      <c r="C625" s="72"/>
      <c r="D625" s="72"/>
      <c r="E625" s="72"/>
      <c r="F625" s="72"/>
      <c r="G625" s="233"/>
      <c r="H625" s="233"/>
      <c r="I625" s="72">
        <v>5741</v>
      </c>
      <c r="J625" s="72">
        <v>5731</v>
      </c>
      <c r="K625" s="189">
        <f t="shared" si="109"/>
        <v>6483</v>
      </c>
      <c r="L625" s="189">
        <f t="shared" si="110"/>
        <v>11472</v>
      </c>
      <c r="M625" s="260">
        <v>6</v>
      </c>
      <c r="N625" s="72" t="s">
        <v>124</v>
      </c>
      <c r="O625" s="72" t="s">
        <v>125</v>
      </c>
      <c r="P625" s="72" t="s">
        <v>199</v>
      </c>
      <c r="Q625" s="186">
        <v>5633</v>
      </c>
      <c r="R625" s="66">
        <v>752</v>
      </c>
      <c r="S625" s="66">
        <f t="shared" si="111"/>
        <v>0</v>
      </c>
      <c r="T625" s="66">
        <v>0</v>
      </c>
      <c r="U625" s="4" t="s">
        <v>124</v>
      </c>
      <c r="V625" s="5">
        <f t="shared" si="116"/>
        <v>1</v>
      </c>
      <c r="W625" s="5">
        <f t="shared" si="117"/>
        <v>2.46219756347171E-3</v>
      </c>
      <c r="X625" s="5" t="str">
        <f t="shared" si="118"/>
        <v>FLOW</v>
      </c>
      <c r="Y625" s="72" t="str">
        <f t="shared" si="112"/>
        <v>NC</v>
      </c>
      <c r="Z625" s="72" t="s">
        <v>141</v>
      </c>
      <c r="AA625" s="72" t="s">
        <v>141</v>
      </c>
      <c r="AB625" s="232" t="s">
        <v>2349</v>
      </c>
      <c r="AC625" s="72"/>
      <c r="AD625" s="72" t="s">
        <v>2892</v>
      </c>
      <c r="AE625" s="234"/>
      <c r="AF625" s="235" t="s">
        <v>2882</v>
      </c>
      <c r="AG625" s="7"/>
      <c r="AH625" s="72" t="s">
        <v>355</v>
      </c>
      <c r="AI625" s="7"/>
      <c r="AJ625" s="7"/>
      <c r="AK625" s="7"/>
      <c r="AL625" s="7">
        <v>5731</v>
      </c>
      <c r="AM625" s="186">
        <v>5633</v>
      </c>
      <c r="AN625" s="189">
        <v>177</v>
      </c>
      <c r="AO625" s="233">
        <v>206</v>
      </c>
      <c r="AP625" s="233" t="str">
        <f t="shared" si="113"/>
        <v>FLOW</v>
      </c>
      <c r="AQ625" s="233"/>
      <c r="AR625" s="233"/>
      <c r="AS625" s="233"/>
      <c r="AT625" s="233"/>
      <c r="AU625" s="72" t="s">
        <v>426</v>
      </c>
      <c r="AV625" s="236"/>
      <c r="AW625" s="232" t="s">
        <v>1403</v>
      </c>
      <c r="AX625" s="237">
        <v>45489</v>
      </c>
      <c r="AY625" s="72">
        <v>18</v>
      </c>
      <c r="AZ625" s="72" t="s">
        <v>139</v>
      </c>
      <c r="BA625" s="7" t="s">
        <v>135</v>
      </c>
      <c r="BB625" s="7"/>
      <c r="BC625" s="7"/>
      <c r="BD625" s="72"/>
      <c r="BE625" s="72"/>
      <c r="BF625" s="72"/>
      <c r="BG625" s="150"/>
      <c r="BH625" s="72"/>
      <c r="BI625" s="72"/>
      <c r="BJ625" s="72"/>
      <c r="BK625" s="72"/>
      <c r="BL625" s="72"/>
      <c r="BM625" s="72"/>
      <c r="BN625" s="72"/>
      <c r="BO625" s="72"/>
      <c r="BP625" s="72"/>
      <c r="BQ625" s="72"/>
      <c r="BR625" s="72"/>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v>1</v>
      </c>
      <c r="EP625" s="72"/>
      <c r="EQ625" s="72"/>
      <c r="ER625" s="238">
        <f t="shared" si="114"/>
        <v>1</v>
      </c>
      <c r="ES625" s="72">
        <f t="shared" si="115"/>
        <v>1</v>
      </c>
      <c r="ET625" s="72" t="s">
        <v>203</v>
      </c>
      <c r="EU625" s="7" t="e">
        <v>#N/A</v>
      </c>
      <c r="EV625" s="262" t="s">
        <v>115</v>
      </c>
      <c r="EW625" s="7" t="s">
        <v>2386</v>
      </c>
      <c r="EX625" s="150" t="s">
        <v>2420</v>
      </c>
      <c r="EY625" s="239">
        <v>46206</v>
      </c>
      <c r="EZ625" s="239"/>
      <c r="FA625" s="150"/>
      <c r="FB625" s="239"/>
      <c r="FC625" s="7"/>
      <c r="FD625" s="7"/>
      <c r="FE625" s="7">
        <f t="shared" si="119"/>
        <v>6483</v>
      </c>
      <c r="FF625" s="72">
        <f t="shared" si="120"/>
        <v>11472</v>
      </c>
    </row>
    <row r="626" spans="1:163" ht="17.25" hidden="1" customHeight="1" x14ac:dyDescent="0.25">
      <c r="A626" s="72">
        <v>464044897</v>
      </c>
      <c r="B626" s="232" t="s">
        <v>724</v>
      </c>
      <c r="C626" s="72"/>
      <c r="D626" s="72"/>
      <c r="E626" s="72"/>
      <c r="F626" s="72"/>
      <c r="G626" s="233"/>
      <c r="H626" s="233"/>
      <c r="I626" s="72">
        <v>874</v>
      </c>
      <c r="J626" s="72">
        <v>3286</v>
      </c>
      <c r="K626" s="189">
        <f t="shared" si="109"/>
        <v>867</v>
      </c>
      <c r="L626" s="189">
        <f t="shared" si="110"/>
        <v>4160</v>
      </c>
      <c r="M626" s="260">
        <v>4</v>
      </c>
      <c r="N626" s="72" t="s">
        <v>124</v>
      </c>
      <c r="O626" s="72" t="s">
        <v>125</v>
      </c>
      <c r="P626" s="72" t="s">
        <v>173</v>
      </c>
      <c r="Q626" s="186">
        <v>5565</v>
      </c>
      <c r="R626" s="66">
        <v>203</v>
      </c>
      <c r="S626" s="66">
        <f t="shared" si="111"/>
        <v>0</v>
      </c>
      <c r="T626" s="66">
        <v>4920</v>
      </c>
      <c r="U626" s="4" t="s">
        <v>1011</v>
      </c>
      <c r="V626" s="5">
        <f t="shared" si="116"/>
        <v>2.3485036824242331E-2</v>
      </c>
      <c r="W626" s="5">
        <f t="shared" si="117"/>
        <v>2.1439410177285308E-3</v>
      </c>
      <c r="X626" s="5" t="s">
        <v>2242</v>
      </c>
      <c r="Y626" s="72" t="str">
        <f t="shared" si="112"/>
        <v>PTP</v>
      </c>
      <c r="Z626" s="72" t="s">
        <v>166</v>
      </c>
      <c r="AA626" s="72" t="s">
        <v>166</v>
      </c>
      <c r="AB626" s="232"/>
      <c r="AC626" s="72">
        <v>26</v>
      </c>
      <c r="AD626" s="72" t="s">
        <v>2904</v>
      </c>
      <c r="AE626" s="234"/>
      <c r="AF626" s="235" t="s">
        <v>2882</v>
      </c>
      <c r="AG626" s="7"/>
      <c r="AH626" s="72" t="s">
        <v>1083</v>
      </c>
      <c r="AI626" s="7"/>
      <c r="AJ626" s="7"/>
      <c r="AK626" s="7"/>
      <c r="AL626" s="7">
        <v>3286</v>
      </c>
      <c r="AM626" s="186">
        <v>5565</v>
      </c>
      <c r="AN626" s="189">
        <v>117</v>
      </c>
      <c r="AO626" s="233">
        <v>146</v>
      </c>
      <c r="AP626" s="233" t="str">
        <f t="shared" si="113"/>
        <v>FLOW</v>
      </c>
      <c r="AQ626" s="233"/>
      <c r="AR626" s="233"/>
      <c r="AS626" s="233"/>
      <c r="AT626" s="233"/>
      <c r="AU626" s="72" t="s">
        <v>426</v>
      </c>
      <c r="AV626" s="236" t="s">
        <v>1463</v>
      </c>
      <c r="AW626" s="232" t="s">
        <v>239</v>
      </c>
      <c r="AX626" s="237">
        <v>45552</v>
      </c>
      <c r="AY626" s="72">
        <v>24</v>
      </c>
      <c r="AZ626" s="72" t="s">
        <v>139</v>
      </c>
      <c r="BA626" s="7" t="s">
        <v>2305</v>
      </c>
      <c r="BB626" s="7"/>
      <c r="BC626" s="7"/>
      <c r="BD626" s="72"/>
      <c r="BE626" s="72"/>
      <c r="BF626" s="72"/>
      <c r="BG626" s="150"/>
      <c r="BH626" s="72"/>
      <c r="BI626" s="72"/>
      <c r="BJ626" s="72"/>
      <c r="BK626" s="72"/>
      <c r="BL626" s="72">
        <v>1</v>
      </c>
      <c r="BM626" s="72"/>
      <c r="BN626" s="72"/>
      <c r="BO626" s="72"/>
      <c r="BP626" s="72"/>
      <c r="BQ626" s="72"/>
      <c r="BR626" s="72"/>
      <c r="BS626" s="72"/>
      <c r="BT626" s="72"/>
      <c r="BU626" s="72"/>
      <c r="BV626" s="72"/>
      <c r="BW626" s="72"/>
      <c r="BX626" s="72"/>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238">
        <f t="shared" si="114"/>
        <v>1</v>
      </c>
      <c r="ES626" s="72">
        <f t="shared" si="115"/>
        <v>1</v>
      </c>
      <c r="ET626" s="72" t="s">
        <v>178</v>
      </c>
      <c r="EU626" s="7" t="s">
        <v>2160</v>
      </c>
      <c r="EV626" s="7" t="s">
        <v>115</v>
      </c>
      <c r="EW626" s="7" t="s">
        <v>2358</v>
      </c>
      <c r="EX626" s="150" t="s">
        <v>2371</v>
      </c>
      <c r="EY626" s="239">
        <v>46218</v>
      </c>
      <c r="EZ626" s="239"/>
      <c r="FA626" s="150"/>
      <c r="FB626" s="239"/>
      <c r="FC626" s="7"/>
      <c r="FD626" s="7"/>
      <c r="FE626" s="7">
        <f t="shared" si="119"/>
        <v>867</v>
      </c>
      <c r="FF626" s="72">
        <f t="shared" si="120"/>
        <v>4160</v>
      </c>
    </row>
    <row r="627" spans="1:163" ht="17.25" hidden="1" customHeight="1" x14ac:dyDescent="0.25">
      <c r="A627" s="72">
        <v>457235804</v>
      </c>
      <c r="B627" s="232" t="s">
        <v>569</v>
      </c>
      <c r="C627" s="72"/>
      <c r="D627" s="72"/>
      <c r="E627" s="72"/>
      <c r="F627" s="72"/>
      <c r="G627" s="233"/>
      <c r="H627" s="233"/>
      <c r="I627" s="72">
        <v>6427</v>
      </c>
      <c r="J627" s="72">
        <v>5536</v>
      </c>
      <c r="K627" s="189">
        <f t="shared" si="109"/>
        <v>6200</v>
      </c>
      <c r="L627" s="189">
        <f t="shared" si="110"/>
        <v>11963</v>
      </c>
      <c r="M627" s="260">
        <v>4</v>
      </c>
      <c r="N627" s="72" t="s">
        <v>124</v>
      </c>
      <c r="O627" s="72" t="s">
        <v>125</v>
      </c>
      <c r="P627" s="72" t="s">
        <v>322</v>
      </c>
      <c r="Q627" s="186">
        <v>5536</v>
      </c>
      <c r="R627" s="66">
        <v>664</v>
      </c>
      <c r="S627" s="66">
        <f t="shared" si="111"/>
        <v>0</v>
      </c>
      <c r="T627" s="66">
        <v>5400</v>
      </c>
      <c r="U627" s="4" t="s">
        <v>124</v>
      </c>
      <c r="V627" s="5">
        <f t="shared" si="116"/>
        <v>2.2610961578519585E-2</v>
      </c>
      <c r="W627" s="5">
        <f t="shared" si="117"/>
        <v>2.1327686386604038E-3</v>
      </c>
      <c r="X627" s="5" t="str">
        <f t="shared" si="118"/>
        <v>FLOW</v>
      </c>
      <c r="Y627" s="72" t="str">
        <f t="shared" si="112"/>
        <v>-</v>
      </c>
      <c r="Z627" s="72" t="s">
        <v>166</v>
      </c>
      <c r="AA627" s="72" t="s">
        <v>129</v>
      </c>
      <c r="AB627" s="232"/>
      <c r="AC627" s="72"/>
      <c r="AD627" s="72"/>
      <c r="AE627" s="234"/>
      <c r="AF627" s="235" t="s">
        <v>2882</v>
      </c>
      <c r="AG627" s="7"/>
      <c r="AH627" s="72" t="s">
        <v>384</v>
      </c>
      <c r="AI627" s="7"/>
      <c r="AJ627" s="7"/>
      <c r="AK627" s="7"/>
      <c r="AL627" s="7">
        <v>5536</v>
      </c>
      <c r="AM627" s="186">
        <v>5536</v>
      </c>
      <c r="AN627" s="189">
        <v>118</v>
      </c>
      <c r="AO627" s="233">
        <v>147</v>
      </c>
      <c r="AP627" s="233" t="str">
        <f t="shared" si="113"/>
        <v>FLOW</v>
      </c>
      <c r="AQ627" s="233"/>
      <c r="AR627" s="233"/>
      <c r="AS627" s="233"/>
      <c r="AT627" s="233"/>
      <c r="AU627" s="72" t="s">
        <v>426</v>
      </c>
      <c r="AV627" s="236" t="s">
        <v>1255</v>
      </c>
      <c r="AW627" s="232" t="s">
        <v>1256</v>
      </c>
      <c r="AX627" s="237">
        <v>45000</v>
      </c>
      <c r="AY627" s="72">
        <v>36</v>
      </c>
      <c r="AZ627" s="72" t="s">
        <v>139</v>
      </c>
      <c r="BA627" s="7" t="s">
        <v>2305</v>
      </c>
      <c r="BB627" s="7"/>
      <c r="BC627" s="7"/>
      <c r="BD627" s="72"/>
      <c r="BE627" s="72"/>
      <c r="BF627" s="72"/>
      <c r="BG627" s="150"/>
      <c r="BH627" s="72"/>
      <c r="BI627" s="72"/>
      <c r="BJ627" s="72"/>
      <c r="BK627" s="72"/>
      <c r="BL627" s="72">
        <v>1</v>
      </c>
      <c r="BM627" s="72"/>
      <c r="BN627" s="72"/>
      <c r="BO627" s="72"/>
      <c r="BP627" s="72"/>
      <c r="BQ627" s="72"/>
      <c r="BR627" s="72"/>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238">
        <f t="shared" si="114"/>
        <v>1</v>
      </c>
      <c r="ES627" s="72">
        <f t="shared" si="115"/>
        <v>1</v>
      </c>
      <c r="ET627" s="72" t="s">
        <v>326</v>
      </c>
      <c r="EU627" s="7" t="s">
        <v>2161</v>
      </c>
      <c r="EV627" s="7" t="s">
        <v>115</v>
      </c>
      <c r="EW627" s="7" t="s">
        <v>2358</v>
      </c>
      <c r="EX627" s="150" t="s">
        <v>2531</v>
      </c>
      <c r="EY627" s="239">
        <v>46216</v>
      </c>
      <c r="EZ627" s="239"/>
      <c r="FA627" s="150"/>
      <c r="FB627" s="239"/>
      <c r="FC627" s="7"/>
      <c r="FD627" s="7"/>
      <c r="FE627" s="7">
        <f t="shared" si="119"/>
        <v>6200</v>
      </c>
      <c r="FF627" s="72">
        <f t="shared" si="120"/>
        <v>11963</v>
      </c>
    </row>
    <row r="628" spans="1:163" ht="17.25" customHeight="1" x14ac:dyDescent="0.25">
      <c r="A628" s="72">
        <v>466047937</v>
      </c>
      <c r="B628" s="232" t="s">
        <v>686</v>
      </c>
      <c r="C628" s="72"/>
      <c r="D628" s="72"/>
      <c r="E628" s="72"/>
      <c r="F628" s="72"/>
      <c r="G628" s="233"/>
      <c r="H628" s="233"/>
      <c r="I628" s="72">
        <v>2037</v>
      </c>
      <c r="J628" s="72">
        <v>5594</v>
      </c>
      <c r="K628" s="189">
        <f t="shared" si="109"/>
        <v>-180</v>
      </c>
      <c r="L628" s="189">
        <f t="shared" si="110"/>
        <v>7631</v>
      </c>
      <c r="M628" s="260">
        <v>4</v>
      </c>
      <c r="N628" s="72" t="s">
        <v>124</v>
      </c>
      <c r="O628" s="72" t="s">
        <v>125</v>
      </c>
      <c r="P628" s="72" t="s">
        <v>264</v>
      </c>
      <c r="Q628" s="186">
        <v>5478</v>
      </c>
      <c r="R628" s="66">
        <v>337</v>
      </c>
      <c r="S628" s="66">
        <f t="shared" si="111"/>
        <v>0</v>
      </c>
      <c r="T628" s="66">
        <v>1800</v>
      </c>
      <c r="U628" s="4" t="s">
        <v>129</v>
      </c>
      <c r="V628" s="5">
        <f t="shared" si="116"/>
        <v>3.0126365750578768E-2</v>
      </c>
      <c r="W628" s="5">
        <f t="shared" si="117"/>
        <v>2.1104238805241498E-3</v>
      </c>
      <c r="X628" s="5" t="str">
        <f t="shared" si="118"/>
        <v>FLOW</v>
      </c>
      <c r="Y628" s="72" t="str">
        <f t="shared" si="112"/>
        <v>-</v>
      </c>
      <c r="Z628" s="72" t="s">
        <v>129</v>
      </c>
      <c r="AA628" s="72" t="s">
        <v>129</v>
      </c>
      <c r="AB628" s="232"/>
      <c r="AC628" s="72"/>
      <c r="AD628" s="72"/>
      <c r="AE628" s="234"/>
      <c r="AF628" s="235" t="s">
        <v>2882</v>
      </c>
      <c r="AG628" s="7"/>
      <c r="AH628" s="72" t="s">
        <v>1117</v>
      </c>
      <c r="AI628" s="7"/>
      <c r="AJ628" s="7"/>
      <c r="AK628" s="7"/>
      <c r="AL628" s="7">
        <v>5594</v>
      </c>
      <c r="AM628" s="186">
        <v>5478</v>
      </c>
      <c r="AN628" s="189">
        <v>117</v>
      </c>
      <c r="AO628" s="233">
        <v>146</v>
      </c>
      <c r="AP628" s="233" t="str">
        <f t="shared" si="113"/>
        <v>FLOW</v>
      </c>
      <c r="AQ628" s="233"/>
      <c r="AR628" s="233"/>
      <c r="AS628" s="233"/>
      <c r="AT628" s="233"/>
      <c r="AU628" s="72" t="s">
        <v>426</v>
      </c>
      <c r="AV628" s="236" t="s">
        <v>1414</v>
      </c>
      <c r="AW628" s="232" t="s">
        <v>221</v>
      </c>
      <c r="AX628" s="237">
        <v>45779</v>
      </c>
      <c r="AY628" s="72">
        <v>12</v>
      </c>
      <c r="AZ628" s="72" t="s">
        <v>139</v>
      </c>
      <c r="BA628" s="7" t="s">
        <v>2305</v>
      </c>
      <c r="BB628" s="7"/>
      <c r="BC628" s="7"/>
      <c r="BD628" s="72"/>
      <c r="BE628" s="72"/>
      <c r="BF628" s="72"/>
      <c r="BG628" s="150"/>
      <c r="BH628" s="72"/>
      <c r="BI628" s="72"/>
      <c r="BJ628" s="72"/>
      <c r="BK628" s="72"/>
      <c r="BL628" s="72"/>
      <c r="BM628" s="72"/>
      <c r="BN628" s="72"/>
      <c r="BO628" s="72"/>
      <c r="BP628" s="72"/>
      <c r="BQ628" s="72"/>
      <c r="BR628" s="72"/>
      <c r="BS628" s="72"/>
      <c r="BT628" s="72"/>
      <c r="BU628" s="72"/>
      <c r="BV628" s="72"/>
      <c r="BW628" s="72"/>
      <c r="BX628" s="72"/>
      <c r="BY628" s="72"/>
      <c r="BZ628" s="72"/>
      <c r="CA628" s="72">
        <v>1</v>
      </c>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238">
        <f t="shared" si="114"/>
        <v>1</v>
      </c>
      <c r="ES628" s="72">
        <f t="shared" si="115"/>
        <v>1</v>
      </c>
      <c r="ET628" s="72" t="s">
        <v>268</v>
      </c>
      <c r="EU628" s="7" t="s">
        <v>2162</v>
      </c>
      <c r="EV628" s="7" t="s">
        <v>115</v>
      </c>
      <c r="EW628" s="7" t="e">
        <v>#N/A</v>
      </c>
      <c r="EX628" s="150" t="e">
        <v>#N/A</v>
      </c>
      <c r="EY628" s="239" t="e">
        <v>#N/A</v>
      </c>
      <c r="EZ628" s="239"/>
      <c r="FA628" s="150"/>
      <c r="FB628" s="239"/>
      <c r="FC628" s="7"/>
      <c r="FD628" s="7"/>
      <c r="FE628" s="7">
        <f t="shared" si="119"/>
        <v>-180</v>
      </c>
      <c r="FF628" s="72">
        <f t="shared" si="120"/>
        <v>7631</v>
      </c>
    </row>
    <row r="629" spans="1:163" ht="17.25" hidden="1" customHeight="1" x14ac:dyDescent="0.25">
      <c r="A629" s="72">
        <v>458368125</v>
      </c>
      <c r="B629" s="232" t="s">
        <v>590</v>
      </c>
      <c r="C629" s="72" t="s">
        <v>2246</v>
      </c>
      <c r="D629" s="72" t="s">
        <v>2883</v>
      </c>
      <c r="E629" s="72">
        <v>5600</v>
      </c>
      <c r="F629" s="72"/>
      <c r="G629" s="233"/>
      <c r="H629" s="233"/>
      <c r="I629" s="72">
        <v>5482</v>
      </c>
      <c r="J629" s="72">
        <v>5440</v>
      </c>
      <c r="K629" s="189">
        <f t="shared" si="109"/>
        <v>5515</v>
      </c>
      <c r="L629" s="189">
        <f t="shared" si="110"/>
        <v>5322</v>
      </c>
      <c r="M629" s="260">
        <v>1</v>
      </c>
      <c r="N629" s="72" t="s">
        <v>480</v>
      </c>
      <c r="O629" s="72" t="s">
        <v>128</v>
      </c>
      <c r="P629" s="72" t="s">
        <v>254</v>
      </c>
      <c r="Q629" s="186">
        <v>5410</v>
      </c>
      <c r="R629" s="66">
        <v>75</v>
      </c>
      <c r="S629" s="66">
        <f t="shared" si="111"/>
        <v>0</v>
      </c>
      <c r="T629" s="66">
        <v>4368</v>
      </c>
      <c r="U629" s="4" t="s">
        <v>1019</v>
      </c>
      <c r="V629" s="5">
        <f t="shared" si="116"/>
        <v>4.5413793614639299E-3</v>
      </c>
      <c r="W629" s="5">
        <f t="shared" si="117"/>
        <v>2.8494312623158824E-4</v>
      </c>
      <c r="X629" s="5" t="str">
        <f t="shared" si="118"/>
        <v>RB</v>
      </c>
      <c r="Y629" s="72" t="str">
        <f t="shared" si="112"/>
        <v>PAID</v>
      </c>
      <c r="Z629" s="72" t="s">
        <v>128</v>
      </c>
      <c r="AA629" s="72" t="s">
        <v>128</v>
      </c>
      <c r="AB629" s="232"/>
      <c r="AC629" s="72"/>
      <c r="AD629" s="72"/>
      <c r="AE629" s="234"/>
      <c r="AF629" s="235" t="s">
        <v>129</v>
      </c>
      <c r="AG629" s="7"/>
      <c r="AH629" s="72" t="s">
        <v>1056</v>
      </c>
      <c r="AI629" s="7"/>
      <c r="AJ629" s="7"/>
      <c r="AK629" s="7"/>
      <c r="AL629" s="7">
        <v>5440</v>
      </c>
      <c r="AM629" s="186">
        <v>5410</v>
      </c>
      <c r="AN629" s="189">
        <v>26</v>
      </c>
      <c r="AO629" s="233">
        <v>0</v>
      </c>
      <c r="AP629" s="233" t="str">
        <f t="shared" si="113"/>
        <v>RB</v>
      </c>
      <c r="AQ629" s="233"/>
      <c r="AR629" s="233"/>
      <c r="AS629" s="233"/>
      <c r="AT629" s="233"/>
      <c r="AU629" s="72" t="s">
        <v>131</v>
      </c>
      <c r="AV629" s="236" t="s">
        <v>1287</v>
      </c>
      <c r="AW629" s="232" t="s">
        <v>1288</v>
      </c>
      <c r="AX629" s="237">
        <v>45079</v>
      </c>
      <c r="AY629" s="72">
        <v>36</v>
      </c>
      <c r="AZ629" s="72" t="s">
        <v>139</v>
      </c>
      <c r="BA629" s="7" t="s">
        <v>2305</v>
      </c>
      <c r="BB629" s="7"/>
      <c r="BC629" s="7"/>
      <c r="BD629" s="72"/>
      <c r="BE629" s="72"/>
      <c r="BF629" s="72"/>
      <c r="BG629" s="150"/>
      <c r="BH629" s="72"/>
      <c r="BI629" s="72"/>
      <c r="BJ629" s="72"/>
      <c r="BK629" s="72"/>
      <c r="BL629" s="72"/>
      <c r="BM629" s="72"/>
      <c r="BN629" s="72"/>
      <c r="BO629" s="72"/>
      <c r="BP629" s="72"/>
      <c r="BQ629" s="72"/>
      <c r="BR629" s="72">
        <v>1</v>
      </c>
      <c r="BS629" s="72"/>
      <c r="BT629" s="72"/>
      <c r="BU629" s="72"/>
      <c r="BV629" s="72"/>
      <c r="BW629" s="72"/>
      <c r="BX629" s="72"/>
      <c r="BY629" s="72"/>
      <c r="BZ629" s="72"/>
      <c r="CA629" s="72"/>
      <c r="CB629" s="72"/>
      <c r="CC629" s="72"/>
      <c r="CD629" s="72"/>
      <c r="CE629" s="72"/>
      <c r="CF629" s="72"/>
      <c r="CG629" s="72">
        <v>2</v>
      </c>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238">
        <f t="shared" si="114"/>
        <v>3</v>
      </c>
      <c r="ES629" s="72">
        <f t="shared" si="115"/>
        <v>1</v>
      </c>
      <c r="ET629" s="72" t="s">
        <v>256</v>
      </c>
      <c r="EU629" s="7" t="s">
        <v>2163</v>
      </c>
      <c r="EV629" s="7" t="s">
        <v>115</v>
      </c>
      <c r="EW629" s="7" t="s">
        <v>2406</v>
      </c>
      <c r="EX629" s="150" t="s">
        <v>2532</v>
      </c>
      <c r="EY629" s="239">
        <v>46209</v>
      </c>
      <c r="EZ629" s="239"/>
      <c r="FA629" s="150"/>
      <c r="FB629" s="239"/>
      <c r="FC629" s="7"/>
      <c r="FD629" s="7"/>
      <c r="FE629" s="7">
        <f t="shared" si="119"/>
        <v>5515</v>
      </c>
      <c r="FF629" s="72">
        <f t="shared" si="120"/>
        <v>10922</v>
      </c>
    </row>
    <row r="630" spans="1:163" ht="17.25" hidden="1" customHeight="1" x14ac:dyDescent="0.25">
      <c r="A630" s="72">
        <v>458564500</v>
      </c>
      <c r="B630" s="232" t="s">
        <v>678</v>
      </c>
      <c r="C630" s="72" t="s">
        <v>2243</v>
      </c>
      <c r="D630" s="72" t="s">
        <v>2907</v>
      </c>
      <c r="E630" s="72">
        <v>3403</v>
      </c>
      <c r="F630" s="72"/>
      <c r="G630" s="233"/>
      <c r="H630" s="233"/>
      <c r="I630" s="72">
        <v>3209</v>
      </c>
      <c r="J630" s="72">
        <v>5416.52</v>
      </c>
      <c r="K630" s="189">
        <f t="shared" si="109"/>
        <v>2394.5200000000004</v>
      </c>
      <c r="L630" s="189">
        <f t="shared" si="110"/>
        <v>5222.5200000000004</v>
      </c>
      <c r="M630" s="260">
        <v>2</v>
      </c>
      <c r="N630" s="72" t="s">
        <v>2242</v>
      </c>
      <c r="O630" s="72" t="s">
        <v>128</v>
      </c>
      <c r="P630" s="72" t="s">
        <v>199</v>
      </c>
      <c r="Q630" s="186">
        <v>5355.03</v>
      </c>
      <c r="R630" s="66">
        <v>187</v>
      </c>
      <c r="S630" s="66">
        <f t="shared" si="111"/>
        <v>0</v>
      </c>
      <c r="T630" s="66">
        <v>6750</v>
      </c>
      <c r="U630" s="4" t="s">
        <v>129</v>
      </c>
      <c r="V630" s="5">
        <f t="shared" si="116"/>
        <v>1.4063900226759751E-2</v>
      </c>
      <c r="W630" s="5">
        <f t="shared" si="117"/>
        <v>9.9566214651723608E-4</v>
      </c>
      <c r="X630" s="5" t="str">
        <f t="shared" si="118"/>
        <v xml:space="preserve">STABLE </v>
      </c>
      <c r="Y630" s="72" t="str">
        <f t="shared" si="112"/>
        <v>PTP</v>
      </c>
      <c r="Z630" s="72" t="s">
        <v>129</v>
      </c>
      <c r="AA630" s="72" t="s">
        <v>166</v>
      </c>
      <c r="AB630" s="232"/>
      <c r="AC630" s="72">
        <v>14</v>
      </c>
      <c r="AD630" s="72" t="s">
        <v>2888</v>
      </c>
      <c r="AE630" s="234"/>
      <c r="AF630" s="235" t="s">
        <v>129</v>
      </c>
      <c r="AG630" s="7"/>
      <c r="AH630" s="72" t="s">
        <v>355</v>
      </c>
      <c r="AI630" s="7"/>
      <c r="AJ630" s="7"/>
      <c r="AK630" s="7"/>
      <c r="AL630" s="7">
        <v>5416.52</v>
      </c>
      <c r="AM630" s="186">
        <v>5355.03</v>
      </c>
      <c r="AN630" s="189">
        <v>57</v>
      </c>
      <c r="AO630" s="233">
        <v>55</v>
      </c>
      <c r="AP630" s="233" t="str">
        <f t="shared" si="113"/>
        <v>STABLE</v>
      </c>
      <c r="AQ630" s="233"/>
      <c r="AR630" s="233"/>
      <c r="AS630" s="233"/>
      <c r="AT630" s="233"/>
      <c r="AU630" s="72" t="s">
        <v>426</v>
      </c>
      <c r="AV630" s="236" t="s">
        <v>1404</v>
      </c>
      <c r="AW630" s="232" t="s">
        <v>361</v>
      </c>
      <c r="AX630" s="237">
        <v>45092</v>
      </c>
      <c r="AY630" s="72">
        <v>36</v>
      </c>
      <c r="AZ630" s="72" t="s">
        <v>139</v>
      </c>
      <c r="BA630" s="7" t="s">
        <v>135</v>
      </c>
      <c r="BB630" s="7"/>
      <c r="BC630" s="7"/>
      <c r="BD630" s="72"/>
      <c r="BE630" s="72"/>
      <c r="BF630" s="72"/>
      <c r="BG630" s="150"/>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238">
        <f t="shared" si="114"/>
        <v>1</v>
      </c>
      <c r="ES630" s="72">
        <f t="shared" si="115"/>
        <v>1</v>
      </c>
      <c r="ET630" s="72" t="s">
        <v>203</v>
      </c>
      <c r="EU630" s="7" t="s">
        <v>2164</v>
      </c>
      <c r="EV630" s="7" t="s">
        <v>115</v>
      </c>
      <c r="EW630" s="7" t="s">
        <v>2352</v>
      </c>
      <c r="EX630" s="150" t="s">
        <v>2364</v>
      </c>
      <c r="EY630" s="239">
        <v>46206</v>
      </c>
      <c r="EZ630" s="239"/>
      <c r="FA630" s="150"/>
      <c r="FB630" s="239"/>
      <c r="FC630" s="7"/>
      <c r="FD630" s="7"/>
      <c r="FE630" s="7">
        <f t="shared" si="119"/>
        <v>2394.5200000000004</v>
      </c>
      <c r="FF630" s="72">
        <f t="shared" si="120"/>
        <v>8625.52</v>
      </c>
    </row>
    <row r="631" spans="1:163" ht="17.25" hidden="1" customHeight="1" x14ac:dyDescent="0.25">
      <c r="A631" s="72">
        <v>460443378</v>
      </c>
      <c r="B631" s="232" t="s">
        <v>380</v>
      </c>
      <c r="C631" s="72" t="s">
        <v>2243</v>
      </c>
      <c r="D631" s="72" t="s">
        <v>2952</v>
      </c>
      <c r="E631" s="72">
        <v>3500</v>
      </c>
      <c r="F631" s="72"/>
      <c r="G631" s="233"/>
      <c r="H631" s="233"/>
      <c r="I631" s="72">
        <v>3174</v>
      </c>
      <c r="J631" s="72">
        <v>5120</v>
      </c>
      <c r="K631" s="189">
        <f t="shared" si="109"/>
        <v>-996</v>
      </c>
      <c r="L631" s="189">
        <f t="shared" si="110"/>
        <v>4794</v>
      </c>
      <c r="M631" s="260">
        <v>3</v>
      </c>
      <c r="N631" s="72" t="s">
        <v>2242</v>
      </c>
      <c r="O631" s="72" t="s">
        <v>128</v>
      </c>
      <c r="P631" s="72" t="s">
        <v>126</v>
      </c>
      <c r="Q631" s="186">
        <v>5073</v>
      </c>
      <c r="R631" s="66">
        <v>232</v>
      </c>
      <c r="S631" s="66">
        <f t="shared" si="111"/>
        <v>0</v>
      </c>
      <c r="T631" s="66">
        <v>1350</v>
      </c>
      <c r="U631" s="4" t="s">
        <v>124</v>
      </c>
      <c r="V631" s="5">
        <f t="shared" si="116"/>
        <v>6.6241356159167123E-3</v>
      </c>
      <c r="W631" s="5">
        <f t="shared" si="117"/>
        <v>1.6247448076936769E-3</v>
      </c>
      <c r="X631" s="5" t="s">
        <v>2242</v>
      </c>
      <c r="Y631" s="72" t="str">
        <f t="shared" si="112"/>
        <v>PTP</v>
      </c>
      <c r="Z631" s="72" t="s">
        <v>166</v>
      </c>
      <c r="AA631" s="72" t="s">
        <v>166</v>
      </c>
      <c r="AB631" s="232" t="s">
        <v>2346</v>
      </c>
      <c r="AC631" s="72"/>
      <c r="AD631" s="72" t="s">
        <v>2888</v>
      </c>
      <c r="AE631" s="234"/>
      <c r="AF631" s="235" t="s">
        <v>129</v>
      </c>
      <c r="AG631" s="7"/>
      <c r="AH631" s="72" t="s">
        <v>130</v>
      </c>
      <c r="AI631" s="7"/>
      <c r="AJ631" s="7"/>
      <c r="AK631" s="7"/>
      <c r="AL631" s="7">
        <v>5120</v>
      </c>
      <c r="AM631" s="186">
        <v>5073</v>
      </c>
      <c r="AN631" s="189">
        <v>87</v>
      </c>
      <c r="AO631" s="233">
        <v>86</v>
      </c>
      <c r="AP631" s="233" t="str">
        <f t="shared" si="113"/>
        <v>STABLE</v>
      </c>
      <c r="AQ631" s="233"/>
      <c r="AR631" s="233"/>
      <c r="AS631" s="233"/>
      <c r="AT631" s="233"/>
      <c r="AU631" s="72" t="s">
        <v>131</v>
      </c>
      <c r="AV631" s="236"/>
      <c r="AW631" s="232" t="s">
        <v>381</v>
      </c>
      <c r="AX631" s="237">
        <v>45232</v>
      </c>
      <c r="AY631" s="72">
        <v>30</v>
      </c>
      <c r="AZ631" s="72" t="s">
        <v>139</v>
      </c>
      <c r="BA631" s="7" t="s">
        <v>135</v>
      </c>
      <c r="BB631" s="7"/>
      <c r="BC631" s="7">
        <v>1</v>
      </c>
      <c r="BD631" s="72"/>
      <c r="BE631" s="72"/>
      <c r="BF631" s="72"/>
      <c r="BG631" s="150"/>
      <c r="BH631" s="72"/>
      <c r="BI631" s="72"/>
      <c r="BJ631" s="72"/>
      <c r="BK631" s="72"/>
      <c r="BL631" s="72"/>
      <c r="BM631" s="72"/>
      <c r="BN631" s="72"/>
      <c r="BO631" s="72"/>
      <c r="BP631" s="72"/>
      <c r="BQ631" s="72"/>
      <c r="BR631" s="72"/>
      <c r="BS631" s="72"/>
      <c r="BT631" s="72"/>
      <c r="BU631" s="72"/>
      <c r="BV631" s="72"/>
      <c r="BW631" s="72"/>
      <c r="BX631" s="72"/>
      <c r="BY631" s="72"/>
      <c r="BZ631" s="72"/>
      <c r="CA631" s="72"/>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238">
        <f t="shared" si="114"/>
        <v>1</v>
      </c>
      <c r="ES631" s="72">
        <f t="shared" si="115"/>
        <v>1</v>
      </c>
      <c r="ET631" s="72" t="s">
        <v>136</v>
      </c>
      <c r="EU631" s="7" t="s">
        <v>382</v>
      </c>
      <c r="EV631" s="7" t="s">
        <v>115</v>
      </c>
      <c r="EW631" s="7" t="s">
        <v>2354</v>
      </c>
      <c r="EX631" s="150" t="s">
        <v>2377</v>
      </c>
      <c r="EY631" s="239">
        <v>46204</v>
      </c>
      <c r="EZ631" s="239"/>
      <c r="FA631" s="150"/>
      <c r="FB631" s="239"/>
      <c r="FC631" s="7"/>
      <c r="FD631" s="7"/>
      <c r="FE631" s="7">
        <f t="shared" si="119"/>
        <v>-996</v>
      </c>
      <c r="FF631" s="72">
        <f t="shared" si="120"/>
        <v>8294</v>
      </c>
      <c r="FG631" s="6">
        <v>460443378</v>
      </c>
    </row>
    <row r="632" spans="1:163" ht="17.25" hidden="1" customHeight="1" x14ac:dyDescent="0.25">
      <c r="A632" s="72">
        <v>462832504</v>
      </c>
      <c r="B632" s="232" t="s">
        <v>872</v>
      </c>
      <c r="C632" s="72"/>
      <c r="D632" s="72"/>
      <c r="E632" s="72"/>
      <c r="F632" s="72"/>
      <c r="G632" s="233"/>
      <c r="H632" s="233"/>
      <c r="I632" s="72">
        <v>4919</v>
      </c>
      <c r="J632" s="72">
        <v>4919</v>
      </c>
      <c r="K632" s="189">
        <f t="shared" si="109"/>
        <v>5097</v>
      </c>
      <c r="L632" s="189">
        <f t="shared" si="110"/>
        <v>9838</v>
      </c>
      <c r="M632" s="260">
        <v>2</v>
      </c>
      <c r="N632" s="72" t="s">
        <v>124</v>
      </c>
      <c r="O632" s="72" t="s">
        <v>125</v>
      </c>
      <c r="P632" s="72" t="s">
        <v>276</v>
      </c>
      <c r="Q632" s="186">
        <v>4830</v>
      </c>
      <c r="R632" s="66">
        <v>178</v>
      </c>
      <c r="S632" s="66">
        <f t="shared" si="111"/>
        <v>0</v>
      </c>
      <c r="T632" s="66">
        <v>450</v>
      </c>
      <c r="U632" s="4" t="s">
        <v>124</v>
      </c>
      <c r="V632" s="5">
        <f t="shared" si="116"/>
        <v>1.5531595880480543E-2</v>
      </c>
      <c r="W632" s="5">
        <f t="shared" si="117"/>
        <v>8.9804317952994663E-4</v>
      </c>
      <c r="X632" s="5" t="str">
        <f t="shared" si="118"/>
        <v>FLOW</v>
      </c>
      <c r="Y632" s="72" t="str">
        <f t="shared" si="112"/>
        <v>KIV</v>
      </c>
      <c r="Z632" s="72" t="s">
        <v>2554</v>
      </c>
      <c r="AA632" s="72" t="s">
        <v>2554</v>
      </c>
      <c r="AB632" s="232"/>
      <c r="AC632" s="72"/>
      <c r="AD632" s="72"/>
      <c r="AE632" s="234"/>
      <c r="AF632" s="235" t="s">
        <v>129</v>
      </c>
      <c r="AG632" s="7"/>
      <c r="AH632" s="72" t="s">
        <v>1134</v>
      </c>
      <c r="AI632" s="7"/>
      <c r="AJ632" s="7"/>
      <c r="AK632" s="7"/>
      <c r="AL632" s="7">
        <v>4919</v>
      </c>
      <c r="AM632" s="186">
        <v>4830</v>
      </c>
      <c r="AN632" s="189">
        <v>57</v>
      </c>
      <c r="AO632" s="233">
        <v>86</v>
      </c>
      <c r="AP632" s="233" t="str">
        <f t="shared" si="113"/>
        <v>FLOW</v>
      </c>
      <c r="AQ632" s="233"/>
      <c r="AR632" s="233"/>
      <c r="AS632" s="233"/>
      <c r="AT632" s="233"/>
      <c r="AU632" s="72" t="s">
        <v>131</v>
      </c>
      <c r="AV632" s="236" t="s">
        <v>1645</v>
      </c>
      <c r="AW632" s="232" t="s">
        <v>267</v>
      </c>
      <c r="AX632" s="237">
        <v>45420</v>
      </c>
      <c r="AY632" s="72">
        <v>24</v>
      </c>
      <c r="AZ632" s="72" t="s">
        <v>139</v>
      </c>
      <c r="BA632" s="7" t="s">
        <v>135</v>
      </c>
      <c r="BB632" s="7"/>
      <c r="BC632" s="7"/>
      <c r="BD632" s="72"/>
      <c r="BE632" s="72"/>
      <c r="BF632" s="72"/>
      <c r="BG632" s="150"/>
      <c r="BH632" s="72"/>
      <c r="BI632" s="72"/>
      <c r="BJ632" s="72"/>
      <c r="BK632" s="72"/>
      <c r="BL632" s="72"/>
      <c r="BM632" s="72"/>
      <c r="BN632" s="72"/>
      <c r="BO632" s="72"/>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238">
        <f t="shared" si="114"/>
        <v>0</v>
      </c>
      <c r="ES632" s="72" t="str">
        <f t="shared" si="115"/>
        <v/>
      </c>
      <c r="ET632" s="72" t="s">
        <v>280</v>
      </c>
      <c r="EU632" s="7" t="s">
        <v>2165</v>
      </c>
      <c r="EV632" s="7" t="s">
        <v>115</v>
      </c>
      <c r="EW632" s="7" t="e">
        <v>#N/A</v>
      </c>
      <c r="EX632" s="150" t="e">
        <v>#N/A</v>
      </c>
      <c r="EY632" s="239" t="e">
        <v>#N/A</v>
      </c>
      <c r="EZ632" s="239"/>
      <c r="FA632" s="150"/>
      <c r="FB632" s="239"/>
      <c r="FC632" s="7"/>
      <c r="FD632" s="7"/>
      <c r="FE632" s="7">
        <f t="shared" si="119"/>
        <v>5097</v>
      </c>
      <c r="FF632" s="72">
        <f t="shared" si="120"/>
        <v>9838</v>
      </c>
    </row>
    <row r="633" spans="1:163" ht="17.25" hidden="1" customHeight="1" x14ac:dyDescent="0.25">
      <c r="A633" s="72">
        <v>466224247</v>
      </c>
      <c r="B633" s="232" t="s">
        <v>687</v>
      </c>
      <c r="C633" s="72"/>
      <c r="D633" s="72"/>
      <c r="E633" s="72"/>
      <c r="F633" s="72"/>
      <c r="G633" s="233"/>
      <c r="H633" s="233"/>
      <c r="I633" s="72">
        <v>2454</v>
      </c>
      <c r="J633" s="72">
        <v>4876</v>
      </c>
      <c r="K633" s="189">
        <f t="shared" si="109"/>
        <v>2509</v>
      </c>
      <c r="L633" s="189">
        <f t="shared" si="110"/>
        <v>7330</v>
      </c>
      <c r="M633" s="260">
        <v>2</v>
      </c>
      <c r="N633" s="72" t="s">
        <v>124</v>
      </c>
      <c r="O633" s="72" t="s">
        <v>125</v>
      </c>
      <c r="P633" s="72" t="s">
        <v>218</v>
      </c>
      <c r="Q633" s="186">
        <v>4767</v>
      </c>
      <c r="R633" s="66">
        <v>87</v>
      </c>
      <c r="S633" s="66">
        <f t="shared" si="111"/>
        <v>0</v>
      </c>
      <c r="T633" s="66">
        <v>2225</v>
      </c>
      <c r="U633" s="4" t="s">
        <v>129</v>
      </c>
      <c r="V633" s="5">
        <f t="shared" si="116"/>
        <v>3.665660116026178E-2</v>
      </c>
      <c r="W633" s="5">
        <f t="shared" si="117"/>
        <v>8.8632957284042564E-4</v>
      </c>
      <c r="X633" s="5" t="str">
        <f t="shared" si="118"/>
        <v>FLOW</v>
      </c>
      <c r="Y633" s="72" t="str">
        <f t="shared" si="112"/>
        <v>NC</v>
      </c>
      <c r="Z633" s="72" t="s">
        <v>129</v>
      </c>
      <c r="AA633" s="72" t="s">
        <v>141</v>
      </c>
      <c r="AB633" s="232" t="s">
        <v>2895</v>
      </c>
      <c r="AC633" s="72"/>
      <c r="AD633" s="72" t="s">
        <v>2892</v>
      </c>
      <c r="AE633" s="234"/>
      <c r="AF633" s="235" t="s">
        <v>129</v>
      </c>
      <c r="AG633" s="7"/>
      <c r="AH633" s="72" t="s">
        <v>1077</v>
      </c>
      <c r="AI633" s="7"/>
      <c r="AJ633" s="7"/>
      <c r="AK633" s="7"/>
      <c r="AL633" s="7">
        <v>4876</v>
      </c>
      <c r="AM633" s="186">
        <v>4767</v>
      </c>
      <c r="AN633" s="189">
        <v>56</v>
      </c>
      <c r="AO633" s="233">
        <v>85</v>
      </c>
      <c r="AP633" s="233" t="str">
        <f t="shared" si="113"/>
        <v>FLOW</v>
      </c>
      <c r="AQ633" s="233"/>
      <c r="AR633" s="233"/>
      <c r="AS633" s="233"/>
      <c r="AT633" s="233"/>
      <c r="AU633" s="72" t="s">
        <v>131</v>
      </c>
      <c r="AV633" s="236" t="s">
        <v>1415</v>
      </c>
      <c r="AW633" s="232" t="s">
        <v>239</v>
      </c>
      <c r="AX633" s="237">
        <v>45806</v>
      </c>
      <c r="AY633" s="72">
        <v>12</v>
      </c>
      <c r="AZ633" s="72" t="s">
        <v>139</v>
      </c>
      <c r="BA633" s="7" t="s">
        <v>2305</v>
      </c>
      <c r="BB633" s="7"/>
      <c r="BC633" s="7"/>
      <c r="BD633" s="72"/>
      <c r="BE633" s="72"/>
      <c r="BF633" s="72"/>
      <c r="BG633" s="150"/>
      <c r="BH633" s="72"/>
      <c r="BI633" s="72"/>
      <c r="BJ633" s="72"/>
      <c r="BK633" s="72"/>
      <c r="BL633" s="72"/>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v>1</v>
      </c>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238">
        <f t="shared" si="114"/>
        <v>1</v>
      </c>
      <c r="ES633" s="72">
        <f t="shared" si="115"/>
        <v>1</v>
      </c>
      <c r="ET633" s="72" t="s">
        <v>222</v>
      </c>
      <c r="EU633" s="7" t="s">
        <v>2166</v>
      </c>
      <c r="EV633" s="7" t="s">
        <v>115</v>
      </c>
      <c r="EW633" s="7" t="e">
        <v>#N/A</v>
      </c>
      <c r="EX633" s="150" t="e">
        <v>#N/A</v>
      </c>
      <c r="EY633" s="239" t="e">
        <v>#N/A</v>
      </c>
      <c r="EZ633" s="239"/>
      <c r="FA633" s="150"/>
      <c r="FB633" s="239"/>
      <c r="FC633" s="7" t="s">
        <v>2932</v>
      </c>
      <c r="FD633" s="7"/>
      <c r="FE633" s="7">
        <f t="shared" si="119"/>
        <v>2509</v>
      </c>
      <c r="FF633" s="72">
        <f t="shared" si="120"/>
        <v>7330</v>
      </c>
    </row>
    <row r="634" spans="1:163" ht="17.25" hidden="1" customHeight="1" x14ac:dyDescent="0.25">
      <c r="A634" s="72">
        <v>461943547</v>
      </c>
      <c r="B634" s="232" t="s">
        <v>916</v>
      </c>
      <c r="C634" s="72"/>
      <c r="D634" s="72"/>
      <c r="E634" s="72"/>
      <c r="F634" s="72"/>
      <c r="G634" s="233"/>
      <c r="H634" s="233"/>
      <c r="I634" s="72">
        <v>5816</v>
      </c>
      <c r="J634" s="72">
        <v>4670.18</v>
      </c>
      <c r="K634" s="189">
        <f t="shared" si="109"/>
        <v>5223.18</v>
      </c>
      <c r="L634" s="189">
        <f t="shared" si="110"/>
        <v>10486.18</v>
      </c>
      <c r="M634" s="260">
        <v>5</v>
      </c>
      <c r="N634" s="72" t="s">
        <v>124</v>
      </c>
      <c r="O634" s="72" t="s">
        <v>125</v>
      </c>
      <c r="P634" s="72" t="s">
        <v>126</v>
      </c>
      <c r="Q634" s="186">
        <v>4670.18</v>
      </c>
      <c r="R634" s="66">
        <v>553</v>
      </c>
      <c r="S634" s="66">
        <f t="shared" si="111"/>
        <v>0</v>
      </c>
      <c r="T634" s="66">
        <v>4950</v>
      </c>
      <c r="U634" s="4" t="s">
        <v>124</v>
      </c>
      <c r="V634" s="5">
        <f t="shared" si="116"/>
        <v>0.1013467971089282</v>
      </c>
      <c r="W634" s="5">
        <f t="shared" si="117"/>
        <v>2.0876023789811017E-3</v>
      </c>
      <c r="X634" s="5" t="s">
        <v>2242</v>
      </c>
      <c r="Y634" s="72" t="str">
        <f t="shared" si="112"/>
        <v>PTP</v>
      </c>
      <c r="Z634" s="72" t="s">
        <v>166</v>
      </c>
      <c r="AA634" s="72" t="s">
        <v>166</v>
      </c>
      <c r="AB634" s="232" t="s">
        <v>2346</v>
      </c>
      <c r="AC634" s="72"/>
      <c r="AD634" s="72" t="s">
        <v>2889</v>
      </c>
      <c r="AE634" s="234"/>
      <c r="AF634" s="235" t="s">
        <v>129</v>
      </c>
      <c r="AG634" s="7"/>
      <c r="AH634" s="72" t="s">
        <v>130</v>
      </c>
      <c r="AI634" s="7"/>
      <c r="AJ634" s="7"/>
      <c r="AK634" s="7"/>
      <c r="AL634" s="7">
        <v>4670.18</v>
      </c>
      <c r="AM634" s="186">
        <v>4670.18</v>
      </c>
      <c r="AN634" s="189">
        <v>146</v>
      </c>
      <c r="AO634" s="233">
        <v>175</v>
      </c>
      <c r="AP634" s="233" t="str">
        <f t="shared" si="113"/>
        <v>FLOW</v>
      </c>
      <c r="AQ634" s="233"/>
      <c r="AR634" s="233"/>
      <c r="AS634" s="233"/>
      <c r="AT634" s="233"/>
      <c r="AU634" s="72" t="s">
        <v>426</v>
      </c>
      <c r="AV634" s="236" t="s">
        <v>1694</v>
      </c>
      <c r="AW634" s="232" t="s">
        <v>228</v>
      </c>
      <c r="AX634" s="237">
        <v>45339</v>
      </c>
      <c r="AY634" s="72">
        <v>24</v>
      </c>
      <c r="AZ634" s="72" t="s">
        <v>139</v>
      </c>
      <c r="BA634" s="7" t="s">
        <v>135</v>
      </c>
      <c r="BB634" s="7"/>
      <c r="BC634" s="7"/>
      <c r="BD634" s="72"/>
      <c r="BE634" s="72"/>
      <c r="BF634" s="72"/>
      <c r="BG634" s="150"/>
      <c r="BH634" s="72"/>
      <c r="BI634" s="72"/>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v>1</v>
      </c>
      <c r="EP634" s="72"/>
      <c r="EQ634" s="72"/>
      <c r="ER634" s="238">
        <f t="shared" si="114"/>
        <v>1</v>
      </c>
      <c r="ES634" s="72">
        <f t="shared" si="115"/>
        <v>1</v>
      </c>
      <c r="ET634" s="72" t="s">
        <v>136</v>
      </c>
      <c r="EU634" s="7" t="e">
        <v>#N/A</v>
      </c>
      <c r="EV634" s="262" t="s">
        <v>115</v>
      </c>
      <c r="EW634" s="7" t="s">
        <v>2354</v>
      </c>
      <c r="EX634" s="150" t="s">
        <v>2373</v>
      </c>
      <c r="EY634" s="239">
        <v>46207</v>
      </c>
      <c r="EZ634" s="239"/>
      <c r="FA634" s="150"/>
      <c r="FB634" s="239"/>
      <c r="FC634" s="7"/>
      <c r="FD634" s="7"/>
      <c r="FE634" s="7">
        <f t="shared" si="119"/>
        <v>5223.18</v>
      </c>
      <c r="FF634" s="72">
        <f t="shared" si="120"/>
        <v>10486.18</v>
      </c>
    </row>
    <row r="635" spans="1:163" ht="17.25" hidden="1" customHeight="1" x14ac:dyDescent="0.25">
      <c r="A635" s="72">
        <v>458761457</v>
      </c>
      <c r="B635" s="232" t="s">
        <v>649</v>
      </c>
      <c r="C635" s="72"/>
      <c r="D635" s="72"/>
      <c r="E635" s="72"/>
      <c r="F635" s="72"/>
      <c r="G635" s="233"/>
      <c r="H635" s="233" t="s">
        <v>2556</v>
      </c>
      <c r="I635" s="72">
        <v>2336</v>
      </c>
      <c r="J635" s="72">
        <v>2336</v>
      </c>
      <c r="K635" s="189">
        <f t="shared" si="109"/>
        <v>2336</v>
      </c>
      <c r="L635" s="189">
        <f t="shared" si="110"/>
        <v>4672</v>
      </c>
      <c r="M635" s="260">
        <v>1</v>
      </c>
      <c r="N635" s="72" t="s">
        <v>2242</v>
      </c>
      <c r="O635" s="72" t="s">
        <v>125</v>
      </c>
      <c r="P635" s="72" t="s">
        <v>148</v>
      </c>
      <c r="Q635" s="186">
        <v>4553</v>
      </c>
      <c r="R635" s="66">
        <v>0</v>
      </c>
      <c r="S635" s="66">
        <f t="shared" si="111"/>
        <v>0</v>
      </c>
      <c r="T635" s="66">
        <v>450</v>
      </c>
      <c r="U635" s="4" t="s">
        <v>129</v>
      </c>
      <c r="V635" s="5">
        <f t="shared" si="116"/>
        <v>1.0318507136608604E-2</v>
      </c>
      <c r="W635" s="5">
        <f t="shared" si="117"/>
        <v>2.3980518553279507E-4</v>
      </c>
      <c r="X635" s="5" t="str">
        <f t="shared" si="118"/>
        <v xml:space="preserve">STABLE </v>
      </c>
      <c r="Y635" s="72" t="str">
        <f t="shared" si="112"/>
        <v>PAID</v>
      </c>
      <c r="Z635" s="72" t="s">
        <v>129</v>
      </c>
      <c r="AA635" s="72" t="s">
        <v>128</v>
      </c>
      <c r="AB635" s="232"/>
      <c r="AC635" s="72"/>
      <c r="AD635" s="72"/>
      <c r="AE635" s="234"/>
      <c r="AF635" s="235" t="s">
        <v>129</v>
      </c>
      <c r="AG635" s="7"/>
      <c r="AH635" s="72" t="s">
        <v>1064</v>
      </c>
      <c r="AI635" s="7"/>
      <c r="AJ635" s="7"/>
      <c r="AK635" s="7"/>
      <c r="AL635" s="7">
        <v>2336</v>
      </c>
      <c r="AM635" s="186">
        <v>4553</v>
      </c>
      <c r="AN635" s="189">
        <v>26</v>
      </c>
      <c r="AO635" s="233">
        <v>25</v>
      </c>
      <c r="AP635" s="233" t="str">
        <f t="shared" si="113"/>
        <v>STABLE</v>
      </c>
      <c r="AQ635" s="233"/>
      <c r="AR635" s="233"/>
      <c r="AS635" s="233"/>
      <c r="AT635" s="233"/>
      <c r="AU635" s="72" t="s">
        <v>131</v>
      </c>
      <c r="AV635" s="236" t="s">
        <v>1368</v>
      </c>
      <c r="AW635" s="232" t="s">
        <v>1203</v>
      </c>
      <c r="AX635" s="237">
        <v>45106</v>
      </c>
      <c r="AY635" s="72">
        <v>36</v>
      </c>
      <c r="AZ635" s="72" t="s">
        <v>139</v>
      </c>
      <c r="BA635" s="7" t="s">
        <v>2305</v>
      </c>
      <c r="BB635" s="7"/>
      <c r="BC635" s="7"/>
      <c r="BD635" s="72"/>
      <c r="BE635" s="72"/>
      <c r="BF635" s="72"/>
      <c r="BG635" s="150"/>
      <c r="BH635" s="72"/>
      <c r="BI635" s="72"/>
      <c r="BJ635" s="72"/>
      <c r="BK635" s="72"/>
      <c r="BL635" s="72">
        <v>1</v>
      </c>
      <c r="BM635" s="72"/>
      <c r="BN635" s="72"/>
      <c r="BO635" s="72"/>
      <c r="BP635" s="72"/>
      <c r="BQ635" s="72"/>
      <c r="BR635" s="72"/>
      <c r="BS635" s="72"/>
      <c r="BT635" s="72"/>
      <c r="BU635" s="72"/>
      <c r="BV635" s="72"/>
      <c r="BW635" s="72"/>
      <c r="BX635" s="72"/>
      <c r="BY635" s="72"/>
      <c r="BZ635" s="72"/>
      <c r="CA635" s="72"/>
      <c r="CB635" s="72"/>
      <c r="CC635" s="72"/>
      <c r="CD635" s="72"/>
      <c r="CE635" s="72"/>
      <c r="CF635" s="72"/>
      <c r="CG635" s="72"/>
      <c r="CH635" s="72"/>
      <c r="CI635" s="72"/>
      <c r="CJ635" s="72"/>
      <c r="CK635" s="72"/>
      <c r="CL635" s="72"/>
      <c r="CM635" s="72">
        <v>1</v>
      </c>
      <c r="CN635" s="72"/>
      <c r="CO635" s="72"/>
      <c r="CP635" s="72"/>
      <c r="CQ635" s="72"/>
      <c r="CR635" s="72"/>
      <c r="CS635" s="72"/>
      <c r="CT635" s="72"/>
      <c r="CU635" s="72"/>
      <c r="CV635" s="72"/>
      <c r="CW635" s="72"/>
      <c r="CX635" s="72"/>
      <c r="CY635" s="72"/>
      <c r="CZ635" s="72"/>
      <c r="DA635" s="72"/>
      <c r="DB635" s="72"/>
      <c r="DC635" s="72"/>
      <c r="DD635" s="72"/>
      <c r="DE635" s="72"/>
      <c r="DF635" s="72"/>
      <c r="DG635" s="72"/>
      <c r="DH635" s="72">
        <v>1</v>
      </c>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238">
        <f t="shared" si="114"/>
        <v>3</v>
      </c>
      <c r="ES635" s="72">
        <f t="shared" si="115"/>
        <v>1</v>
      </c>
      <c r="ET635" s="72" t="s">
        <v>152</v>
      </c>
      <c r="EU635" s="7" t="s">
        <v>2167</v>
      </c>
      <c r="EV635" s="7" t="s">
        <v>115</v>
      </c>
      <c r="EW635" s="7" t="s">
        <v>2386</v>
      </c>
      <c r="EX635" s="150" t="s">
        <v>2412</v>
      </c>
      <c r="EY635" s="239">
        <v>46207</v>
      </c>
      <c r="EZ635" s="239"/>
      <c r="FA635" s="150"/>
      <c r="FB635" s="239"/>
      <c r="FC635" s="7" t="s">
        <v>2932</v>
      </c>
      <c r="FD635" s="7"/>
      <c r="FE635" s="7">
        <f t="shared" si="119"/>
        <v>2336</v>
      </c>
      <c r="FF635" s="72">
        <f t="shared" si="120"/>
        <v>4672</v>
      </c>
    </row>
    <row r="636" spans="1:163" ht="17.25" hidden="1" customHeight="1" x14ac:dyDescent="0.25">
      <c r="A636" s="72">
        <v>459019869</v>
      </c>
      <c r="B636" s="232" t="s">
        <v>2626</v>
      </c>
      <c r="C636" s="72"/>
      <c r="D636" s="72"/>
      <c r="E636" s="72"/>
      <c r="F636" s="72"/>
      <c r="G636" s="233"/>
      <c r="H636" s="233" t="s">
        <v>2946</v>
      </c>
      <c r="I636" s="72">
        <v>3352</v>
      </c>
      <c r="J636" s="72">
        <v>1221</v>
      </c>
      <c r="K636" s="189">
        <f t="shared" si="109"/>
        <v>1238</v>
      </c>
      <c r="L636" s="189">
        <f t="shared" si="110"/>
        <v>4573</v>
      </c>
      <c r="M636" s="260">
        <v>1</v>
      </c>
      <c r="N636" s="72" t="s">
        <v>2242</v>
      </c>
      <c r="O636" s="72" t="s">
        <v>125</v>
      </c>
      <c r="P636" s="72" t="s">
        <v>126</v>
      </c>
      <c r="Q636" s="186">
        <v>4515.8599999999997</v>
      </c>
      <c r="R636" s="66">
        <v>17</v>
      </c>
      <c r="S636" s="66">
        <f t="shared" si="111"/>
        <v>0</v>
      </c>
      <c r="T636" s="66">
        <v>1205</v>
      </c>
      <c r="U636" s="4" t="s">
        <v>124</v>
      </c>
      <c r="V636" s="5">
        <f t="shared" si="116"/>
        <v>2.8379967382764579E-3</v>
      </c>
      <c r="W636" s="5">
        <f t="shared" si="117"/>
        <v>2.3784903253681701E-4</v>
      </c>
      <c r="X636" s="5" t="s">
        <v>2242</v>
      </c>
      <c r="Y636" s="72" t="str">
        <f t="shared" si="112"/>
        <v>PTP</v>
      </c>
      <c r="Z636" s="72" t="s">
        <v>166</v>
      </c>
      <c r="AA636" s="72" t="s">
        <v>166</v>
      </c>
      <c r="AB636" s="232"/>
      <c r="AC636" s="72">
        <v>28</v>
      </c>
      <c r="AD636" s="72" t="s">
        <v>2888</v>
      </c>
      <c r="AE636" s="234"/>
      <c r="AF636" s="235" t="s">
        <v>129</v>
      </c>
      <c r="AG636" s="7"/>
      <c r="AH636" s="72" t="s">
        <v>2703</v>
      </c>
      <c r="AI636" s="7"/>
      <c r="AJ636" s="7"/>
      <c r="AK636" s="7"/>
      <c r="AL636" s="7">
        <v>2443</v>
      </c>
      <c r="AM636" s="186">
        <v>4515.8599999999997</v>
      </c>
      <c r="AN636" s="189">
        <v>26</v>
      </c>
      <c r="AO636" s="233">
        <v>25</v>
      </c>
      <c r="AP636" s="233" t="str">
        <f t="shared" si="113"/>
        <v>STABLE</v>
      </c>
      <c r="AQ636" s="233"/>
      <c r="AR636" s="233"/>
      <c r="AS636" s="233"/>
      <c r="AT636" s="233"/>
      <c r="AU636" s="72" t="s">
        <v>131</v>
      </c>
      <c r="AV636" s="236" t="s">
        <v>2796</v>
      </c>
      <c r="AW636" s="232" t="s">
        <v>252</v>
      </c>
      <c r="AX636" s="237">
        <v>45124</v>
      </c>
      <c r="AY636" s="72">
        <v>36</v>
      </c>
      <c r="AZ636" s="72" t="s">
        <v>2880</v>
      </c>
      <c r="BA636" s="7" t="s">
        <v>135</v>
      </c>
      <c r="BB636" s="7"/>
      <c r="BC636" s="7"/>
      <c r="BD636" s="72"/>
      <c r="BE636" s="72"/>
      <c r="BF636" s="72"/>
      <c r="BG636" s="150"/>
      <c r="BH636" s="72"/>
      <c r="BI636" s="72"/>
      <c r="BJ636" s="72"/>
      <c r="BK636" s="72"/>
      <c r="BL636" s="72"/>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v>1</v>
      </c>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238">
        <f t="shared" si="114"/>
        <v>1</v>
      </c>
      <c r="ES636" s="72">
        <f t="shared" si="115"/>
        <v>1</v>
      </c>
      <c r="ET636" s="72" t="s">
        <v>136</v>
      </c>
      <c r="EU636" s="7"/>
      <c r="EV636" s="262"/>
      <c r="EW636" s="7"/>
      <c r="EX636" s="150"/>
      <c r="EY636" s="239"/>
      <c r="EZ636" s="239"/>
      <c r="FA636" s="150"/>
      <c r="FB636" s="239"/>
      <c r="FC636" s="7"/>
      <c r="FD636" s="7"/>
      <c r="FE636" s="7">
        <f t="shared" si="119"/>
        <v>1238</v>
      </c>
      <c r="FF636" s="72">
        <f t="shared" si="120"/>
        <v>4573</v>
      </c>
    </row>
    <row r="637" spans="1:163" ht="17.25" hidden="1" customHeight="1" x14ac:dyDescent="0.25">
      <c r="A637" s="72">
        <v>461495371</v>
      </c>
      <c r="B637" s="232" t="s">
        <v>617</v>
      </c>
      <c r="C637" s="72"/>
      <c r="D637" s="72"/>
      <c r="E637" s="72"/>
      <c r="F637" s="72"/>
      <c r="G637" s="233"/>
      <c r="H637" s="233"/>
      <c r="I637" s="72">
        <v>4828</v>
      </c>
      <c r="J637" s="72">
        <v>4496.01</v>
      </c>
      <c r="K637" s="189">
        <f t="shared" si="109"/>
        <v>5049.01</v>
      </c>
      <c r="L637" s="189">
        <f t="shared" si="110"/>
        <v>9324.01</v>
      </c>
      <c r="M637" s="260">
        <v>6</v>
      </c>
      <c r="N637" s="72" t="s">
        <v>124</v>
      </c>
      <c r="O637" s="72" t="s">
        <v>125</v>
      </c>
      <c r="P637" s="72" t="s">
        <v>140</v>
      </c>
      <c r="Q637" s="186">
        <v>4496.01</v>
      </c>
      <c r="R637" s="66">
        <v>553</v>
      </c>
      <c r="S637" s="66">
        <f t="shared" si="111"/>
        <v>0</v>
      </c>
      <c r="T637" s="66">
        <v>3600</v>
      </c>
      <c r="U637" s="4" t="s">
        <v>124</v>
      </c>
      <c r="V637" s="5">
        <f t="shared" si="116"/>
        <v>2.3818909724678705E-2</v>
      </c>
      <c r="W637" s="5">
        <f t="shared" si="117"/>
        <v>1.9652165573130556E-3</v>
      </c>
      <c r="X637" s="5" t="str">
        <f t="shared" si="118"/>
        <v>FLOW</v>
      </c>
      <c r="Y637" s="72" t="str">
        <f t="shared" si="112"/>
        <v>NC</v>
      </c>
      <c r="Z637" s="72" t="s">
        <v>141</v>
      </c>
      <c r="AA637" s="72" t="s">
        <v>141</v>
      </c>
      <c r="AB637" s="232" t="s">
        <v>2347</v>
      </c>
      <c r="AC637" s="72"/>
      <c r="AD637" s="72" t="s">
        <v>2892</v>
      </c>
      <c r="AE637" s="234"/>
      <c r="AF637" s="235" t="s">
        <v>129</v>
      </c>
      <c r="AG637" s="7"/>
      <c r="AH637" s="72" t="s">
        <v>160</v>
      </c>
      <c r="AI637" s="7"/>
      <c r="AJ637" s="7"/>
      <c r="AK637" s="7"/>
      <c r="AL637" s="7">
        <v>4496.01</v>
      </c>
      <c r="AM637" s="186">
        <v>4496.01</v>
      </c>
      <c r="AN637" s="189">
        <v>177</v>
      </c>
      <c r="AO637" s="233">
        <v>206</v>
      </c>
      <c r="AP637" s="233" t="str">
        <f t="shared" si="113"/>
        <v>FLOW</v>
      </c>
      <c r="AQ637" s="233"/>
      <c r="AR637" s="233"/>
      <c r="AS637" s="233"/>
      <c r="AT637" s="233"/>
      <c r="AU637" s="72" t="s">
        <v>426</v>
      </c>
      <c r="AV637" s="236" t="s">
        <v>1325</v>
      </c>
      <c r="AW637" s="232" t="s">
        <v>1180</v>
      </c>
      <c r="AX637" s="237">
        <v>45305</v>
      </c>
      <c r="AY637" s="72">
        <v>24</v>
      </c>
      <c r="AZ637" s="72" t="s">
        <v>139</v>
      </c>
      <c r="BA637" s="7" t="s">
        <v>135</v>
      </c>
      <c r="BB637" s="7"/>
      <c r="BC637" s="7"/>
      <c r="BD637" s="72"/>
      <c r="BE637" s="72"/>
      <c r="BF637" s="72"/>
      <c r="BG637" s="150"/>
      <c r="BH637" s="72"/>
      <c r="BI637" s="72"/>
      <c r="BJ637" s="72"/>
      <c r="BK637" s="72"/>
      <c r="BL637" s="72"/>
      <c r="BM637" s="72"/>
      <c r="BN637" s="72"/>
      <c r="BO637" s="72"/>
      <c r="BP637" s="72"/>
      <c r="BQ637" s="72"/>
      <c r="BR637" s="72"/>
      <c r="BS637" s="72"/>
      <c r="BT637" s="72"/>
      <c r="BU637" s="72">
        <v>1</v>
      </c>
      <c r="BV637" s="72"/>
      <c r="BW637" s="72"/>
      <c r="BX637" s="72">
        <v>1</v>
      </c>
      <c r="BY637" s="72"/>
      <c r="BZ637" s="72"/>
      <c r="CA637" s="72"/>
      <c r="CB637" s="72"/>
      <c r="CC637" s="72"/>
      <c r="CD637" s="72"/>
      <c r="CE637" s="72"/>
      <c r="CF637" s="72"/>
      <c r="CG637" s="72"/>
      <c r="CH637" s="72"/>
      <c r="CI637" s="72"/>
      <c r="CJ637" s="72"/>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238">
        <f t="shared" si="114"/>
        <v>2</v>
      </c>
      <c r="ES637" s="72">
        <f t="shared" si="115"/>
        <v>1</v>
      </c>
      <c r="ET637" s="72" t="s">
        <v>145</v>
      </c>
      <c r="EU637" s="7" t="s">
        <v>2168</v>
      </c>
      <c r="EV637" s="7" t="s">
        <v>115</v>
      </c>
      <c r="EW637" s="7" t="s">
        <v>2362</v>
      </c>
      <c r="EX637" s="150" t="s">
        <v>2385</v>
      </c>
      <c r="EY637" s="239">
        <v>46210</v>
      </c>
      <c r="EZ637" s="239"/>
      <c r="FA637" s="150"/>
      <c r="FB637" s="239"/>
      <c r="FC637" s="7"/>
      <c r="FD637" s="7"/>
      <c r="FE637" s="7">
        <f t="shared" si="119"/>
        <v>5049.01</v>
      </c>
      <c r="FF637" s="72">
        <f t="shared" si="120"/>
        <v>9324.01</v>
      </c>
    </row>
    <row r="638" spans="1:163" ht="17.25" hidden="1" customHeight="1" x14ac:dyDescent="0.25">
      <c r="A638" s="72">
        <v>458558775</v>
      </c>
      <c r="B638" s="232" t="s">
        <v>838</v>
      </c>
      <c r="C638" s="72"/>
      <c r="D638" s="72"/>
      <c r="E638" s="72"/>
      <c r="F638" s="72"/>
      <c r="G638" s="233"/>
      <c r="H638" s="233"/>
      <c r="I638" s="72">
        <v>4462</v>
      </c>
      <c r="J638" s="72">
        <v>4508</v>
      </c>
      <c r="K638" s="189">
        <f t="shared" si="109"/>
        <v>48</v>
      </c>
      <c r="L638" s="189">
        <f t="shared" si="110"/>
        <v>8970</v>
      </c>
      <c r="M638" s="260">
        <v>2</v>
      </c>
      <c r="N638" s="72" t="s">
        <v>124</v>
      </c>
      <c r="O638" s="72" t="s">
        <v>125</v>
      </c>
      <c r="P638" s="72" t="s">
        <v>236</v>
      </c>
      <c r="Q638" s="186">
        <v>4436.7700000000004</v>
      </c>
      <c r="R638" s="66">
        <v>2</v>
      </c>
      <c r="S638" s="66">
        <f t="shared" si="111"/>
        <v>0</v>
      </c>
      <c r="T638" s="66">
        <v>2230</v>
      </c>
      <c r="U638" s="4" t="s">
        <v>129</v>
      </c>
      <c r="V638" s="5">
        <f t="shared" si="116"/>
        <v>9.6160146044426045E-3</v>
      </c>
      <c r="W638" s="5">
        <f t="shared" si="117"/>
        <v>8.2492982145819494E-4</v>
      </c>
      <c r="X638" s="5" t="str">
        <f t="shared" si="118"/>
        <v>FLOW</v>
      </c>
      <c r="Y638" s="72" t="str">
        <f t="shared" si="112"/>
        <v>NC</v>
      </c>
      <c r="Z638" s="72" t="s">
        <v>129</v>
      </c>
      <c r="AA638" s="72" t="s">
        <v>141</v>
      </c>
      <c r="AB638" s="232" t="s">
        <v>2349</v>
      </c>
      <c r="AC638" s="72"/>
      <c r="AD638" s="72"/>
      <c r="AE638" s="234"/>
      <c r="AF638" s="235" t="s">
        <v>129</v>
      </c>
      <c r="AG638" s="7"/>
      <c r="AH638" s="72" t="s">
        <v>373</v>
      </c>
      <c r="AI638" s="7"/>
      <c r="AJ638" s="7"/>
      <c r="AK638" s="7"/>
      <c r="AL638" s="7">
        <v>4508</v>
      </c>
      <c r="AM638" s="186">
        <v>4436.7700000000004</v>
      </c>
      <c r="AN638" s="189">
        <v>57</v>
      </c>
      <c r="AO638" s="233">
        <v>86</v>
      </c>
      <c r="AP638" s="233" t="str">
        <f t="shared" si="113"/>
        <v>FLOW</v>
      </c>
      <c r="AQ638" s="233"/>
      <c r="AR638" s="233"/>
      <c r="AS638" s="233"/>
      <c r="AT638" s="233"/>
      <c r="AU638" s="72" t="s">
        <v>131</v>
      </c>
      <c r="AV638" s="236" t="s">
        <v>1601</v>
      </c>
      <c r="AW638" s="232" t="s">
        <v>1395</v>
      </c>
      <c r="AX638" s="237">
        <v>45092</v>
      </c>
      <c r="AY638" s="72">
        <v>36</v>
      </c>
      <c r="AZ638" s="72" t="s">
        <v>139</v>
      </c>
      <c r="BA638" s="7" t="s">
        <v>135</v>
      </c>
      <c r="BB638" s="7"/>
      <c r="BC638" s="7"/>
      <c r="BD638" s="72"/>
      <c r="BE638" s="72"/>
      <c r="BF638" s="72"/>
      <c r="BG638" s="150"/>
      <c r="BH638" s="72"/>
      <c r="BI638" s="72"/>
      <c r="BJ638" s="72"/>
      <c r="BK638" s="72"/>
      <c r="BL638" s="72"/>
      <c r="BM638" s="72"/>
      <c r="BN638" s="72"/>
      <c r="BO638" s="72"/>
      <c r="BP638" s="72"/>
      <c r="BQ638" s="72"/>
      <c r="BR638" s="72"/>
      <c r="BS638" s="72"/>
      <c r="BT638" s="72"/>
      <c r="BU638" s="72"/>
      <c r="BV638" s="72"/>
      <c r="BW638" s="72"/>
      <c r="BX638" s="72">
        <v>1</v>
      </c>
      <c r="BY638" s="72"/>
      <c r="BZ638" s="72"/>
      <c r="CA638" s="72"/>
      <c r="CB638" s="72"/>
      <c r="CC638" s="72"/>
      <c r="CD638" s="72"/>
      <c r="CE638" s="72"/>
      <c r="CF638" s="72"/>
      <c r="CG638" s="72"/>
      <c r="CH638" s="72"/>
      <c r="CI638" s="72"/>
      <c r="CJ638" s="72"/>
      <c r="CK638" s="72"/>
      <c r="CL638" s="72"/>
      <c r="CM638" s="72">
        <v>1</v>
      </c>
      <c r="CN638" s="72"/>
      <c r="CO638" s="72"/>
      <c r="CP638" s="72"/>
      <c r="CQ638" s="72"/>
      <c r="CR638" s="72"/>
      <c r="CS638" s="72"/>
      <c r="CT638" s="72"/>
      <c r="CU638" s="72"/>
      <c r="CV638" s="72"/>
      <c r="CW638" s="72"/>
      <c r="CX638" s="72"/>
      <c r="CY638" s="72"/>
      <c r="CZ638" s="72"/>
      <c r="DA638" s="72"/>
      <c r="DB638" s="72"/>
      <c r="DC638" s="72"/>
      <c r="DD638" s="72"/>
      <c r="DE638" s="72">
        <v>1</v>
      </c>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238">
        <f t="shared" si="114"/>
        <v>3</v>
      </c>
      <c r="ES638" s="72">
        <f t="shared" si="115"/>
        <v>1</v>
      </c>
      <c r="ET638" s="72" t="s">
        <v>240</v>
      </c>
      <c r="EU638" s="7" t="s">
        <v>2169</v>
      </c>
      <c r="EV638" s="7" t="s">
        <v>115</v>
      </c>
      <c r="EW638" s="7" t="s">
        <v>2386</v>
      </c>
      <c r="EX638" s="150" t="s">
        <v>2509</v>
      </c>
      <c r="EY638" s="239">
        <v>46211</v>
      </c>
      <c r="EZ638" s="239"/>
      <c r="FA638" s="150"/>
      <c r="FB638" s="239"/>
      <c r="FC638" s="7" t="s">
        <v>2932</v>
      </c>
      <c r="FD638" s="7"/>
      <c r="FE638" s="7">
        <f t="shared" si="119"/>
        <v>48</v>
      </c>
      <c r="FF638" s="72">
        <f t="shared" si="120"/>
        <v>8970</v>
      </c>
    </row>
    <row r="639" spans="1:163" ht="17.25" hidden="1" customHeight="1" x14ac:dyDescent="0.25">
      <c r="A639" s="72">
        <v>462896762</v>
      </c>
      <c r="B639" s="232" t="s">
        <v>388</v>
      </c>
      <c r="C639" s="72"/>
      <c r="D639" s="72"/>
      <c r="E639" s="72"/>
      <c r="F639" s="72"/>
      <c r="G639" s="233"/>
      <c r="H639" s="233"/>
      <c r="I639" s="72">
        <v>4379</v>
      </c>
      <c r="J639" s="72">
        <v>4490</v>
      </c>
      <c r="K639" s="189">
        <f t="shared" si="109"/>
        <v>-3882</v>
      </c>
      <c r="L639" s="189">
        <f t="shared" si="110"/>
        <v>8869</v>
      </c>
      <c r="M639" s="260">
        <v>3</v>
      </c>
      <c r="N639" s="72" t="s">
        <v>124</v>
      </c>
      <c r="O639" s="72" t="s">
        <v>125</v>
      </c>
      <c r="P639" s="72" t="s">
        <v>236</v>
      </c>
      <c r="Q639" s="186">
        <v>4409</v>
      </c>
      <c r="R639" s="66">
        <v>386</v>
      </c>
      <c r="S639" s="66">
        <f t="shared" si="111"/>
        <v>0</v>
      </c>
      <c r="T639" s="66">
        <v>2250</v>
      </c>
      <c r="U639" s="4" t="s">
        <v>124</v>
      </c>
      <c r="V639" s="5">
        <f t="shared" si="116"/>
        <v>3.5064951280872808E-2</v>
      </c>
      <c r="W639" s="5">
        <f t="shared" si="117"/>
        <v>1.4120835515713428E-3</v>
      </c>
      <c r="X639" s="5" t="str">
        <f t="shared" si="118"/>
        <v>FLOW</v>
      </c>
      <c r="Y639" s="72" t="str">
        <f t="shared" si="112"/>
        <v>NC</v>
      </c>
      <c r="Z639" s="72" t="s">
        <v>141</v>
      </c>
      <c r="AA639" s="72" t="s">
        <v>141</v>
      </c>
      <c r="AB639" s="232" t="s">
        <v>2347</v>
      </c>
      <c r="AC639" s="72"/>
      <c r="AD639" s="72"/>
      <c r="AE639" s="234"/>
      <c r="AF639" s="235" t="s">
        <v>129</v>
      </c>
      <c r="AG639" s="7"/>
      <c r="AH639" s="72" t="s">
        <v>389</v>
      </c>
      <c r="AI639" s="7"/>
      <c r="AJ639" s="7"/>
      <c r="AK639" s="7"/>
      <c r="AL639" s="7">
        <v>4490</v>
      </c>
      <c r="AM639" s="186">
        <v>4409</v>
      </c>
      <c r="AN639" s="189">
        <v>87</v>
      </c>
      <c r="AO639" s="233" t="e">
        <v>#N/A</v>
      </c>
      <c r="AP639" s="233" t="e">
        <f t="shared" si="113"/>
        <v>#N/A</v>
      </c>
      <c r="AQ639" s="233"/>
      <c r="AR639" s="233"/>
      <c r="AS639" s="233"/>
      <c r="AT639" s="233"/>
      <c r="AU639" s="72" t="s">
        <v>131</v>
      </c>
      <c r="AV639" s="236"/>
      <c r="AW639" s="232" t="s">
        <v>252</v>
      </c>
      <c r="AX639" s="237">
        <v>45426</v>
      </c>
      <c r="AY639" s="72">
        <v>24</v>
      </c>
      <c r="AZ639" s="72" t="s">
        <v>139</v>
      </c>
      <c r="BA639" s="7" t="s">
        <v>135</v>
      </c>
      <c r="BB639" s="7"/>
      <c r="BC639" s="7"/>
      <c r="BD639" s="72"/>
      <c r="BE639" s="72"/>
      <c r="BF639" s="72"/>
      <c r="BG639" s="150"/>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238">
        <f t="shared" si="114"/>
        <v>1</v>
      </c>
      <c r="ES639" s="72">
        <f t="shared" si="115"/>
        <v>1</v>
      </c>
      <c r="ET639" s="72" t="s">
        <v>240</v>
      </c>
      <c r="EU639" s="7" t="s">
        <v>390</v>
      </c>
      <c r="EV639" s="7" t="s">
        <v>115</v>
      </c>
      <c r="EW639" s="7" t="s">
        <v>2362</v>
      </c>
      <c r="EX639" s="150" t="s">
        <v>2368</v>
      </c>
      <c r="EY639" s="239">
        <v>46207</v>
      </c>
      <c r="EZ639" s="239"/>
      <c r="FA639" s="150"/>
      <c r="FB639" s="239"/>
      <c r="FC639" s="7"/>
      <c r="FD639" s="7"/>
      <c r="FE639" s="7">
        <f t="shared" si="119"/>
        <v>-3882</v>
      </c>
      <c r="FF639" s="72">
        <f t="shared" si="120"/>
        <v>8869</v>
      </c>
      <c r="FG639" s="6">
        <v>462896762</v>
      </c>
    </row>
    <row r="640" spans="1:163" ht="17.25" hidden="1" customHeight="1" x14ac:dyDescent="0.25">
      <c r="A640" s="72">
        <v>461515815</v>
      </c>
      <c r="B640" s="232" t="s">
        <v>732</v>
      </c>
      <c r="C640" s="72"/>
      <c r="D640" s="72"/>
      <c r="E640" s="72"/>
      <c r="F640" s="72"/>
      <c r="G640" s="233"/>
      <c r="H640" s="233"/>
      <c r="I640" s="72">
        <v>4321</v>
      </c>
      <c r="J640" s="72">
        <v>4321</v>
      </c>
      <c r="K640" s="189">
        <f t="shared" si="109"/>
        <v>4747</v>
      </c>
      <c r="L640" s="189">
        <f t="shared" si="110"/>
        <v>8642</v>
      </c>
      <c r="M640" s="260">
        <v>6</v>
      </c>
      <c r="N640" s="72" t="s">
        <v>124</v>
      </c>
      <c r="O640" s="72" t="s">
        <v>125</v>
      </c>
      <c r="P640" s="72" t="s">
        <v>433</v>
      </c>
      <c r="Q640" s="186">
        <v>4245.37</v>
      </c>
      <c r="R640" s="66">
        <v>426</v>
      </c>
      <c r="S640" s="66">
        <f t="shared" si="111"/>
        <v>0</v>
      </c>
      <c r="T640" s="66">
        <v>3145</v>
      </c>
      <c r="U640" s="4" t="s">
        <v>129</v>
      </c>
      <c r="V640" s="5">
        <f t="shared" si="116"/>
        <v>4.6941094999943055E-2</v>
      </c>
      <c r="W640" s="5">
        <f t="shared" si="117"/>
        <v>1.8556612231556708E-3</v>
      </c>
      <c r="X640" s="5" t="str">
        <f t="shared" si="118"/>
        <v>FLOW</v>
      </c>
      <c r="Y640" s="72" t="str">
        <f t="shared" si="112"/>
        <v>NC</v>
      </c>
      <c r="Z640" s="72" t="s">
        <v>129</v>
      </c>
      <c r="AA640" s="72" t="s">
        <v>141</v>
      </c>
      <c r="AB640" s="232" t="s">
        <v>2349</v>
      </c>
      <c r="AC640" s="72"/>
      <c r="AD640" s="72" t="s">
        <v>2892</v>
      </c>
      <c r="AE640" s="234"/>
      <c r="AF640" s="235" t="s">
        <v>129</v>
      </c>
      <c r="AG640" s="7"/>
      <c r="AH640" s="72" t="s">
        <v>1087</v>
      </c>
      <c r="AI640" s="7"/>
      <c r="AJ640" s="7"/>
      <c r="AK640" s="7"/>
      <c r="AL640" s="7">
        <v>4321</v>
      </c>
      <c r="AM640" s="186">
        <v>4245.37</v>
      </c>
      <c r="AN640" s="189">
        <v>177</v>
      </c>
      <c r="AO640" s="233">
        <v>206</v>
      </c>
      <c r="AP640" s="233" t="str">
        <f t="shared" si="113"/>
        <v>FLOW</v>
      </c>
      <c r="AQ640" s="233"/>
      <c r="AR640" s="233"/>
      <c r="AS640" s="233"/>
      <c r="AT640" s="233"/>
      <c r="AU640" s="72" t="s">
        <v>426</v>
      </c>
      <c r="AV640" s="236" t="s">
        <v>1472</v>
      </c>
      <c r="AW640" s="232" t="s">
        <v>1277</v>
      </c>
      <c r="AX640" s="237">
        <v>45306</v>
      </c>
      <c r="AY640" s="72">
        <v>24</v>
      </c>
      <c r="AZ640" s="72" t="s">
        <v>139</v>
      </c>
      <c r="BA640" s="7" t="s">
        <v>2305</v>
      </c>
      <c r="BB640" s="7"/>
      <c r="BC640" s="7"/>
      <c r="BD640" s="72"/>
      <c r="BE640" s="72"/>
      <c r="BF640" s="72"/>
      <c r="BG640" s="150"/>
      <c r="BH640" s="72"/>
      <c r="BI640" s="72">
        <v>1</v>
      </c>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238">
        <f t="shared" si="114"/>
        <v>1</v>
      </c>
      <c r="ES640" s="72">
        <f t="shared" si="115"/>
        <v>1</v>
      </c>
      <c r="ET640" s="72" t="s">
        <v>2239</v>
      </c>
      <c r="EU640" s="7" t="s">
        <v>2170</v>
      </c>
      <c r="EV640" s="7" t="s">
        <v>115</v>
      </c>
      <c r="EW640" s="7" t="s">
        <v>2386</v>
      </c>
      <c r="EX640" s="150" t="s">
        <v>2424</v>
      </c>
      <c r="EY640" s="239">
        <v>46206</v>
      </c>
      <c r="EZ640" s="239"/>
      <c r="FA640" s="150"/>
      <c r="FB640" s="239"/>
      <c r="FC640" s="7"/>
      <c r="FD640" s="7"/>
      <c r="FE640" s="7">
        <f t="shared" si="119"/>
        <v>4747</v>
      </c>
      <c r="FF640" s="72">
        <f t="shared" si="120"/>
        <v>8642</v>
      </c>
    </row>
    <row r="641" spans="1:163" ht="17.25" hidden="1" customHeight="1" x14ac:dyDescent="0.25">
      <c r="A641" s="72">
        <v>463361916</v>
      </c>
      <c r="B641" s="232" t="s">
        <v>917</v>
      </c>
      <c r="C641" s="72" t="s">
        <v>2246</v>
      </c>
      <c r="D641" s="72" t="s">
        <v>2934</v>
      </c>
      <c r="E641" s="72">
        <v>2300</v>
      </c>
      <c r="F641" s="72"/>
      <c r="G641" s="233"/>
      <c r="H641" s="233"/>
      <c r="I641" s="72">
        <v>2179</v>
      </c>
      <c r="J641" s="72">
        <v>2075.9499999999998</v>
      </c>
      <c r="K641" s="189">
        <f t="shared" ref="K641:K704" si="121">IF((J641+R641)&lt;=I641+R641,(J641+R641),((I641-(I641*(M641+1)-(I641+J641)))+R641))</f>
        <v>2142.9499999999998</v>
      </c>
      <c r="L641" s="189">
        <f t="shared" ref="L641:L704" si="122">FF641-E641</f>
        <v>1954.9499999999998</v>
      </c>
      <c r="M641" s="260">
        <v>1</v>
      </c>
      <c r="N641" s="72" t="s">
        <v>2242</v>
      </c>
      <c r="O641" s="72" t="s">
        <v>128</v>
      </c>
      <c r="P641" s="72" t="s">
        <v>126</v>
      </c>
      <c r="Q641" s="186">
        <v>4213.95</v>
      </c>
      <c r="R641" s="66">
        <v>67</v>
      </c>
      <c r="S641" s="66">
        <f t="shared" ref="S641:S704" si="123">IF(H641="CBC COLL",T641,)</f>
        <v>0</v>
      </c>
      <c r="T641" s="66">
        <v>1350</v>
      </c>
      <c r="U641" s="4" t="s">
        <v>501</v>
      </c>
      <c r="V641" s="5">
        <f t="shared" si="116"/>
        <v>2.6482610965043382E-3</v>
      </c>
      <c r="W641" s="5">
        <f t="shared" si="117"/>
        <v>2.219475206624032E-4</v>
      </c>
      <c r="X641" s="5" t="s">
        <v>2242</v>
      </c>
      <c r="Y641" s="72" t="str">
        <f t="shared" ref="Y641:Y704" si="124">IF(OR(N641="STABLE", N641="RB" ),"PAID",AA641)</f>
        <v>PTP</v>
      </c>
      <c r="Z641" s="72" t="s">
        <v>166</v>
      </c>
      <c r="AA641" s="72" t="s">
        <v>166</v>
      </c>
      <c r="AB641" s="232"/>
      <c r="AC641" s="72">
        <v>20</v>
      </c>
      <c r="AD641" s="72" t="s">
        <v>2888</v>
      </c>
      <c r="AE641" s="234"/>
      <c r="AF641" s="235" t="s">
        <v>129</v>
      </c>
      <c r="AG641" s="7"/>
      <c r="AH641" s="72" t="s">
        <v>130</v>
      </c>
      <c r="AI641" s="7"/>
      <c r="AJ641" s="7"/>
      <c r="AK641" s="7"/>
      <c r="AL641" s="7">
        <v>2075.9499999999998</v>
      </c>
      <c r="AM641" s="186">
        <v>4213.95</v>
      </c>
      <c r="AN641" s="189">
        <v>25</v>
      </c>
      <c r="AO641" s="233">
        <v>24</v>
      </c>
      <c r="AP641" s="233" t="str">
        <f t="shared" ref="AP641:AP704" si="125">IF(AO641=0,"RB",IF(AO641&lt;AN641,"STABLE",IF(AO641&gt;AN641,"FLOW","SAME")))</f>
        <v>STABLE</v>
      </c>
      <c r="AQ641" s="233"/>
      <c r="AR641" s="233"/>
      <c r="AS641" s="233"/>
      <c r="AT641" s="233"/>
      <c r="AU641" s="72" t="s">
        <v>131</v>
      </c>
      <c r="AV641" s="236" t="s">
        <v>1695</v>
      </c>
      <c r="AW641" s="232" t="s">
        <v>261</v>
      </c>
      <c r="AX641" s="237">
        <v>45474</v>
      </c>
      <c r="AY641" s="72">
        <v>24</v>
      </c>
      <c r="AZ641" s="72" t="s">
        <v>139</v>
      </c>
      <c r="BA641" s="7" t="s">
        <v>135</v>
      </c>
      <c r="BB641" s="7"/>
      <c r="BC641" s="7"/>
      <c r="BD641" s="72"/>
      <c r="BE641" s="72"/>
      <c r="BF641" s="72"/>
      <c r="BG641" s="150"/>
      <c r="BH641" s="72"/>
      <c r="BI641" s="72"/>
      <c r="BJ641" s="72"/>
      <c r="BK641" s="72"/>
      <c r="BL641" s="72"/>
      <c r="BM641" s="72"/>
      <c r="BN641" s="72"/>
      <c r="BO641" s="72"/>
      <c r="BP641" s="72"/>
      <c r="BQ641" s="72"/>
      <c r="BR641" s="72"/>
      <c r="BS641" s="72"/>
      <c r="BT641" s="72"/>
      <c r="BU641" s="72"/>
      <c r="BV641" s="72"/>
      <c r="BW641" s="72"/>
      <c r="BX641" s="72"/>
      <c r="BY641" s="72"/>
      <c r="BZ641" s="72"/>
      <c r="CA641" s="72">
        <v>1</v>
      </c>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v>2</v>
      </c>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238">
        <f t="shared" ref="ER641:ER704" si="126">BC641+BF641+BI641+BL641+BO641+BR641+BU641+BX641+CA641+CD641+CG641+CJ641+CM641+CP641+CS641+CV641+CY641+DB641+DE641+DH641+DK641+DN641+DQ641+DT641+DW641+DZ641+EC641+EF641+EI641+EL641+EO641</f>
        <v>3</v>
      </c>
      <c r="ES641" s="72">
        <f t="shared" ref="ES641:ES704" si="127">IF(ER641&gt;0,1,"")</f>
        <v>1</v>
      </c>
      <c r="ET641" s="72" t="s">
        <v>136</v>
      </c>
      <c r="EU641" s="7" t="s">
        <v>2171</v>
      </c>
      <c r="EV641" s="7" t="s">
        <v>115</v>
      </c>
      <c r="EW641" s="7" t="e">
        <v>#N/A</v>
      </c>
      <c r="EX641" s="150" t="e">
        <v>#N/A</v>
      </c>
      <c r="EY641" s="239" t="e">
        <v>#N/A</v>
      </c>
      <c r="EZ641" s="239"/>
      <c r="FA641" s="150"/>
      <c r="FB641" s="239"/>
      <c r="FC641" s="7"/>
      <c r="FD641" s="7"/>
      <c r="FE641" s="7">
        <f t="shared" si="119"/>
        <v>2142.9499999999998</v>
      </c>
      <c r="FF641" s="72">
        <f t="shared" si="120"/>
        <v>4254.95</v>
      </c>
    </row>
    <row r="642" spans="1:163" ht="17.25" hidden="1" customHeight="1" x14ac:dyDescent="0.25">
      <c r="A642" s="72">
        <v>129682413</v>
      </c>
      <c r="B642" s="232" t="s">
        <v>839</v>
      </c>
      <c r="C642" s="72"/>
      <c r="D642" s="72"/>
      <c r="E642" s="72"/>
      <c r="F642" s="72"/>
      <c r="G642" s="233"/>
      <c r="H642" s="233"/>
      <c r="I642" s="72">
        <v>4521</v>
      </c>
      <c r="J642" s="72">
        <v>4144</v>
      </c>
      <c r="K642" s="189">
        <f t="shared" si="121"/>
        <v>4237</v>
      </c>
      <c r="L642" s="189">
        <f t="shared" si="122"/>
        <v>8665</v>
      </c>
      <c r="M642" s="260">
        <v>1</v>
      </c>
      <c r="N642" s="72" t="s">
        <v>124</v>
      </c>
      <c r="O642" s="72" t="s">
        <v>125</v>
      </c>
      <c r="P642" s="72" t="s">
        <v>348</v>
      </c>
      <c r="Q642" s="186">
        <v>4144</v>
      </c>
      <c r="R642" s="66">
        <v>93</v>
      </c>
      <c r="S642" s="66">
        <f t="shared" si="123"/>
        <v>0</v>
      </c>
      <c r="T642" s="66">
        <v>6769</v>
      </c>
      <c r="U642" s="4" t="s">
        <v>1005</v>
      </c>
      <c r="V642" s="5">
        <f t="shared" ref="V642:V705" si="128">Q642/SUMIFS($Q:$Q,$M:$M,M642,$P:$P,P642)</f>
        <v>4.9566038211803264E-3</v>
      </c>
      <c r="W642" s="5">
        <f t="shared" ref="W642:W705" si="129">Q642/SUMIFS($Q:$Q,$M:$M,M642)</f>
        <v>2.1826327451085061E-4</v>
      </c>
      <c r="X642" s="5" t="s">
        <v>124</v>
      </c>
      <c r="Y642" s="72" t="str">
        <f t="shared" si="124"/>
        <v>RTP</v>
      </c>
      <c r="Z642" s="72" t="s">
        <v>166</v>
      </c>
      <c r="AA642" s="72" t="s">
        <v>127</v>
      </c>
      <c r="AB642" s="232"/>
      <c r="AC642" s="72">
        <v>25</v>
      </c>
      <c r="AD642" s="72" t="s">
        <v>2888</v>
      </c>
      <c r="AE642" s="234"/>
      <c r="AF642" s="235" t="s">
        <v>129</v>
      </c>
      <c r="AG642" s="7"/>
      <c r="AH642" s="72" t="s">
        <v>373</v>
      </c>
      <c r="AI642" s="7"/>
      <c r="AJ642" s="7"/>
      <c r="AK642" s="7"/>
      <c r="AL642" s="7">
        <v>4144</v>
      </c>
      <c r="AM642" s="186">
        <v>4144</v>
      </c>
      <c r="AN642" s="189">
        <v>25</v>
      </c>
      <c r="AO642" s="233">
        <v>54</v>
      </c>
      <c r="AP642" s="233" t="str">
        <f t="shared" si="125"/>
        <v>FLOW</v>
      </c>
      <c r="AQ642" s="233"/>
      <c r="AR642" s="233"/>
      <c r="AS642" s="233"/>
      <c r="AT642" s="233"/>
      <c r="AU642" s="72" t="s">
        <v>131</v>
      </c>
      <c r="AV642" s="236" t="s">
        <v>1602</v>
      </c>
      <c r="AW642" s="232" t="s">
        <v>422</v>
      </c>
      <c r="AX642" s="237">
        <v>44702</v>
      </c>
      <c r="AY642" s="72">
        <v>48</v>
      </c>
      <c r="AZ642" s="72" t="s">
        <v>139</v>
      </c>
      <c r="BA642" s="7" t="s">
        <v>135</v>
      </c>
      <c r="BB642" s="7"/>
      <c r="BC642" s="7"/>
      <c r="BD642" s="72"/>
      <c r="BE642" s="72"/>
      <c r="BF642" s="72"/>
      <c r="BG642" s="150"/>
      <c r="BH642" s="72"/>
      <c r="BI642" s="72">
        <v>1</v>
      </c>
      <c r="BJ642" s="72"/>
      <c r="BK642" s="72"/>
      <c r="BL642" s="72"/>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v>1</v>
      </c>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238">
        <f t="shared" si="126"/>
        <v>2</v>
      </c>
      <c r="ES642" s="72">
        <f t="shared" si="127"/>
        <v>1</v>
      </c>
      <c r="ET642" s="72" t="s">
        <v>352</v>
      </c>
      <c r="EU642" s="7" t="s">
        <v>2172</v>
      </c>
      <c r="EV642" s="7" t="s">
        <v>115</v>
      </c>
      <c r="EW642" s="7" t="s">
        <v>2354</v>
      </c>
      <c r="EX642" s="150" t="s">
        <v>2533</v>
      </c>
      <c r="EY642" s="239">
        <v>46206</v>
      </c>
      <c r="EZ642" s="239"/>
      <c r="FA642" s="150"/>
      <c r="FB642" s="239"/>
      <c r="FC642" s="7"/>
      <c r="FD642" s="7"/>
      <c r="FE642" s="7">
        <f t="shared" ref="FE642:FE705" si="130">IF((J642+R642)&lt;=I642+R642,(J642+R642),((I642-(I642*(M642+1)-(I642+J642)))+R642))</f>
        <v>4237</v>
      </c>
      <c r="FF642" s="72">
        <f t="shared" ref="FF642:FF705" si="131">I642+J642+FD642</f>
        <v>8665</v>
      </c>
    </row>
    <row r="643" spans="1:163" ht="17.25" hidden="1" customHeight="1" x14ac:dyDescent="0.25">
      <c r="A643" s="72">
        <v>464698828</v>
      </c>
      <c r="B643" s="232" t="s">
        <v>391</v>
      </c>
      <c r="C643" s="72"/>
      <c r="D643" s="72"/>
      <c r="E643" s="72"/>
      <c r="F643" s="72"/>
      <c r="G643" s="233"/>
      <c r="H643" s="233"/>
      <c r="I643" s="72">
        <v>2107</v>
      </c>
      <c r="J643" s="72">
        <v>4214</v>
      </c>
      <c r="K643" s="189">
        <f t="shared" si="121"/>
        <v>165</v>
      </c>
      <c r="L643" s="189">
        <f t="shared" si="122"/>
        <v>6321</v>
      </c>
      <c r="M643" s="260">
        <v>3</v>
      </c>
      <c r="N643" s="72" t="s">
        <v>124</v>
      </c>
      <c r="O643" s="72" t="s">
        <v>125</v>
      </c>
      <c r="P643" s="72" t="s">
        <v>199</v>
      </c>
      <c r="Q643" s="186">
        <v>4093</v>
      </c>
      <c r="R643" s="66">
        <v>165</v>
      </c>
      <c r="S643" s="66">
        <f t="shared" si="123"/>
        <v>0</v>
      </c>
      <c r="T643" s="66">
        <v>6750</v>
      </c>
      <c r="U643" s="4" t="s">
        <v>124</v>
      </c>
      <c r="V643" s="5">
        <f t="shared" si="128"/>
        <v>2.511597653469478E-2</v>
      </c>
      <c r="W643" s="5">
        <f t="shared" si="129"/>
        <v>1.3108772911275812E-3</v>
      </c>
      <c r="X643" s="5" t="str">
        <f t="shared" ref="X643:X704" si="132">N643</f>
        <v>FLOW</v>
      </c>
      <c r="Y643" s="72" t="str">
        <f t="shared" si="124"/>
        <v>NC</v>
      </c>
      <c r="Z643" s="72" t="s">
        <v>181</v>
      </c>
      <c r="AA643" s="72" t="s">
        <v>141</v>
      </c>
      <c r="AB643" s="232" t="s">
        <v>2349</v>
      </c>
      <c r="AC643" s="72"/>
      <c r="AD643" s="72" t="s">
        <v>2892</v>
      </c>
      <c r="AE643" s="234"/>
      <c r="AF643" s="235" t="s">
        <v>129</v>
      </c>
      <c r="AG643" s="7"/>
      <c r="AH643" s="72" t="s">
        <v>359</v>
      </c>
      <c r="AI643" s="7"/>
      <c r="AJ643" s="7"/>
      <c r="AK643" s="7"/>
      <c r="AL643" s="7">
        <v>4214</v>
      </c>
      <c r="AM643" s="186">
        <v>4093</v>
      </c>
      <c r="AN643" s="189">
        <v>86</v>
      </c>
      <c r="AO643" s="233">
        <v>115</v>
      </c>
      <c r="AP643" s="233" t="str">
        <f t="shared" si="125"/>
        <v>FLOW</v>
      </c>
      <c r="AQ643" s="233"/>
      <c r="AR643" s="233"/>
      <c r="AS643" s="233"/>
      <c r="AT643" s="233"/>
      <c r="AU643" s="72" t="s">
        <v>131</v>
      </c>
      <c r="AV643" s="236" t="s">
        <v>392</v>
      </c>
      <c r="AW643" s="232" t="s">
        <v>261</v>
      </c>
      <c r="AX643" s="237">
        <v>45612</v>
      </c>
      <c r="AY643" s="72">
        <v>18</v>
      </c>
      <c r="AZ643" s="72" t="s">
        <v>139</v>
      </c>
      <c r="BA643" s="7" t="s">
        <v>135</v>
      </c>
      <c r="BB643" s="7"/>
      <c r="BC643" s="7">
        <v>1</v>
      </c>
      <c r="BD643" s="72"/>
      <c r="BE643" s="72"/>
      <c r="BF643" s="72"/>
      <c r="BG643" s="150"/>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238">
        <f t="shared" si="126"/>
        <v>1</v>
      </c>
      <c r="ES643" s="72">
        <f t="shared" si="127"/>
        <v>1</v>
      </c>
      <c r="ET643" s="72" t="s">
        <v>203</v>
      </c>
      <c r="EU643" s="7" t="s">
        <v>393</v>
      </c>
      <c r="EV643" s="7" t="s">
        <v>115</v>
      </c>
      <c r="EW643" s="7" t="s">
        <v>2386</v>
      </c>
      <c r="EX643" s="150" t="s">
        <v>2420</v>
      </c>
      <c r="EY643" s="239">
        <v>46204</v>
      </c>
      <c r="EZ643" s="239"/>
      <c r="FA643" s="150"/>
      <c r="FB643" s="239"/>
      <c r="FC643" s="7"/>
      <c r="FD643" s="7"/>
      <c r="FE643" s="7">
        <f t="shared" si="130"/>
        <v>165</v>
      </c>
      <c r="FF643" s="72">
        <f t="shared" si="131"/>
        <v>6321</v>
      </c>
      <c r="FG643" s="6">
        <v>464698828</v>
      </c>
    </row>
    <row r="644" spans="1:163" ht="17.25" hidden="1" customHeight="1" x14ac:dyDescent="0.25">
      <c r="A644" s="72">
        <v>462480094</v>
      </c>
      <c r="B644" s="232" t="s">
        <v>375</v>
      </c>
      <c r="C644" s="72"/>
      <c r="D644" s="72"/>
      <c r="E644" s="72"/>
      <c r="F644" s="72"/>
      <c r="G644" s="233"/>
      <c r="H644" s="233"/>
      <c r="I644" s="72">
        <v>5223</v>
      </c>
      <c r="J644" s="72">
        <v>3967</v>
      </c>
      <c r="K644" s="189">
        <f t="shared" si="121"/>
        <v>4186</v>
      </c>
      <c r="L644" s="189">
        <f t="shared" si="122"/>
        <v>9190</v>
      </c>
      <c r="M644" s="260">
        <v>3</v>
      </c>
      <c r="N644" s="72" t="s">
        <v>124</v>
      </c>
      <c r="O644" s="72" t="s">
        <v>125</v>
      </c>
      <c r="P644" s="72" t="s">
        <v>192</v>
      </c>
      <c r="Q644" s="186">
        <v>3967</v>
      </c>
      <c r="R644" s="66">
        <v>219</v>
      </c>
      <c r="S644" s="66">
        <f t="shared" si="123"/>
        <v>0</v>
      </c>
      <c r="T644" s="66">
        <v>450</v>
      </c>
      <c r="U644" s="4" t="s">
        <v>124</v>
      </c>
      <c r="V644" s="5">
        <f t="shared" si="128"/>
        <v>5.3957372723439562E-2</v>
      </c>
      <c r="W644" s="5">
        <f t="shared" si="129"/>
        <v>1.2705228961405119E-3</v>
      </c>
      <c r="X644" s="5" t="str">
        <f t="shared" si="132"/>
        <v>FLOW</v>
      </c>
      <c r="Y644" s="72" t="str">
        <f t="shared" si="124"/>
        <v>NC</v>
      </c>
      <c r="Z644" s="72" t="s">
        <v>141</v>
      </c>
      <c r="AA644" s="72" t="s">
        <v>141</v>
      </c>
      <c r="AB644" s="232" t="s">
        <v>2347</v>
      </c>
      <c r="AC644" s="72"/>
      <c r="AD644" s="72" t="s">
        <v>2892</v>
      </c>
      <c r="AE644" s="234"/>
      <c r="AF644" s="235" t="s">
        <v>129</v>
      </c>
      <c r="AG644" s="7"/>
      <c r="AH644" s="72" t="s">
        <v>376</v>
      </c>
      <c r="AI644" s="7"/>
      <c r="AJ644" s="7"/>
      <c r="AK644" s="7"/>
      <c r="AL644" s="7">
        <v>3967</v>
      </c>
      <c r="AM644" s="186">
        <v>3967</v>
      </c>
      <c r="AN644" s="189">
        <v>87</v>
      </c>
      <c r="AO644" s="233">
        <v>116</v>
      </c>
      <c r="AP644" s="233" t="str">
        <f t="shared" si="125"/>
        <v>FLOW</v>
      </c>
      <c r="AQ644" s="233"/>
      <c r="AR644" s="233"/>
      <c r="AS644" s="233"/>
      <c r="AT644" s="233"/>
      <c r="AU644" s="72" t="s">
        <v>131</v>
      </c>
      <c r="AV644" s="236" t="s">
        <v>377</v>
      </c>
      <c r="AW644" s="232" t="s">
        <v>378</v>
      </c>
      <c r="AX644" s="237">
        <v>45388</v>
      </c>
      <c r="AY644" s="72">
        <v>24</v>
      </c>
      <c r="AZ644" s="72" t="s">
        <v>139</v>
      </c>
      <c r="BA644" s="7" t="s">
        <v>135</v>
      </c>
      <c r="BB644" s="7"/>
      <c r="BC644" s="7"/>
      <c r="BD644" s="72"/>
      <c r="BE644" s="72"/>
      <c r="BF644" s="72"/>
      <c r="BG644" s="150"/>
      <c r="BH644" s="72"/>
      <c r="BI644" s="72"/>
      <c r="BJ644" s="72"/>
      <c r="BK644" s="72"/>
      <c r="BL644" s="72"/>
      <c r="BM644" s="72"/>
      <c r="BN644" s="72"/>
      <c r="BO644" s="72"/>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v>1</v>
      </c>
      <c r="EP644" s="72"/>
      <c r="EQ644" s="72"/>
      <c r="ER644" s="238">
        <f t="shared" si="126"/>
        <v>1</v>
      </c>
      <c r="ES644" s="72">
        <f t="shared" si="127"/>
        <v>1</v>
      </c>
      <c r="ET644" s="72" t="s">
        <v>196</v>
      </c>
      <c r="EU644" s="7" t="s">
        <v>379</v>
      </c>
      <c r="EV644" s="7" t="s">
        <v>115</v>
      </c>
      <c r="EW644" s="7" t="e">
        <v>#N/A</v>
      </c>
      <c r="EX644" s="150" t="e">
        <v>#N/A</v>
      </c>
      <c r="EY644" s="239" t="e">
        <v>#N/A</v>
      </c>
      <c r="EZ644" s="239"/>
      <c r="FA644" s="150"/>
      <c r="FB644" s="239"/>
      <c r="FC644" s="7" t="s">
        <v>2932</v>
      </c>
      <c r="FD644" s="7"/>
      <c r="FE644" s="7">
        <f t="shared" si="130"/>
        <v>4186</v>
      </c>
      <c r="FF644" s="72">
        <f t="shared" si="131"/>
        <v>9190</v>
      </c>
      <c r="FG644" s="6">
        <v>462480094</v>
      </c>
    </row>
    <row r="645" spans="1:163" ht="17.25" hidden="1" customHeight="1" x14ac:dyDescent="0.25">
      <c r="A645" s="72">
        <v>140313978</v>
      </c>
      <c r="B645" s="232" t="s">
        <v>785</v>
      </c>
      <c r="C645" s="72"/>
      <c r="D645" s="72"/>
      <c r="E645" s="72"/>
      <c r="F645" s="72"/>
      <c r="G645" s="233"/>
      <c r="H645" s="233"/>
      <c r="I645" s="72">
        <v>3102</v>
      </c>
      <c r="J645" s="72">
        <v>3985</v>
      </c>
      <c r="K645" s="189">
        <f t="shared" si="121"/>
        <v>-5119</v>
      </c>
      <c r="L645" s="189">
        <f t="shared" si="122"/>
        <v>7087</v>
      </c>
      <c r="M645" s="260">
        <v>4</v>
      </c>
      <c r="N645" s="72" t="s">
        <v>124</v>
      </c>
      <c r="O645" s="72" t="s">
        <v>125</v>
      </c>
      <c r="P645" s="72" t="s">
        <v>173</v>
      </c>
      <c r="Q645" s="186">
        <v>3933.07</v>
      </c>
      <c r="R645" s="66">
        <v>202</v>
      </c>
      <c r="S645" s="66">
        <f t="shared" si="123"/>
        <v>0</v>
      </c>
      <c r="T645" s="66">
        <v>900</v>
      </c>
      <c r="U645" s="4" t="s">
        <v>124</v>
      </c>
      <c r="V645" s="5">
        <f t="shared" si="128"/>
        <v>1.6598076151360788E-2</v>
      </c>
      <c r="W645" s="5">
        <f t="shared" si="129"/>
        <v>1.5152327221199557E-3</v>
      </c>
      <c r="X645" s="5" t="str">
        <f t="shared" si="132"/>
        <v>FLOW</v>
      </c>
      <c r="Y645" s="72" t="str">
        <f t="shared" si="124"/>
        <v>BPTP</v>
      </c>
      <c r="Z645" s="72" t="s">
        <v>166</v>
      </c>
      <c r="AA645" s="72" t="s">
        <v>258</v>
      </c>
      <c r="AB645" s="232" t="s">
        <v>2346</v>
      </c>
      <c r="AC645" s="72"/>
      <c r="AD645" s="72" t="s">
        <v>2889</v>
      </c>
      <c r="AE645" s="234"/>
      <c r="AF645" s="235" t="s">
        <v>129</v>
      </c>
      <c r="AG645" s="7"/>
      <c r="AH645" s="72" t="s">
        <v>1103</v>
      </c>
      <c r="AI645" s="7"/>
      <c r="AJ645" s="7"/>
      <c r="AK645" s="7"/>
      <c r="AL645" s="7">
        <v>3985</v>
      </c>
      <c r="AM645" s="186">
        <v>3933.07</v>
      </c>
      <c r="AN645" s="189">
        <v>118</v>
      </c>
      <c r="AO645" s="233">
        <v>147</v>
      </c>
      <c r="AP645" s="233" t="str">
        <f t="shared" si="125"/>
        <v>FLOW</v>
      </c>
      <c r="AQ645" s="233"/>
      <c r="AR645" s="233"/>
      <c r="AS645" s="233"/>
      <c r="AT645" s="233"/>
      <c r="AU645" s="72" t="s">
        <v>426</v>
      </c>
      <c r="AV645" s="236" t="s">
        <v>1537</v>
      </c>
      <c r="AW645" s="232" t="s">
        <v>221</v>
      </c>
      <c r="AX645" s="237">
        <v>45010</v>
      </c>
      <c r="AY645" s="72">
        <v>36</v>
      </c>
      <c r="AZ645" s="72" t="s">
        <v>139</v>
      </c>
      <c r="BA645" s="7" t="s">
        <v>2305</v>
      </c>
      <c r="BB645" s="7"/>
      <c r="BC645" s="7"/>
      <c r="BD645" s="72"/>
      <c r="BE645" s="72"/>
      <c r="BF645" s="72"/>
      <c r="BG645" s="150"/>
      <c r="BH645" s="72"/>
      <c r="BI645" s="72"/>
      <c r="BJ645" s="72"/>
      <c r="BK645" s="72"/>
      <c r="BL645" s="72"/>
      <c r="BM645" s="72"/>
      <c r="BN645" s="72"/>
      <c r="BO645" s="72"/>
      <c r="BP645" s="72"/>
      <c r="BQ645" s="72"/>
      <c r="BR645" s="72"/>
      <c r="BS645" s="72"/>
      <c r="BT645" s="72"/>
      <c r="BU645" s="72">
        <v>1</v>
      </c>
      <c r="BV645" s="72"/>
      <c r="BW645" s="72"/>
      <c r="BX645" s="72">
        <v>1</v>
      </c>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238">
        <f t="shared" si="126"/>
        <v>2</v>
      </c>
      <c r="ES645" s="72">
        <f t="shared" si="127"/>
        <v>1</v>
      </c>
      <c r="ET645" s="72" t="s">
        <v>178</v>
      </c>
      <c r="EU645" s="7" t="s">
        <v>2173</v>
      </c>
      <c r="EV645" s="7" t="s">
        <v>115</v>
      </c>
      <c r="EW645" s="7" t="s">
        <v>2358</v>
      </c>
      <c r="EX645" s="150" t="s">
        <v>2371</v>
      </c>
      <c r="EY645" s="239">
        <v>46220</v>
      </c>
      <c r="EZ645" s="239"/>
      <c r="FA645" s="150"/>
      <c r="FB645" s="239"/>
      <c r="FC645" s="7" t="s">
        <v>2932</v>
      </c>
      <c r="FD645" s="7"/>
      <c r="FE645" s="7">
        <f t="shared" si="130"/>
        <v>-5119</v>
      </c>
      <c r="FF645" s="72">
        <f t="shared" si="131"/>
        <v>7087</v>
      </c>
    </row>
    <row r="646" spans="1:163" ht="17.25" hidden="1" customHeight="1" x14ac:dyDescent="0.25">
      <c r="A646" s="72">
        <v>140002557</v>
      </c>
      <c r="B646" s="232" t="s">
        <v>383</v>
      </c>
      <c r="C646" s="72"/>
      <c r="D646" s="72"/>
      <c r="E646" s="72"/>
      <c r="F646" s="72"/>
      <c r="G646" s="233"/>
      <c r="H646" s="233"/>
      <c r="I646" s="72">
        <v>4537</v>
      </c>
      <c r="J646" s="72">
        <v>3799</v>
      </c>
      <c r="K646" s="189">
        <f t="shared" si="121"/>
        <v>3995</v>
      </c>
      <c r="L646" s="189">
        <f t="shared" si="122"/>
        <v>8336</v>
      </c>
      <c r="M646" s="260">
        <v>3</v>
      </c>
      <c r="N646" s="72" t="s">
        <v>124</v>
      </c>
      <c r="O646" s="72" t="s">
        <v>125</v>
      </c>
      <c r="P646" s="72" t="s">
        <v>322</v>
      </c>
      <c r="Q646" s="186">
        <v>3799</v>
      </c>
      <c r="R646" s="66">
        <v>196</v>
      </c>
      <c r="S646" s="66">
        <f t="shared" si="123"/>
        <v>0</v>
      </c>
      <c r="T646" s="66">
        <v>2250</v>
      </c>
      <c r="U646" s="4" t="s">
        <v>435</v>
      </c>
      <c r="V646" s="5">
        <f t="shared" si="128"/>
        <v>3.9331718996971805E-2</v>
      </c>
      <c r="W646" s="5">
        <f t="shared" si="129"/>
        <v>1.2167170361577525E-3</v>
      </c>
      <c r="X646" s="5" t="str">
        <f t="shared" si="132"/>
        <v>FLOW</v>
      </c>
      <c r="Y646" s="72" t="str">
        <f t="shared" si="124"/>
        <v>-</v>
      </c>
      <c r="Z646" s="72" t="s">
        <v>128</v>
      </c>
      <c r="AA646" s="72" t="s">
        <v>129</v>
      </c>
      <c r="AB646" s="232"/>
      <c r="AC646" s="72"/>
      <c r="AD646" s="72"/>
      <c r="AE646" s="234"/>
      <c r="AF646" s="235" t="s">
        <v>129</v>
      </c>
      <c r="AG646" s="7"/>
      <c r="AH646" s="72" t="s">
        <v>384</v>
      </c>
      <c r="AI646" s="7"/>
      <c r="AJ646" s="7"/>
      <c r="AK646" s="7"/>
      <c r="AL646" s="7">
        <v>3799</v>
      </c>
      <c r="AM646" s="186">
        <v>3799</v>
      </c>
      <c r="AN646" s="189">
        <v>86</v>
      </c>
      <c r="AO646" s="233">
        <v>115</v>
      </c>
      <c r="AP646" s="233" t="str">
        <f t="shared" si="125"/>
        <v>FLOW</v>
      </c>
      <c r="AQ646" s="233"/>
      <c r="AR646" s="233"/>
      <c r="AS646" s="233"/>
      <c r="AT646" s="233"/>
      <c r="AU646" s="72" t="s">
        <v>131</v>
      </c>
      <c r="AV646" s="236" t="s">
        <v>385</v>
      </c>
      <c r="AW646" s="232" t="s">
        <v>386</v>
      </c>
      <c r="AX646" s="237">
        <v>45006</v>
      </c>
      <c r="AY646" s="72">
        <v>36</v>
      </c>
      <c r="AZ646" s="72" t="s">
        <v>139</v>
      </c>
      <c r="BA646" s="7" t="s">
        <v>2305</v>
      </c>
      <c r="BB646" s="7"/>
      <c r="BC646" s="7"/>
      <c r="BD646" s="72"/>
      <c r="BE646" s="72"/>
      <c r="BF646" s="72"/>
      <c r="BG646" s="150"/>
      <c r="BH646" s="72"/>
      <c r="BI646" s="72"/>
      <c r="BJ646" s="72"/>
      <c r="BK646" s="72"/>
      <c r="BL646" s="72"/>
      <c r="BM646" s="72"/>
      <c r="BN646" s="72"/>
      <c r="BO646" s="72"/>
      <c r="BP646" s="72"/>
      <c r="BQ646" s="72"/>
      <c r="BR646" s="72">
        <v>1</v>
      </c>
      <c r="BS646" s="72"/>
      <c r="BT646" s="72"/>
      <c r="BU646" s="72"/>
      <c r="BV646" s="72"/>
      <c r="BW646" s="72"/>
      <c r="BX646" s="72"/>
      <c r="BY646" s="72"/>
      <c r="BZ646" s="72"/>
      <c r="CA646" s="72"/>
      <c r="CB646" s="72"/>
      <c r="CC646" s="72"/>
      <c r="CD646" s="72"/>
      <c r="CE646" s="72"/>
      <c r="CF646" s="72"/>
      <c r="CG646" s="72"/>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238">
        <f t="shared" si="126"/>
        <v>1</v>
      </c>
      <c r="ES646" s="72">
        <f t="shared" si="127"/>
        <v>1</v>
      </c>
      <c r="ET646" s="72" t="s">
        <v>326</v>
      </c>
      <c r="EU646" s="7" t="s">
        <v>387</v>
      </c>
      <c r="EV646" s="7" t="s">
        <v>115</v>
      </c>
      <c r="EW646" s="7" t="s">
        <v>2358</v>
      </c>
      <c r="EX646" s="150" t="s">
        <v>2534</v>
      </c>
      <c r="EY646" s="239">
        <v>46213</v>
      </c>
      <c r="EZ646" s="239"/>
      <c r="FA646" s="150"/>
      <c r="FB646" s="239"/>
      <c r="FC646" s="7"/>
      <c r="FD646" s="7"/>
      <c r="FE646" s="7">
        <f t="shared" si="130"/>
        <v>3995</v>
      </c>
      <c r="FF646" s="72">
        <f t="shared" si="131"/>
        <v>8336</v>
      </c>
      <c r="FG646" s="6">
        <v>140002557</v>
      </c>
    </row>
    <row r="647" spans="1:163" ht="17.25" hidden="1" customHeight="1" x14ac:dyDescent="0.25">
      <c r="A647" s="72">
        <v>463209020</v>
      </c>
      <c r="B647" s="232" t="s">
        <v>950</v>
      </c>
      <c r="C647" s="72"/>
      <c r="D647" s="72"/>
      <c r="E647" s="72"/>
      <c r="F647" s="72"/>
      <c r="G647" s="233"/>
      <c r="H647" s="233"/>
      <c r="I647" s="72">
        <v>3806</v>
      </c>
      <c r="J647" s="72">
        <v>3806</v>
      </c>
      <c r="K647" s="189">
        <f t="shared" si="121"/>
        <v>3877</v>
      </c>
      <c r="L647" s="189">
        <f t="shared" si="122"/>
        <v>7612</v>
      </c>
      <c r="M647" s="260">
        <v>1</v>
      </c>
      <c r="N647" s="72" t="s">
        <v>124</v>
      </c>
      <c r="O647" s="72" t="s">
        <v>125</v>
      </c>
      <c r="P647" s="72" t="s">
        <v>140</v>
      </c>
      <c r="Q647" s="186">
        <v>3733</v>
      </c>
      <c r="R647" s="66">
        <v>71</v>
      </c>
      <c r="S647" s="66">
        <f t="shared" si="123"/>
        <v>0</v>
      </c>
      <c r="T647" s="66">
        <v>1350</v>
      </c>
      <c r="U647" s="4" t="s">
        <v>1020</v>
      </c>
      <c r="V647" s="5">
        <f t="shared" si="128"/>
        <v>1.285954879009094E-3</v>
      </c>
      <c r="W647" s="5">
        <f t="shared" si="129"/>
        <v>1.9661602407070589E-4</v>
      </c>
      <c r="X647" s="5" t="str">
        <f t="shared" si="132"/>
        <v>FLOW</v>
      </c>
      <c r="Y647" s="72" t="str">
        <f t="shared" si="124"/>
        <v>NC</v>
      </c>
      <c r="Z647" s="72" t="s">
        <v>141</v>
      </c>
      <c r="AA647" s="72" t="s">
        <v>141</v>
      </c>
      <c r="AB647" s="232" t="s">
        <v>2349</v>
      </c>
      <c r="AC647" s="72"/>
      <c r="AD647" s="72" t="s">
        <v>2892</v>
      </c>
      <c r="AE647" s="234"/>
      <c r="AF647" s="235" t="s">
        <v>129</v>
      </c>
      <c r="AG647" s="7"/>
      <c r="AH647" s="72" t="s">
        <v>425</v>
      </c>
      <c r="AI647" s="7"/>
      <c r="AJ647" s="7"/>
      <c r="AK647" s="7"/>
      <c r="AL647" s="7">
        <v>3806</v>
      </c>
      <c r="AM647" s="186">
        <v>3733</v>
      </c>
      <c r="AN647" s="189">
        <v>26</v>
      </c>
      <c r="AO647" s="233">
        <v>55</v>
      </c>
      <c r="AP647" s="233" t="str">
        <f t="shared" si="125"/>
        <v>FLOW</v>
      </c>
      <c r="AQ647" s="233"/>
      <c r="AR647" s="233"/>
      <c r="AS647" s="233"/>
      <c r="AT647" s="233"/>
      <c r="AU647" s="72" t="s">
        <v>131</v>
      </c>
      <c r="AV647" s="236" t="s">
        <v>1736</v>
      </c>
      <c r="AW647" s="232" t="s">
        <v>261</v>
      </c>
      <c r="AX647" s="237">
        <v>45457</v>
      </c>
      <c r="AY647" s="72">
        <v>24</v>
      </c>
      <c r="AZ647" s="72" t="s">
        <v>139</v>
      </c>
      <c r="BA647" s="7" t="s">
        <v>135</v>
      </c>
      <c r="BB647" s="7"/>
      <c r="BC647" s="7"/>
      <c r="BD647" s="72"/>
      <c r="BE647" s="72"/>
      <c r="BF647" s="72"/>
      <c r="BG647" s="150"/>
      <c r="BH647" s="72"/>
      <c r="BI647" s="72">
        <v>1</v>
      </c>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238">
        <f t="shared" si="126"/>
        <v>1</v>
      </c>
      <c r="ES647" s="72">
        <f t="shared" si="127"/>
        <v>1</v>
      </c>
      <c r="ET647" s="72" t="s">
        <v>145</v>
      </c>
      <c r="EU647" s="7" t="s">
        <v>2174</v>
      </c>
      <c r="EV647" s="7" t="s">
        <v>115</v>
      </c>
      <c r="EW647" s="7" t="s">
        <v>2386</v>
      </c>
      <c r="EX647" s="150" t="s">
        <v>2397</v>
      </c>
      <c r="EY647" s="239">
        <v>46206</v>
      </c>
      <c r="EZ647" s="239"/>
      <c r="FA647" s="150"/>
      <c r="FB647" s="239"/>
      <c r="FC647" s="7"/>
      <c r="FD647" s="7"/>
      <c r="FE647" s="7">
        <f t="shared" si="130"/>
        <v>3877</v>
      </c>
      <c r="FF647" s="72">
        <f t="shared" si="131"/>
        <v>7612</v>
      </c>
    </row>
    <row r="648" spans="1:163" ht="17.25" hidden="1" customHeight="1" x14ac:dyDescent="0.25">
      <c r="A648" s="72">
        <v>463741290</v>
      </c>
      <c r="B648" s="232" t="s">
        <v>700</v>
      </c>
      <c r="C648" s="72"/>
      <c r="D648" s="72"/>
      <c r="E648" s="72"/>
      <c r="F648" s="72"/>
      <c r="G648" s="233"/>
      <c r="H648" s="233"/>
      <c r="I648" s="72">
        <v>574</v>
      </c>
      <c r="J648" s="72">
        <v>2870</v>
      </c>
      <c r="K648" s="189">
        <f t="shared" si="121"/>
        <v>245</v>
      </c>
      <c r="L648" s="189">
        <f t="shared" si="122"/>
        <v>3444</v>
      </c>
      <c r="M648" s="260">
        <v>6</v>
      </c>
      <c r="N648" s="72" t="s">
        <v>124</v>
      </c>
      <c r="O648" s="72" t="s">
        <v>125</v>
      </c>
      <c r="P648" s="72" t="s">
        <v>206</v>
      </c>
      <c r="Q648" s="186">
        <v>3722</v>
      </c>
      <c r="R648" s="66">
        <v>245</v>
      </c>
      <c r="S648" s="66">
        <f t="shared" si="123"/>
        <v>0</v>
      </c>
      <c r="T648" s="66">
        <v>7200</v>
      </c>
      <c r="U648" s="4" t="s">
        <v>129</v>
      </c>
      <c r="V648" s="5">
        <f t="shared" si="128"/>
        <v>5.2510545844443507E-2</v>
      </c>
      <c r="W648" s="5">
        <f t="shared" si="129"/>
        <v>1.6268949638277481E-3</v>
      </c>
      <c r="X648" s="5" t="str">
        <f t="shared" si="132"/>
        <v>FLOW</v>
      </c>
      <c r="Y648" s="72" t="str">
        <f t="shared" si="124"/>
        <v>BPTP</v>
      </c>
      <c r="Z648" s="72" t="s">
        <v>129</v>
      </c>
      <c r="AA648" s="72" t="s">
        <v>258</v>
      </c>
      <c r="AB648" s="232" t="s">
        <v>2346</v>
      </c>
      <c r="AC648" s="72"/>
      <c r="AD648" s="72" t="s">
        <v>2889</v>
      </c>
      <c r="AE648" s="234"/>
      <c r="AF648" s="235" t="s">
        <v>129</v>
      </c>
      <c r="AG648" s="7"/>
      <c r="AH648" s="72" t="s">
        <v>207</v>
      </c>
      <c r="AI648" s="7"/>
      <c r="AJ648" s="7"/>
      <c r="AK648" s="7"/>
      <c r="AL648" s="7">
        <v>2870</v>
      </c>
      <c r="AM648" s="186">
        <v>3722</v>
      </c>
      <c r="AN648" s="189">
        <v>176</v>
      </c>
      <c r="AO648" s="233">
        <v>205</v>
      </c>
      <c r="AP648" s="233" t="str">
        <f t="shared" si="125"/>
        <v>FLOW</v>
      </c>
      <c r="AQ648" s="233"/>
      <c r="AR648" s="233"/>
      <c r="AS648" s="233"/>
      <c r="AT648" s="233"/>
      <c r="AU648" s="72" t="s">
        <v>426</v>
      </c>
      <c r="AV648" s="236" t="s">
        <v>1434</v>
      </c>
      <c r="AW648" s="232" t="s">
        <v>1435</v>
      </c>
      <c r="AX648" s="237">
        <v>45517</v>
      </c>
      <c r="AY648" s="72">
        <v>24</v>
      </c>
      <c r="AZ648" s="72" t="s">
        <v>139</v>
      </c>
      <c r="BA648" s="7" t="s">
        <v>135</v>
      </c>
      <c r="BB648" s="7"/>
      <c r="BC648" s="7"/>
      <c r="BD648" s="72"/>
      <c r="BE648" s="72"/>
      <c r="BF648" s="72"/>
      <c r="BG648" s="150"/>
      <c r="BH648" s="72"/>
      <c r="BI648" s="72"/>
      <c r="BJ648" s="72"/>
      <c r="BK648" s="72"/>
      <c r="BL648" s="72"/>
      <c r="BM648" s="72"/>
      <c r="BN648" s="72"/>
      <c r="BO648" s="72"/>
      <c r="BP648" s="72"/>
      <c r="BQ648" s="72"/>
      <c r="BR648" s="72"/>
      <c r="BS648" s="72"/>
      <c r="BT648" s="72"/>
      <c r="BU648" s="72">
        <v>1</v>
      </c>
      <c r="BV648" s="72"/>
      <c r="BW648" s="72"/>
      <c r="BX648" s="72">
        <v>1</v>
      </c>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238">
        <f t="shared" si="126"/>
        <v>2</v>
      </c>
      <c r="ES648" s="72">
        <f t="shared" si="127"/>
        <v>1</v>
      </c>
      <c r="ET648" s="72" t="s">
        <v>210</v>
      </c>
      <c r="EU648" s="7" t="s">
        <v>2175</v>
      </c>
      <c r="EV648" s="7" t="s">
        <v>115</v>
      </c>
      <c r="EW648" s="7" t="s">
        <v>2362</v>
      </c>
      <c r="EX648" s="150" t="s">
        <v>2381</v>
      </c>
      <c r="EY648" s="239">
        <v>46210</v>
      </c>
      <c r="EZ648" s="239"/>
      <c r="FA648" s="150"/>
      <c r="FB648" s="239"/>
      <c r="FC648" s="7"/>
      <c r="FD648" s="7"/>
      <c r="FE648" s="7">
        <f t="shared" si="130"/>
        <v>245</v>
      </c>
      <c r="FF648" s="72">
        <f t="shared" si="131"/>
        <v>3444</v>
      </c>
    </row>
    <row r="649" spans="1:163" ht="17.25" hidden="1" customHeight="1" x14ac:dyDescent="0.25">
      <c r="A649" s="72">
        <v>139827641</v>
      </c>
      <c r="B649" s="232" t="s">
        <v>618</v>
      </c>
      <c r="C649" s="72" t="s">
        <v>2243</v>
      </c>
      <c r="D649" s="72" t="s">
        <v>2880</v>
      </c>
      <c r="E649" s="72">
        <v>3621</v>
      </c>
      <c r="F649" s="72"/>
      <c r="G649" s="233"/>
      <c r="H649" s="233"/>
      <c r="I649" s="72">
        <v>3621</v>
      </c>
      <c r="J649" s="72">
        <v>3753</v>
      </c>
      <c r="K649" s="189">
        <f t="shared" si="121"/>
        <v>-6367</v>
      </c>
      <c r="L649" s="189">
        <f t="shared" si="122"/>
        <v>3753</v>
      </c>
      <c r="M649" s="260">
        <v>4</v>
      </c>
      <c r="N649" s="72" t="s">
        <v>480</v>
      </c>
      <c r="O649" s="72" t="s">
        <v>128</v>
      </c>
      <c r="P649" s="72" t="s">
        <v>140</v>
      </c>
      <c r="Q649" s="186">
        <v>3683.41</v>
      </c>
      <c r="R649" s="66">
        <v>743</v>
      </c>
      <c r="S649" s="66">
        <f t="shared" si="123"/>
        <v>0</v>
      </c>
      <c r="T649" s="66">
        <v>6300</v>
      </c>
      <c r="U649" s="4" t="s">
        <v>174</v>
      </c>
      <c r="V649" s="5">
        <f t="shared" si="128"/>
        <v>1.2397725104062994E-2</v>
      </c>
      <c r="W649" s="5">
        <f t="shared" si="129"/>
        <v>1.4190500959768999E-3</v>
      </c>
      <c r="X649" s="5" t="str">
        <f t="shared" si="132"/>
        <v>RB</v>
      </c>
      <c r="Y649" s="72" t="str">
        <f t="shared" si="124"/>
        <v>PAID</v>
      </c>
      <c r="Z649" s="72" t="s">
        <v>128</v>
      </c>
      <c r="AA649" s="72" t="s">
        <v>128</v>
      </c>
      <c r="AB649" s="232" t="s">
        <v>2347</v>
      </c>
      <c r="AC649" s="72"/>
      <c r="AD649" s="72" t="s">
        <v>2889</v>
      </c>
      <c r="AE649" s="234"/>
      <c r="AF649" s="235" t="s">
        <v>129</v>
      </c>
      <c r="AG649" s="7"/>
      <c r="AH649" s="72" t="s">
        <v>160</v>
      </c>
      <c r="AI649" s="7"/>
      <c r="AJ649" s="7"/>
      <c r="AK649" s="7"/>
      <c r="AL649" s="7">
        <v>3753</v>
      </c>
      <c r="AM649" s="186">
        <v>3683.41</v>
      </c>
      <c r="AN649" s="189">
        <v>117</v>
      </c>
      <c r="AO649" s="233">
        <v>0</v>
      </c>
      <c r="AP649" s="233" t="str">
        <f t="shared" si="125"/>
        <v>RB</v>
      </c>
      <c r="AQ649" s="233"/>
      <c r="AR649" s="233"/>
      <c r="AS649" s="233"/>
      <c r="AT649" s="233"/>
      <c r="AU649" s="72" t="s">
        <v>426</v>
      </c>
      <c r="AV649" s="236" t="s">
        <v>1326</v>
      </c>
      <c r="AW649" s="232" t="s">
        <v>1265</v>
      </c>
      <c r="AX649" s="237">
        <v>45013</v>
      </c>
      <c r="AY649" s="72">
        <v>36</v>
      </c>
      <c r="AZ649" s="72" t="s">
        <v>139</v>
      </c>
      <c r="BA649" s="7" t="s">
        <v>135</v>
      </c>
      <c r="BB649" s="7"/>
      <c r="BC649" s="7"/>
      <c r="BD649" s="72"/>
      <c r="BE649" s="72"/>
      <c r="BF649" s="72"/>
      <c r="BG649" s="150"/>
      <c r="BH649" s="72"/>
      <c r="BI649" s="72"/>
      <c r="BJ649" s="72"/>
      <c r="BK649" s="72"/>
      <c r="BL649" s="72"/>
      <c r="BM649" s="72"/>
      <c r="BN649" s="72"/>
      <c r="BO649" s="72"/>
      <c r="BP649" s="72"/>
      <c r="BQ649" s="72"/>
      <c r="BR649" s="72"/>
      <c r="BS649" s="72"/>
      <c r="BT649" s="72"/>
      <c r="BU649" s="72">
        <v>1</v>
      </c>
      <c r="BV649" s="72"/>
      <c r="BW649" s="72"/>
      <c r="BX649" s="72">
        <v>1</v>
      </c>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238">
        <f t="shared" si="126"/>
        <v>2</v>
      </c>
      <c r="ES649" s="72">
        <f t="shared" si="127"/>
        <v>1</v>
      </c>
      <c r="ET649" s="72" t="s">
        <v>145</v>
      </c>
      <c r="EU649" s="7" t="s">
        <v>2176</v>
      </c>
      <c r="EV649" s="7" t="s">
        <v>115</v>
      </c>
      <c r="EW649" s="7" t="s">
        <v>2362</v>
      </c>
      <c r="EX649" s="150" t="s">
        <v>2385</v>
      </c>
      <c r="EY649" s="239">
        <v>46210</v>
      </c>
      <c r="EZ649" s="239"/>
      <c r="FA649" s="150"/>
      <c r="FB649" s="239"/>
      <c r="FC649" s="7"/>
      <c r="FD649" s="7"/>
      <c r="FE649" s="7">
        <f t="shared" si="130"/>
        <v>-6367</v>
      </c>
      <c r="FF649" s="72">
        <f t="shared" si="131"/>
        <v>7374</v>
      </c>
    </row>
    <row r="650" spans="1:163" ht="17.25" hidden="1" customHeight="1" x14ac:dyDescent="0.25">
      <c r="A650" s="72">
        <v>457860684</v>
      </c>
      <c r="B650" s="232" t="s">
        <v>793</v>
      </c>
      <c r="C650" s="72"/>
      <c r="D650" s="72"/>
      <c r="E650" s="72"/>
      <c r="F650" s="72"/>
      <c r="G650" s="233"/>
      <c r="H650" s="233"/>
      <c r="I650" s="72">
        <v>3786</v>
      </c>
      <c r="J650" s="72">
        <v>3665</v>
      </c>
      <c r="K650" s="189">
        <f t="shared" si="121"/>
        <v>3998</v>
      </c>
      <c r="L650" s="189">
        <f t="shared" si="122"/>
        <v>7451</v>
      </c>
      <c r="M650" s="260">
        <v>2</v>
      </c>
      <c r="N650" s="72" t="s">
        <v>124</v>
      </c>
      <c r="O650" s="72" t="s">
        <v>125</v>
      </c>
      <c r="P650" s="72" t="s">
        <v>165</v>
      </c>
      <c r="Q650" s="186">
        <v>3665</v>
      </c>
      <c r="R650" s="66">
        <v>333</v>
      </c>
      <c r="S650" s="66">
        <f t="shared" si="123"/>
        <v>0</v>
      </c>
      <c r="T650" s="66">
        <v>6300</v>
      </c>
      <c r="U650" s="4" t="s">
        <v>1007</v>
      </c>
      <c r="V650" s="5">
        <f t="shared" si="128"/>
        <v>2.0069621049960434E-2</v>
      </c>
      <c r="W650" s="5">
        <f t="shared" si="129"/>
        <v>6.8143442090626391E-4</v>
      </c>
      <c r="X650" s="5" t="s">
        <v>2242</v>
      </c>
      <c r="Y650" s="72" t="str">
        <f t="shared" si="124"/>
        <v>PTP</v>
      </c>
      <c r="Z650" s="72" t="s">
        <v>166</v>
      </c>
      <c r="AA650" s="72" t="s">
        <v>166</v>
      </c>
      <c r="AB650" s="232"/>
      <c r="AC650" s="72">
        <v>29</v>
      </c>
      <c r="AD650" s="72" t="s">
        <v>2889</v>
      </c>
      <c r="AE650" s="234"/>
      <c r="AF650" s="235" t="s">
        <v>129</v>
      </c>
      <c r="AG650" s="7"/>
      <c r="AH650" s="72" t="s">
        <v>167</v>
      </c>
      <c r="AI650" s="7"/>
      <c r="AJ650" s="7"/>
      <c r="AK650" s="7"/>
      <c r="AL650" s="7">
        <v>3665</v>
      </c>
      <c r="AM650" s="186">
        <v>3665</v>
      </c>
      <c r="AN650" s="189">
        <v>57</v>
      </c>
      <c r="AO650" s="233">
        <v>86</v>
      </c>
      <c r="AP650" s="233" t="str">
        <f t="shared" si="125"/>
        <v>FLOW</v>
      </c>
      <c r="AQ650" s="233"/>
      <c r="AR650" s="233"/>
      <c r="AS650" s="233"/>
      <c r="AT650" s="233"/>
      <c r="AU650" s="72" t="s">
        <v>131</v>
      </c>
      <c r="AV650" s="236" t="s">
        <v>1547</v>
      </c>
      <c r="AW650" s="232" t="s">
        <v>1217</v>
      </c>
      <c r="AX650" s="237">
        <v>45042</v>
      </c>
      <c r="AY650" s="72">
        <v>36</v>
      </c>
      <c r="AZ650" s="72" t="s">
        <v>139</v>
      </c>
      <c r="BA650" s="7" t="s">
        <v>2305</v>
      </c>
      <c r="BB650" s="7"/>
      <c r="BC650" s="7"/>
      <c r="BD650" s="72"/>
      <c r="BE650" s="72"/>
      <c r="BF650" s="72"/>
      <c r="BG650" s="150"/>
      <c r="BH650" s="72"/>
      <c r="BI650" s="72"/>
      <c r="BJ650" s="72"/>
      <c r="BK650" s="72"/>
      <c r="BL650" s="72"/>
      <c r="BM650" s="72"/>
      <c r="BN650" s="72"/>
      <c r="BO650" s="72"/>
      <c r="BP650" s="72"/>
      <c r="BQ650" s="72"/>
      <c r="BR650" s="72"/>
      <c r="BS650" s="72"/>
      <c r="BT650" s="72"/>
      <c r="BU650" s="72"/>
      <c r="BV650" s="72"/>
      <c r="BW650" s="72"/>
      <c r="BX650" s="72"/>
      <c r="BY650" s="72"/>
      <c r="BZ650" s="72"/>
      <c r="CA650" s="72">
        <v>1</v>
      </c>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238">
        <f t="shared" si="126"/>
        <v>1</v>
      </c>
      <c r="ES650" s="72">
        <f t="shared" si="127"/>
        <v>1</v>
      </c>
      <c r="ET650" s="72" t="s">
        <v>170</v>
      </c>
      <c r="EU650" s="7" t="s">
        <v>2177</v>
      </c>
      <c r="EV650" s="7" t="s">
        <v>115</v>
      </c>
      <c r="EW650" s="7" t="e">
        <v>#N/A</v>
      </c>
      <c r="EX650" s="150" t="e">
        <v>#N/A</v>
      </c>
      <c r="EY650" s="239" t="e">
        <v>#N/A</v>
      </c>
      <c r="EZ650" s="239"/>
      <c r="FA650" s="150"/>
      <c r="FB650" s="239"/>
      <c r="FC650" s="7"/>
      <c r="FD650" s="7"/>
      <c r="FE650" s="7">
        <f t="shared" si="130"/>
        <v>3998</v>
      </c>
      <c r="FF650" s="72">
        <f t="shared" si="131"/>
        <v>7451</v>
      </c>
    </row>
    <row r="651" spans="1:163" ht="17.25" hidden="1" customHeight="1" x14ac:dyDescent="0.25">
      <c r="A651" s="72">
        <v>460451199</v>
      </c>
      <c r="B651" s="232" t="s">
        <v>2647</v>
      </c>
      <c r="C651" s="72"/>
      <c r="D651" s="72"/>
      <c r="E651" s="72"/>
      <c r="F651" s="72"/>
      <c r="G651" s="233"/>
      <c r="H651" s="233"/>
      <c r="I651" s="72">
        <v>3690</v>
      </c>
      <c r="J651" s="72">
        <v>3690</v>
      </c>
      <c r="K651" s="189">
        <f t="shared" si="121"/>
        <v>3744</v>
      </c>
      <c r="L651" s="189">
        <f t="shared" si="122"/>
        <v>7380</v>
      </c>
      <c r="M651" s="260">
        <v>2</v>
      </c>
      <c r="N651" s="72" t="s">
        <v>124</v>
      </c>
      <c r="O651" s="72" t="s">
        <v>125</v>
      </c>
      <c r="P651" s="72" t="s">
        <v>206</v>
      </c>
      <c r="Q651" s="186">
        <v>3642</v>
      </c>
      <c r="R651" s="66">
        <v>54</v>
      </c>
      <c r="S651" s="66">
        <f t="shared" si="123"/>
        <v>0</v>
      </c>
      <c r="T651" s="66">
        <v>900</v>
      </c>
      <c r="U651" s="4" t="s">
        <v>124</v>
      </c>
      <c r="V651" s="5">
        <f t="shared" si="128"/>
        <v>5.8693982500168324E-3</v>
      </c>
      <c r="W651" s="5">
        <f t="shared" si="129"/>
        <v>6.7715802481326415E-4</v>
      </c>
      <c r="X651" s="5" t="str">
        <f t="shared" si="132"/>
        <v>FLOW</v>
      </c>
      <c r="Y651" s="72" t="str">
        <f t="shared" si="124"/>
        <v>RTP</v>
      </c>
      <c r="Z651" s="72" t="s">
        <v>129</v>
      </c>
      <c r="AA651" s="72" t="s">
        <v>127</v>
      </c>
      <c r="AB651" s="232" t="s">
        <v>2346</v>
      </c>
      <c r="AC651" s="72"/>
      <c r="AD651" s="72" t="s">
        <v>2888</v>
      </c>
      <c r="AE651" s="234"/>
      <c r="AF651" s="235" t="s">
        <v>129</v>
      </c>
      <c r="AG651" s="7"/>
      <c r="AH651" s="72" t="s">
        <v>1107</v>
      </c>
      <c r="AI651" s="7"/>
      <c r="AJ651" s="7"/>
      <c r="AK651" s="7"/>
      <c r="AL651" s="7">
        <v>4644</v>
      </c>
      <c r="AM651" s="186">
        <v>3642</v>
      </c>
      <c r="AN651" s="189">
        <v>57</v>
      </c>
      <c r="AO651" s="233">
        <v>86</v>
      </c>
      <c r="AP651" s="233" t="str">
        <f t="shared" si="125"/>
        <v>FLOW</v>
      </c>
      <c r="AQ651" s="233"/>
      <c r="AR651" s="233"/>
      <c r="AS651" s="233"/>
      <c r="AT651" s="233"/>
      <c r="AU651" s="72"/>
      <c r="AV651" s="236" t="s">
        <v>2820</v>
      </c>
      <c r="AW651" s="232" t="s">
        <v>401</v>
      </c>
      <c r="AX651" s="237">
        <v>45233</v>
      </c>
      <c r="AY651" s="72">
        <v>30</v>
      </c>
      <c r="AZ651" s="72" t="s">
        <v>2880</v>
      </c>
      <c r="BA651" s="7" t="s">
        <v>135</v>
      </c>
      <c r="BB651" s="7"/>
      <c r="BC651" s="7"/>
      <c r="BD651" s="72"/>
      <c r="BE651" s="72"/>
      <c r="BF651" s="72"/>
      <c r="BG651" s="150"/>
      <c r="BH651" s="72"/>
      <c r="BI651" s="72"/>
      <c r="BJ651" s="72"/>
      <c r="BK651" s="72"/>
      <c r="BL651" s="72"/>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238">
        <f t="shared" si="126"/>
        <v>0</v>
      </c>
      <c r="ES651" s="72" t="str">
        <f t="shared" si="127"/>
        <v/>
      </c>
      <c r="ET651" s="72" t="s">
        <v>210</v>
      </c>
      <c r="EU651" s="7"/>
      <c r="EV651" s="262"/>
      <c r="EW651" s="7"/>
      <c r="EX651" s="150"/>
      <c r="EY651" s="239"/>
      <c r="EZ651" s="239"/>
      <c r="FA651" s="150"/>
      <c r="FB651" s="239"/>
      <c r="FC651" s="7"/>
      <c r="FD651" s="7"/>
      <c r="FE651" s="7">
        <f t="shared" si="130"/>
        <v>3744</v>
      </c>
      <c r="FF651" s="72">
        <f t="shared" si="131"/>
        <v>7380</v>
      </c>
    </row>
    <row r="652" spans="1:163" ht="17.25" hidden="1" customHeight="1" x14ac:dyDescent="0.25">
      <c r="A652" s="72">
        <v>141806383</v>
      </c>
      <c r="B652" s="232" t="s">
        <v>960</v>
      </c>
      <c r="C652" s="72" t="s">
        <v>2243</v>
      </c>
      <c r="D652" s="72" t="s">
        <v>2885</v>
      </c>
      <c r="E652" s="72">
        <v>4000</v>
      </c>
      <c r="F652" s="72"/>
      <c r="G652" s="233"/>
      <c r="H652" s="233"/>
      <c r="I652" s="72">
        <v>3865</v>
      </c>
      <c r="J652" s="72">
        <v>3628</v>
      </c>
      <c r="K652" s="189">
        <f t="shared" si="121"/>
        <v>3686</v>
      </c>
      <c r="L652" s="189">
        <f t="shared" si="122"/>
        <v>3493</v>
      </c>
      <c r="M652" s="260">
        <v>1</v>
      </c>
      <c r="N652" s="72" t="s">
        <v>480</v>
      </c>
      <c r="O652" s="72" t="s">
        <v>128</v>
      </c>
      <c r="P652" s="72" t="s">
        <v>276</v>
      </c>
      <c r="Q652" s="186">
        <v>3628</v>
      </c>
      <c r="R652" s="66">
        <v>58</v>
      </c>
      <c r="S652" s="66">
        <f t="shared" si="123"/>
        <v>0</v>
      </c>
      <c r="T652" s="66">
        <v>3150</v>
      </c>
      <c r="U652" s="4" t="s">
        <v>1008</v>
      </c>
      <c r="V652" s="5">
        <f t="shared" si="128"/>
        <v>2.9048497178640691E-3</v>
      </c>
      <c r="W652" s="5">
        <f t="shared" si="129"/>
        <v>1.910857046151945E-4</v>
      </c>
      <c r="X652" s="5" t="str">
        <f t="shared" si="132"/>
        <v>RB</v>
      </c>
      <c r="Y652" s="72" t="str">
        <f t="shared" si="124"/>
        <v>PAID</v>
      </c>
      <c r="Z652" s="72" t="s">
        <v>128</v>
      </c>
      <c r="AA652" s="72" t="s">
        <v>128</v>
      </c>
      <c r="AB652" s="232"/>
      <c r="AC652" s="72"/>
      <c r="AD652" s="72"/>
      <c r="AE652" s="234"/>
      <c r="AF652" s="235" t="s">
        <v>129</v>
      </c>
      <c r="AG652" s="7"/>
      <c r="AH652" s="72" t="s">
        <v>1160</v>
      </c>
      <c r="AI652" s="7"/>
      <c r="AJ652" s="7"/>
      <c r="AK652" s="7"/>
      <c r="AL652" s="7">
        <v>3628</v>
      </c>
      <c r="AM652" s="186">
        <v>3628</v>
      </c>
      <c r="AN652" s="189">
        <v>25</v>
      </c>
      <c r="AO652" s="233">
        <v>0</v>
      </c>
      <c r="AP652" s="233" t="str">
        <f t="shared" si="125"/>
        <v>RB</v>
      </c>
      <c r="AQ652" s="233"/>
      <c r="AR652" s="233"/>
      <c r="AS652" s="233"/>
      <c r="AT652" s="233"/>
      <c r="AU652" s="72" t="s">
        <v>131</v>
      </c>
      <c r="AV652" s="236" t="s">
        <v>1746</v>
      </c>
      <c r="AW652" s="232" t="s">
        <v>401</v>
      </c>
      <c r="AX652" s="237">
        <v>45071</v>
      </c>
      <c r="AY652" s="72">
        <v>36</v>
      </c>
      <c r="AZ652" s="72" t="s">
        <v>139</v>
      </c>
      <c r="BA652" s="7" t="s">
        <v>135</v>
      </c>
      <c r="BB652" s="7"/>
      <c r="BC652" s="7"/>
      <c r="BD652" s="72"/>
      <c r="BE652" s="72"/>
      <c r="BF652" s="72"/>
      <c r="BG652" s="150"/>
      <c r="BH652" s="72"/>
      <c r="BI652" s="72"/>
      <c r="BJ652" s="72"/>
      <c r="BK652" s="72"/>
      <c r="BL652" s="72"/>
      <c r="BM652" s="72"/>
      <c r="BN652" s="72"/>
      <c r="BO652" s="72"/>
      <c r="BP652" s="72"/>
      <c r="BQ652" s="72"/>
      <c r="BR652" s="72"/>
      <c r="BS652" s="72"/>
      <c r="BT652" s="72"/>
      <c r="BU652" s="72"/>
      <c r="BV652" s="72"/>
      <c r="BW652" s="72"/>
      <c r="BX652" s="72"/>
      <c r="BY652" s="72"/>
      <c r="BZ652" s="72"/>
      <c r="CA652" s="72">
        <v>1</v>
      </c>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238">
        <f t="shared" si="126"/>
        <v>1</v>
      </c>
      <c r="ES652" s="72">
        <f t="shared" si="127"/>
        <v>1</v>
      </c>
      <c r="ET652" s="72" t="s">
        <v>280</v>
      </c>
      <c r="EU652" s="7" t="s">
        <v>2178</v>
      </c>
      <c r="EV652" s="7" t="s">
        <v>115</v>
      </c>
      <c r="EW652" s="7" t="e">
        <v>#N/A</v>
      </c>
      <c r="EX652" s="150" t="e">
        <v>#N/A</v>
      </c>
      <c r="EY652" s="239" t="e">
        <v>#N/A</v>
      </c>
      <c r="EZ652" s="239"/>
      <c r="FA652" s="150"/>
      <c r="FB652" s="239"/>
      <c r="FC652" s="7"/>
      <c r="FD652" s="7"/>
      <c r="FE652" s="7">
        <f t="shared" si="130"/>
        <v>3686</v>
      </c>
      <c r="FF652" s="72">
        <f t="shared" si="131"/>
        <v>7493</v>
      </c>
    </row>
    <row r="653" spans="1:163" ht="17.25" hidden="1" customHeight="1" x14ac:dyDescent="0.25">
      <c r="A653" s="72">
        <v>463357166</v>
      </c>
      <c r="B653" s="232" t="s">
        <v>520</v>
      </c>
      <c r="C653" s="72"/>
      <c r="D653" s="72"/>
      <c r="E653" s="72"/>
      <c r="F653" s="72"/>
      <c r="G653" s="233"/>
      <c r="H653" s="233"/>
      <c r="I653" s="72">
        <v>1251</v>
      </c>
      <c r="J653" s="72">
        <v>2502</v>
      </c>
      <c r="K653" s="189">
        <f t="shared" si="121"/>
        <v>215</v>
      </c>
      <c r="L653" s="189">
        <f t="shared" si="122"/>
        <v>3753</v>
      </c>
      <c r="M653" s="260">
        <v>3</v>
      </c>
      <c r="N653" s="72" t="s">
        <v>124</v>
      </c>
      <c r="O653" s="72" t="s">
        <v>125</v>
      </c>
      <c r="P653" s="72" t="s">
        <v>284</v>
      </c>
      <c r="Q653" s="186">
        <v>3609</v>
      </c>
      <c r="R653" s="66">
        <v>215</v>
      </c>
      <c r="S653" s="66">
        <f t="shared" si="123"/>
        <v>0</v>
      </c>
      <c r="T653" s="66">
        <v>7200</v>
      </c>
      <c r="U653" s="4" t="s">
        <v>129</v>
      </c>
      <c r="V653" s="5">
        <f t="shared" si="128"/>
        <v>2.2235627537897453E-2</v>
      </c>
      <c r="W653" s="5">
        <f t="shared" si="129"/>
        <v>1.1558651707010606E-3</v>
      </c>
      <c r="X653" s="5" t="str">
        <f t="shared" si="132"/>
        <v>FLOW</v>
      </c>
      <c r="Y653" s="72" t="str">
        <f t="shared" si="124"/>
        <v>OS</v>
      </c>
      <c r="Z653" s="72" t="s">
        <v>129</v>
      </c>
      <c r="AA653" s="72" t="s">
        <v>2552</v>
      </c>
      <c r="AB653" s="232" t="s">
        <v>2903</v>
      </c>
      <c r="AC653" s="72"/>
      <c r="AD653" s="72" t="s">
        <v>438</v>
      </c>
      <c r="AE653" s="234"/>
      <c r="AF653" s="235" t="s">
        <v>129</v>
      </c>
      <c r="AG653" s="7"/>
      <c r="AH653" s="72" t="s">
        <v>301</v>
      </c>
      <c r="AI653" s="7"/>
      <c r="AJ653" s="7"/>
      <c r="AK653" s="7"/>
      <c r="AL653" s="7">
        <v>2502</v>
      </c>
      <c r="AM653" s="186">
        <v>3609</v>
      </c>
      <c r="AN653" s="189">
        <v>86</v>
      </c>
      <c r="AO653" s="233">
        <v>115</v>
      </c>
      <c r="AP653" s="233" t="str">
        <f t="shared" si="125"/>
        <v>FLOW</v>
      </c>
      <c r="AQ653" s="233"/>
      <c r="AR653" s="233"/>
      <c r="AS653" s="233"/>
      <c r="AT653" s="233"/>
      <c r="AU653" s="72" t="s">
        <v>426</v>
      </c>
      <c r="AV653" s="236" t="s">
        <v>1179</v>
      </c>
      <c r="AW653" s="232" t="s">
        <v>1180</v>
      </c>
      <c r="AX653" s="237">
        <v>45474</v>
      </c>
      <c r="AY653" s="72">
        <v>24</v>
      </c>
      <c r="AZ653" s="72" t="s">
        <v>139</v>
      </c>
      <c r="BA653" s="7" t="s">
        <v>2305</v>
      </c>
      <c r="BB653" s="7"/>
      <c r="BC653" s="7"/>
      <c r="BD653" s="72"/>
      <c r="BE653" s="72"/>
      <c r="BF653" s="72"/>
      <c r="BG653" s="150"/>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v>1</v>
      </c>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238">
        <f t="shared" si="126"/>
        <v>1</v>
      </c>
      <c r="ES653" s="72">
        <f t="shared" si="127"/>
        <v>1</v>
      </c>
      <c r="ET653" s="72" t="s">
        <v>288</v>
      </c>
      <c r="EU653" s="7" t="s">
        <v>2179</v>
      </c>
      <c r="EV653" s="7" t="s">
        <v>115</v>
      </c>
      <c r="EW653" s="7" t="e">
        <v>#N/A</v>
      </c>
      <c r="EX653" s="150" t="e">
        <v>#N/A</v>
      </c>
      <c r="EY653" s="239" t="e">
        <v>#N/A</v>
      </c>
      <c r="EZ653" s="239"/>
      <c r="FA653" s="150"/>
      <c r="FB653" s="239"/>
      <c r="FC653" s="7"/>
      <c r="FD653" s="7"/>
      <c r="FE653" s="7">
        <f t="shared" si="130"/>
        <v>215</v>
      </c>
      <c r="FF653" s="72">
        <f t="shared" si="131"/>
        <v>3753</v>
      </c>
    </row>
    <row r="654" spans="1:163" ht="17.25" hidden="1" customHeight="1" x14ac:dyDescent="0.25">
      <c r="A654" s="72">
        <v>465617157</v>
      </c>
      <c r="B654" s="232" t="s">
        <v>743</v>
      </c>
      <c r="C654" s="72"/>
      <c r="D654" s="72"/>
      <c r="E654" s="72"/>
      <c r="F654" s="72"/>
      <c r="G654" s="233"/>
      <c r="H654" s="233"/>
      <c r="I654" s="72">
        <v>2793</v>
      </c>
      <c r="J654" s="72">
        <v>3638.66</v>
      </c>
      <c r="K654" s="189">
        <f t="shared" si="121"/>
        <v>-7223.34</v>
      </c>
      <c r="L654" s="189">
        <f t="shared" si="122"/>
        <v>6431.66</v>
      </c>
      <c r="M654" s="260">
        <v>5</v>
      </c>
      <c r="N654" s="72" t="s">
        <v>124</v>
      </c>
      <c r="O654" s="72" t="s">
        <v>125</v>
      </c>
      <c r="P654" s="72" t="s">
        <v>173</v>
      </c>
      <c r="Q654" s="186">
        <v>3583.66</v>
      </c>
      <c r="R654" s="66">
        <v>310</v>
      </c>
      <c r="S654" s="66">
        <f t="shared" si="123"/>
        <v>0</v>
      </c>
      <c r="T654" s="66">
        <v>900</v>
      </c>
      <c r="U654" s="4" t="s">
        <v>124</v>
      </c>
      <c r="V654" s="5">
        <f t="shared" si="128"/>
        <v>2.8640364687811181E-2</v>
      </c>
      <c r="W654" s="5">
        <f t="shared" si="129"/>
        <v>1.601920513012221E-3</v>
      </c>
      <c r="X654" s="5" t="str">
        <f t="shared" si="132"/>
        <v>FLOW</v>
      </c>
      <c r="Y654" s="72" t="str">
        <f t="shared" si="124"/>
        <v>BPTP</v>
      </c>
      <c r="Z654" s="72" t="s">
        <v>166</v>
      </c>
      <c r="AA654" s="72" t="s">
        <v>258</v>
      </c>
      <c r="AB654" s="232" t="s">
        <v>2346</v>
      </c>
      <c r="AC654" s="72"/>
      <c r="AD654" s="72" t="s">
        <v>2892</v>
      </c>
      <c r="AE654" s="234"/>
      <c r="AF654" s="235" t="s">
        <v>129</v>
      </c>
      <c r="AG654" s="7"/>
      <c r="AH654" s="72" t="s">
        <v>1091</v>
      </c>
      <c r="AI654" s="7"/>
      <c r="AJ654" s="7"/>
      <c r="AK654" s="7"/>
      <c r="AL654" s="7">
        <v>3638.66</v>
      </c>
      <c r="AM654" s="186">
        <v>3583.66</v>
      </c>
      <c r="AN654" s="189">
        <v>145</v>
      </c>
      <c r="AO654" s="233">
        <v>174</v>
      </c>
      <c r="AP654" s="233" t="str">
        <f t="shared" si="125"/>
        <v>FLOW</v>
      </c>
      <c r="AQ654" s="233"/>
      <c r="AR654" s="233"/>
      <c r="AS654" s="233"/>
      <c r="AT654" s="233"/>
      <c r="AU654" s="72" t="s">
        <v>426</v>
      </c>
      <c r="AV654" s="236" t="s">
        <v>1486</v>
      </c>
      <c r="AW654" s="232" t="s">
        <v>221</v>
      </c>
      <c r="AX654" s="237">
        <v>45719</v>
      </c>
      <c r="AY654" s="72">
        <v>12</v>
      </c>
      <c r="AZ654" s="72" t="s">
        <v>139</v>
      </c>
      <c r="BA654" s="7" t="s">
        <v>2305</v>
      </c>
      <c r="BB654" s="7"/>
      <c r="BC654" s="7"/>
      <c r="BD654" s="72"/>
      <c r="BE654" s="72"/>
      <c r="BF654" s="72"/>
      <c r="BG654" s="150"/>
      <c r="BH654" s="72"/>
      <c r="BI654" s="72"/>
      <c r="BJ654" s="72"/>
      <c r="BK654" s="72"/>
      <c r="BL654" s="72"/>
      <c r="BM654" s="72"/>
      <c r="BN654" s="72"/>
      <c r="BO654" s="72"/>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v>1</v>
      </c>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v>1</v>
      </c>
      <c r="DX654" s="72"/>
      <c r="DY654" s="72"/>
      <c r="DZ654" s="72"/>
      <c r="EA654" s="72"/>
      <c r="EB654" s="72"/>
      <c r="EC654" s="72"/>
      <c r="ED654" s="72"/>
      <c r="EE654" s="72"/>
      <c r="EF654" s="72"/>
      <c r="EG654" s="72"/>
      <c r="EH654" s="72"/>
      <c r="EI654" s="72"/>
      <c r="EJ654" s="72"/>
      <c r="EK654" s="72"/>
      <c r="EL654" s="72"/>
      <c r="EM654" s="72"/>
      <c r="EN654" s="72"/>
      <c r="EO654" s="72"/>
      <c r="EP654" s="72"/>
      <c r="EQ654" s="72"/>
      <c r="ER654" s="238">
        <f t="shared" si="126"/>
        <v>2</v>
      </c>
      <c r="ES654" s="72">
        <f t="shared" si="127"/>
        <v>1</v>
      </c>
      <c r="ET654" s="72" t="s">
        <v>178</v>
      </c>
      <c r="EU654" s="7" t="s">
        <v>2180</v>
      </c>
      <c r="EV654" s="7" t="s">
        <v>115</v>
      </c>
      <c r="EW654" s="7" t="e">
        <v>#N/A</v>
      </c>
      <c r="EX654" s="150" t="e">
        <v>#N/A</v>
      </c>
      <c r="EY654" s="239" t="e">
        <v>#N/A</v>
      </c>
      <c r="EZ654" s="239"/>
      <c r="FA654" s="150"/>
      <c r="FB654" s="239"/>
      <c r="FC654" s="7"/>
      <c r="FD654" s="7"/>
      <c r="FE654" s="7">
        <f t="shared" si="130"/>
        <v>-7223.34</v>
      </c>
      <c r="FF654" s="72">
        <f t="shared" si="131"/>
        <v>6431.66</v>
      </c>
    </row>
    <row r="655" spans="1:163" ht="17.25" hidden="1" customHeight="1" x14ac:dyDescent="0.25">
      <c r="A655" s="72">
        <v>460946914</v>
      </c>
      <c r="B655" s="232" t="s">
        <v>650</v>
      </c>
      <c r="C655" s="72"/>
      <c r="D655" s="72"/>
      <c r="E655" s="72"/>
      <c r="F655" s="72"/>
      <c r="G655" s="233"/>
      <c r="H655" s="233"/>
      <c r="I655" s="72">
        <v>3694</v>
      </c>
      <c r="J655" s="72">
        <v>3554</v>
      </c>
      <c r="K655" s="189">
        <f t="shared" si="121"/>
        <v>3614</v>
      </c>
      <c r="L655" s="189">
        <f t="shared" si="122"/>
        <v>7248</v>
      </c>
      <c r="M655" s="260">
        <v>1</v>
      </c>
      <c r="N655" s="72" t="s">
        <v>124</v>
      </c>
      <c r="O655" s="72" t="s">
        <v>125</v>
      </c>
      <c r="P655" s="72" t="s">
        <v>148</v>
      </c>
      <c r="Q655" s="186">
        <v>3554</v>
      </c>
      <c r="R655" s="66">
        <v>60</v>
      </c>
      <c r="S655" s="66">
        <f t="shared" si="123"/>
        <v>0</v>
      </c>
      <c r="T655" s="66">
        <v>6750</v>
      </c>
      <c r="U655" s="4" t="s">
        <v>501</v>
      </c>
      <c r="V655" s="5">
        <f t="shared" si="128"/>
        <v>8.0544639498148426E-3</v>
      </c>
      <c r="W655" s="5">
        <f t="shared" si="129"/>
        <v>1.8718814614178644E-4</v>
      </c>
      <c r="X655" s="5" t="s">
        <v>124</v>
      </c>
      <c r="Y655" s="72" t="str">
        <f t="shared" si="124"/>
        <v>RTP</v>
      </c>
      <c r="Z655" s="72" t="s">
        <v>166</v>
      </c>
      <c r="AA655" s="72" t="s">
        <v>127</v>
      </c>
      <c r="AB655" s="232" t="s">
        <v>2346</v>
      </c>
      <c r="AC655" s="72">
        <v>28</v>
      </c>
      <c r="AD655" s="72" t="s">
        <v>2888</v>
      </c>
      <c r="AE655" s="234"/>
      <c r="AF655" s="235" t="s">
        <v>129</v>
      </c>
      <c r="AG655" s="7"/>
      <c r="AH655" s="72" t="s">
        <v>1064</v>
      </c>
      <c r="AI655" s="7"/>
      <c r="AJ655" s="7"/>
      <c r="AK655" s="7"/>
      <c r="AL655" s="7">
        <v>3554</v>
      </c>
      <c r="AM655" s="186">
        <v>3554</v>
      </c>
      <c r="AN655" s="189">
        <v>26</v>
      </c>
      <c r="AO655" s="233">
        <v>55</v>
      </c>
      <c r="AP655" s="233" t="str">
        <f t="shared" si="125"/>
        <v>FLOW</v>
      </c>
      <c r="AQ655" s="233"/>
      <c r="AR655" s="233"/>
      <c r="AS655" s="233"/>
      <c r="AT655" s="233"/>
      <c r="AU655" s="72" t="s">
        <v>131</v>
      </c>
      <c r="AV655" s="236" t="s">
        <v>1369</v>
      </c>
      <c r="AW655" s="232" t="s">
        <v>401</v>
      </c>
      <c r="AX655" s="237">
        <v>45260</v>
      </c>
      <c r="AY655" s="72">
        <v>30</v>
      </c>
      <c r="AZ655" s="72" t="s">
        <v>139</v>
      </c>
      <c r="BA655" s="7" t="s">
        <v>2305</v>
      </c>
      <c r="BB655" s="7"/>
      <c r="BC655" s="7"/>
      <c r="BD655" s="72"/>
      <c r="BE655" s="72"/>
      <c r="BF655" s="72"/>
      <c r="BG655" s="150"/>
      <c r="BH655" s="72"/>
      <c r="BI655" s="72"/>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v>1</v>
      </c>
      <c r="EP655" s="72"/>
      <c r="EQ655" s="72"/>
      <c r="ER655" s="238">
        <f t="shared" si="126"/>
        <v>1</v>
      </c>
      <c r="ES655" s="72">
        <f t="shared" si="127"/>
        <v>1</v>
      </c>
      <c r="ET655" s="72" t="s">
        <v>152</v>
      </c>
      <c r="EU655" s="7" t="e">
        <v>#N/A</v>
      </c>
      <c r="EV655" s="262" t="s">
        <v>115</v>
      </c>
      <c r="EW655" s="7" t="s">
        <v>2354</v>
      </c>
      <c r="EX655" s="150" t="s">
        <v>2413</v>
      </c>
      <c r="EY655" s="239">
        <v>46207</v>
      </c>
      <c r="EZ655" s="239"/>
      <c r="FA655" s="150"/>
      <c r="FB655" s="239"/>
      <c r="FC655" s="7"/>
      <c r="FD655" s="7"/>
      <c r="FE655" s="7">
        <f t="shared" si="130"/>
        <v>3614</v>
      </c>
      <c r="FF655" s="72">
        <f t="shared" si="131"/>
        <v>7248</v>
      </c>
    </row>
    <row r="656" spans="1:163" ht="17.25" hidden="1" customHeight="1" x14ac:dyDescent="0.25">
      <c r="A656" s="72">
        <v>457032374</v>
      </c>
      <c r="B656" s="232" t="s">
        <v>593</v>
      </c>
      <c r="C656" s="72"/>
      <c r="D656" s="72"/>
      <c r="E656" s="72"/>
      <c r="F656" s="72"/>
      <c r="G656" s="233"/>
      <c r="H656" s="233"/>
      <c r="I656" s="72">
        <v>3548</v>
      </c>
      <c r="J656" s="72">
        <v>3447</v>
      </c>
      <c r="K656" s="189">
        <f t="shared" si="121"/>
        <v>3838</v>
      </c>
      <c r="L656" s="189">
        <f t="shared" si="122"/>
        <v>6995</v>
      </c>
      <c r="M656" s="260">
        <v>4</v>
      </c>
      <c r="N656" s="72" t="s">
        <v>124</v>
      </c>
      <c r="O656" s="72" t="s">
        <v>125</v>
      </c>
      <c r="P656" s="72" t="s">
        <v>165</v>
      </c>
      <c r="Q656" s="186">
        <v>3447</v>
      </c>
      <c r="R656" s="66">
        <v>391</v>
      </c>
      <c r="S656" s="66">
        <f t="shared" si="123"/>
        <v>0</v>
      </c>
      <c r="T656" s="66">
        <v>5400</v>
      </c>
      <c r="U656" s="4" t="s">
        <v>124</v>
      </c>
      <c r="V656" s="5">
        <f t="shared" si="128"/>
        <v>3.1289017663726118E-2</v>
      </c>
      <c r="W656" s="5">
        <f t="shared" si="129"/>
        <v>1.3279720913046264E-3</v>
      </c>
      <c r="X656" s="5" t="str">
        <f t="shared" si="132"/>
        <v>FLOW</v>
      </c>
      <c r="Y656" s="72" t="str">
        <f t="shared" si="124"/>
        <v>-</v>
      </c>
      <c r="Z656" s="72" t="s">
        <v>166</v>
      </c>
      <c r="AA656" s="72" t="s">
        <v>129</v>
      </c>
      <c r="AB656" s="232"/>
      <c r="AC656" s="72"/>
      <c r="AD656" s="72"/>
      <c r="AE656" s="234"/>
      <c r="AF656" s="235" t="s">
        <v>129</v>
      </c>
      <c r="AG656" s="7"/>
      <c r="AH656" s="72" t="s">
        <v>1057</v>
      </c>
      <c r="AI656" s="7"/>
      <c r="AJ656" s="7"/>
      <c r="AK656" s="7"/>
      <c r="AL656" s="7">
        <v>3447</v>
      </c>
      <c r="AM656" s="186">
        <v>3447</v>
      </c>
      <c r="AN656" s="189">
        <v>118</v>
      </c>
      <c r="AO656" s="233">
        <v>147</v>
      </c>
      <c r="AP656" s="233" t="str">
        <f t="shared" si="125"/>
        <v>FLOW</v>
      </c>
      <c r="AQ656" s="233"/>
      <c r="AR656" s="233"/>
      <c r="AS656" s="233"/>
      <c r="AT656" s="233"/>
      <c r="AU656" s="72" t="s">
        <v>426</v>
      </c>
      <c r="AV656" s="236" t="s">
        <v>1291</v>
      </c>
      <c r="AW656" s="232" t="s">
        <v>221</v>
      </c>
      <c r="AX656" s="237">
        <v>44986</v>
      </c>
      <c r="AY656" s="72">
        <v>36</v>
      </c>
      <c r="AZ656" s="72" t="s">
        <v>139</v>
      </c>
      <c r="BA656" s="7" t="s">
        <v>2305</v>
      </c>
      <c r="BB656" s="7"/>
      <c r="BC656" s="7"/>
      <c r="BD656" s="72"/>
      <c r="BE656" s="72"/>
      <c r="BF656" s="72"/>
      <c r="BG656" s="150"/>
      <c r="BH656" s="72"/>
      <c r="BI656" s="72"/>
      <c r="BJ656" s="72"/>
      <c r="BK656" s="72"/>
      <c r="BL656" s="72">
        <v>1</v>
      </c>
      <c r="BM656" s="72"/>
      <c r="BN656" s="72"/>
      <c r="BO656" s="72"/>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238">
        <f t="shared" si="126"/>
        <v>1</v>
      </c>
      <c r="ES656" s="72">
        <f t="shared" si="127"/>
        <v>1</v>
      </c>
      <c r="ET656" s="72" t="s">
        <v>170</v>
      </c>
      <c r="EU656" s="7" t="s">
        <v>2181</v>
      </c>
      <c r="EV656" s="7" t="s">
        <v>115</v>
      </c>
      <c r="EW656" s="7" t="s">
        <v>2362</v>
      </c>
      <c r="EX656" s="150" t="s">
        <v>2535</v>
      </c>
      <c r="EY656" s="239">
        <v>46207</v>
      </c>
      <c r="EZ656" s="239"/>
      <c r="FA656" s="150"/>
      <c r="FB656" s="239"/>
      <c r="FC656" s="7"/>
      <c r="FD656" s="7"/>
      <c r="FE656" s="7">
        <f t="shared" si="130"/>
        <v>3838</v>
      </c>
      <c r="FF656" s="72">
        <f t="shared" si="131"/>
        <v>6995</v>
      </c>
    </row>
    <row r="657" spans="1:163" ht="17.25" hidden="1" customHeight="1" x14ac:dyDescent="0.25">
      <c r="A657" s="72">
        <v>139178059</v>
      </c>
      <c r="B657" s="232" t="s">
        <v>1001</v>
      </c>
      <c r="C657" s="72"/>
      <c r="D657" s="72"/>
      <c r="E657" s="72"/>
      <c r="F657" s="72"/>
      <c r="G657" s="233"/>
      <c r="H657" s="233"/>
      <c r="I657" s="72">
        <v>3535</v>
      </c>
      <c r="J657" s="72">
        <v>3441</v>
      </c>
      <c r="K657" s="189">
        <f t="shared" si="121"/>
        <v>3712</v>
      </c>
      <c r="L657" s="189">
        <f t="shared" si="122"/>
        <v>6976</v>
      </c>
      <c r="M657" s="260">
        <v>4</v>
      </c>
      <c r="N657" s="72" t="s">
        <v>124</v>
      </c>
      <c r="O657" s="72" t="s">
        <v>125</v>
      </c>
      <c r="P657" s="72" t="s">
        <v>284</v>
      </c>
      <c r="Q657" s="186">
        <v>3441</v>
      </c>
      <c r="R657" s="66">
        <v>271</v>
      </c>
      <c r="S657" s="66">
        <f t="shared" si="123"/>
        <v>0</v>
      </c>
      <c r="T657" s="66">
        <v>5703</v>
      </c>
      <c r="U657" s="4" t="s">
        <v>124</v>
      </c>
      <c r="V657" s="5">
        <f t="shared" si="128"/>
        <v>9.2702485153997385E-3</v>
      </c>
      <c r="W657" s="5">
        <f t="shared" si="129"/>
        <v>1.325660564600876E-3</v>
      </c>
      <c r="X657" s="5" t="str">
        <f t="shared" si="132"/>
        <v>FLOW</v>
      </c>
      <c r="Y657" s="72" t="str">
        <f t="shared" si="124"/>
        <v>BPTP</v>
      </c>
      <c r="Z657" s="72" t="s">
        <v>258</v>
      </c>
      <c r="AA657" s="72" t="s">
        <v>258</v>
      </c>
      <c r="AB657" s="232" t="s">
        <v>2346</v>
      </c>
      <c r="AC657" s="72"/>
      <c r="AD657" s="72" t="s">
        <v>2888</v>
      </c>
      <c r="AE657" s="234"/>
      <c r="AF657" s="235" t="s">
        <v>129</v>
      </c>
      <c r="AG657" s="7"/>
      <c r="AH657" s="72" t="s">
        <v>285</v>
      </c>
      <c r="AI657" s="7"/>
      <c r="AJ657" s="7"/>
      <c r="AK657" s="7"/>
      <c r="AL657" s="7">
        <v>3441</v>
      </c>
      <c r="AM657" s="186">
        <v>3441</v>
      </c>
      <c r="AN657" s="189">
        <v>117</v>
      </c>
      <c r="AO657" s="233">
        <v>146</v>
      </c>
      <c r="AP657" s="233" t="str">
        <f t="shared" si="125"/>
        <v>FLOW</v>
      </c>
      <c r="AQ657" s="233"/>
      <c r="AR657" s="233"/>
      <c r="AS657" s="233"/>
      <c r="AT657" s="233"/>
      <c r="AU657" s="72" t="s">
        <v>426</v>
      </c>
      <c r="AV657" s="236" t="s">
        <v>1793</v>
      </c>
      <c r="AW657" s="232" t="s">
        <v>221</v>
      </c>
      <c r="AX657" s="237">
        <v>45001</v>
      </c>
      <c r="AY657" s="72">
        <v>36</v>
      </c>
      <c r="AZ657" s="72" t="s">
        <v>139</v>
      </c>
      <c r="BA657" s="7" t="s">
        <v>2305</v>
      </c>
      <c r="BB657" s="7"/>
      <c r="BC657" s="7"/>
      <c r="BD657" s="72"/>
      <c r="BE657" s="72"/>
      <c r="BF657" s="72"/>
      <c r="BG657" s="150"/>
      <c r="BH657" s="72"/>
      <c r="BI657" s="72">
        <v>1</v>
      </c>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238">
        <f t="shared" si="126"/>
        <v>1</v>
      </c>
      <c r="ES657" s="72">
        <f t="shared" si="127"/>
        <v>1</v>
      </c>
      <c r="ET657" s="72" t="s">
        <v>288</v>
      </c>
      <c r="EU657" s="7" t="s">
        <v>2182</v>
      </c>
      <c r="EV657" s="7" t="s">
        <v>115</v>
      </c>
      <c r="EW657" s="7" t="s">
        <v>2352</v>
      </c>
      <c r="EX657" s="150" t="s">
        <v>2363</v>
      </c>
      <c r="EY657" s="239">
        <v>46206</v>
      </c>
      <c r="EZ657" s="239"/>
      <c r="FA657" s="150"/>
      <c r="FB657" s="239"/>
      <c r="FC657" s="7"/>
      <c r="FD657" s="7"/>
      <c r="FE657" s="7">
        <f t="shared" si="130"/>
        <v>3712</v>
      </c>
      <c r="FF657" s="72">
        <f t="shared" si="131"/>
        <v>6976</v>
      </c>
    </row>
    <row r="658" spans="1:163" ht="17.25" hidden="1" customHeight="1" x14ac:dyDescent="0.25">
      <c r="A658" s="72">
        <v>458412838</v>
      </c>
      <c r="B658" s="232" t="s">
        <v>1002</v>
      </c>
      <c r="C658" s="72" t="s">
        <v>2243</v>
      </c>
      <c r="D658" s="72" t="s">
        <v>2907</v>
      </c>
      <c r="E658" s="72">
        <v>3606</v>
      </c>
      <c r="F658" s="72"/>
      <c r="G658" s="233"/>
      <c r="H658" s="233"/>
      <c r="I658" s="72">
        <v>3484</v>
      </c>
      <c r="J658" s="72">
        <v>3484</v>
      </c>
      <c r="K658" s="189">
        <f t="shared" si="121"/>
        <v>3541</v>
      </c>
      <c r="L658" s="189">
        <f t="shared" si="122"/>
        <v>3362</v>
      </c>
      <c r="M658" s="260">
        <v>1</v>
      </c>
      <c r="N658" s="72" t="s">
        <v>480</v>
      </c>
      <c r="O658" s="72" t="s">
        <v>128</v>
      </c>
      <c r="P658" s="72" t="s">
        <v>284</v>
      </c>
      <c r="Q658" s="186">
        <v>3423</v>
      </c>
      <c r="R658" s="66">
        <v>57</v>
      </c>
      <c r="S658" s="66">
        <f t="shared" si="123"/>
        <v>0</v>
      </c>
      <c r="T658" s="66">
        <v>0</v>
      </c>
      <c r="U658" s="4" t="s">
        <v>129</v>
      </c>
      <c r="V658" s="5">
        <f t="shared" si="128"/>
        <v>2.3346865603150898E-3</v>
      </c>
      <c r="W658" s="5">
        <f t="shared" si="129"/>
        <v>1.8028841424967221E-4</v>
      </c>
      <c r="X658" s="5" t="str">
        <f t="shared" si="132"/>
        <v>RB</v>
      </c>
      <c r="Y658" s="72" t="str">
        <f t="shared" si="124"/>
        <v>PAID</v>
      </c>
      <c r="Z658" s="72" t="s">
        <v>129</v>
      </c>
      <c r="AA658" s="72" t="s">
        <v>128</v>
      </c>
      <c r="AB658" s="232"/>
      <c r="AC658" s="72"/>
      <c r="AD658" s="72"/>
      <c r="AE658" s="234"/>
      <c r="AF658" s="235" t="s">
        <v>129</v>
      </c>
      <c r="AG658" s="7"/>
      <c r="AH658" s="72" t="s">
        <v>285</v>
      </c>
      <c r="AI658" s="7"/>
      <c r="AJ658" s="7"/>
      <c r="AK658" s="7"/>
      <c r="AL658" s="7">
        <v>3484</v>
      </c>
      <c r="AM658" s="186">
        <v>3423</v>
      </c>
      <c r="AN658" s="189">
        <v>26</v>
      </c>
      <c r="AO658" s="233">
        <v>0</v>
      </c>
      <c r="AP658" s="233" t="str">
        <f t="shared" si="125"/>
        <v>RB</v>
      </c>
      <c r="AQ658" s="233"/>
      <c r="AR658" s="233"/>
      <c r="AS658" s="233"/>
      <c r="AT658" s="233"/>
      <c r="AU658" s="72" t="s">
        <v>131</v>
      </c>
      <c r="AV658" s="236" t="s">
        <v>1794</v>
      </c>
      <c r="AW658" s="232"/>
      <c r="AX658" s="237"/>
      <c r="AY658" s="72">
        <v>0</v>
      </c>
      <c r="AZ658" s="72" t="s">
        <v>139</v>
      </c>
      <c r="BA658" s="7" t="s">
        <v>2305</v>
      </c>
      <c r="BB658" s="7"/>
      <c r="BC658" s="7"/>
      <c r="BD658" s="72"/>
      <c r="BE658" s="72"/>
      <c r="BF658" s="72"/>
      <c r="BG658" s="150"/>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238">
        <f t="shared" si="126"/>
        <v>0</v>
      </c>
      <c r="ES658" s="72" t="str">
        <f t="shared" si="127"/>
        <v/>
      </c>
      <c r="ET658" s="72" t="s">
        <v>288</v>
      </c>
      <c r="EU658" s="7" t="s">
        <v>2183</v>
      </c>
      <c r="EV658" s="7" t="s">
        <v>115</v>
      </c>
      <c r="EW658" s="7" t="e">
        <v>#N/A</v>
      </c>
      <c r="EX658" s="150" t="e">
        <v>#N/A</v>
      </c>
      <c r="EY658" s="239" t="e">
        <v>#N/A</v>
      </c>
      <c r="EZ658" s="239"/>
      <c r="FA658" s="150"/>
      <c r="FB658" s="239"/>
      <c r="FC658" s="7"/>
      <c r="FD658" s="7"/>
      <c r="FE658" s="7">
        <f t="shared" si="130"/>
        <v>3541</v>
      </c>
      <c r="FF658" s="72">
        <f t="shared" si="131"/>
        <v>6968</v>
      </c>
    </row>
    <row r="659" spans="1:163" ht="17.25" hidden="1" customHeight="1" x14ac:dyDescent="0.25">
      <c r="A659" s="72">
        <v>458205452</v>
      </c>
      <c r="B659" s="232" t="s">
        <v>580</v>
      </c>
      <c r="C659" s="72" t="s">
        <v>2243</v>
      </c>
      <c r="D659" s="72" t="s">
        <v>2908</v>
      </c>
      <c r="E659" s="72">
        <v>3660</v>
      </c>
      <c r="F659" s="72"/>
      <c r="G659" s="233"/>
      <c r="H659" s="233"/>
      <c r="I659" s="72">
        <v>3492</v>
      </c>
      <c r="J659" s="72">
        <v>3472</v>
      </c>
      <c r="K659" s="189">
        <f t="shared" si="121"/>
        <v>3555</v>
      </c>
      <c r="L659" s="189">
        <f t="shared" si="122"/>
        <v>3304</v>
      </c>
      <c r="M659" s="260">
        <v>1</v>
      </c>
      <c r="N659" s="72" t="s">
        <v>480</v>
      </c>
      <c r="O659" s="72" t="s">
        <v>128</v>
      </c>
      <c r="P659" s="72" t="s">
        <v>254</v>
      </c>
      <c r="Q659" s="186">
        <v>3408</v>
      </c>
      <c r="R659" s="66">
        <v>83</v>
      </c>
      <c r="S659" s="66">
        <f t="shared" si="123"/>
        <v>0</v>
      </c>
      <c r="T659" s="66">
        <v>0</v>
      </c>
      <c r="U659" s="4" t="s">
        <v>1006</v>
      </c>
      <c r="V659" s="5">
        <f t="shared" si="128"/>
        <v>2.8608171652253368E-3</v>
      </c>
      <c r="W659" s="5">
        <f t="shared" si="129"/>
        <v>1.7949836861317058E-4</v>
      </c>
      <c r="X659" s="5" t="str">
        <f t="shared" si="132"/>
        <v>RB</v>
      </c>
      <c r="Y659" s="72" t="str">
        <f t="shared" si="124"/>
        <v>PAID</v>
      </c>
      <c r="Z659" s="72" t="s">
        <v>166</v>
      </c>
      <c r="AA659" s="72" t="s">
        <v>128</v>
      </c>
      <c r="AB659" s="232"/>
      <c r="AC659" s="72"/>
      <c r="AD659" s="72"/>
      <c r="AE659" s="234"/>
      <c r="AF659" s="235" t="s">
        <v>129</v>
      </c>
      <c r="AG659" s="7"/>
      <c r="AH659" s="72" t="s">
        <v>255</v>
      </c>
      <c r="AI659" s="7"/>
      <c r="AJ659" s="7"/>
      <c r="AK659" s="7"/>
      <c r="AL659" s="7">
        <v>3472</v>
      </c>
      <c r="AM659" s="186">
        <v>3408</v>
      </c>
      <c r="AN659" s="189">
        <v>26</v>
      </c>
      <c r="AO659" s="233">
        <v>0</v>
      </c>
      <c r="AP659" s="233" t="str">
        <f t="shared" si="125"/>
        <v>RB</v>
      </c>
      <c r="AQ659" s="233"/>
      <c r="AR659" s="233"/>
      <c r="AS659" s="233"/>
      <c r="AT659" s="233"/>
      <c r="AU659" s="72" t="s">
        <v>131</v>
      </c>
      <c r="AV659" s="236" t="s">
        <v>1271</v>
      </c>
      <c r="AW659" s="232" t="s">
        <v>215</v>
      </c>
      <c r="AX659" s="237">
        <v>45068</v>
      </c>
      <c r="AY659" s="72">
        <v>36</v>
      </c>
      <c r="AZ659" s="72" t="s">
        <v>139</v>
      </c>
      <c r="BA659" s="7" t="s">
        <v>2305</v>
      </c>
      <c r="BB659" s="7"/>
      <c r="BC659" s="7"/>
      <c r="BD659" s="72"/>
      <c r="BE659" s="72"/>
      <c r="BF659" s="72"/>
      <c r="BG659" s="150"/>
      <c r="BH659" s="72"/>
      <c r="BI659" s="72">
        <v>1</v>
      </c>
      <c r="BJ659" s="72"/>
      <c r="BK659" s="72"/>
      <c r="BL659" s="72"/>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v>1</v>
      </c>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238">
        <f t="shared" si="126"/>
        <v>2</v>
      </c>
      <c r="ES659" s="72">
        <f t="shared" si="127"/>
        <v>1</v>
      </c>
      <c r="ET659" s="72" t="s">
        <v>256</v>
      </c>
      <c r="EU659" s="7" t="s">
        <v>2184</v>
      </c>
      <c r="EV659" s="7" t="s">
        <v>115</v>
      </c>
      <c r="EW659" s="7" t="s">
        <v>2358</v>
      </c>
      <c r="EX659" s="150" t="s">
        <v>2467</v>
      </c>
      <c r="EY659" s="239">
        <v>46212</v>
      </c>
      <c r="EZ659" s="239"/>
      <c r="FA659" s="150"/>
      <c r="FB659" s="239"/>
      <c r="FC659" s="7"/>
      <c r="FD659" s="7"/>
      <c r="FE659" s="7">
        <f t="shared" si="130"/>
        <v>3555</v>
      </c>
      <c r="FF659" s="72">
        <f t="shared" si="131"/>
        <v>6964</v>
      </c>
    </row>
    <row r="660" spans="1:163" ht="17.25" hidden="1" customHeight="1" x14ac:dyDescent="0.25">
      <c r="A660" s="72">
        <v>140403056</v>
      </c>
      <c r="B660" s="232" t="s">
        <v>394</v>
      </c>
      <c r="C660" s="72" t="s">
        <v>2243</v>
      </c>
      <c r="D660" s="72" t="s">
        <v>2934</v>
      </c>
      <c r="E660" s="72">
        <v>3500</v>
      </c>
      <c r="F660" s="72"/>
      <c r="G660" s="233"/>
      <c r="H660" s="233"/>
      <c r="I660" s="72">
        <v>3307</v>
      </c>
      <c r="J660" s="72">
        <v>3286</v>
      </c>
      <c r="K660" s="189">
        <f t="shared" si="121"/>
        <v>3473</v>
      </c>
      <c r="L660" s="189">
        <f t="shared" si="122"/>
        <v>3093</v>
      </c>
      <c r="M660" s="260">
        <v>3</v>
      </c>
      <c r="N660" s="72" t="s">
        <v>2242</v>
      </c>
      <c r="O660" s="72" t="s">
        <v>128</v>
      </c>
      <c r="P660" s="72" t="s">
        <v>126</v>
      </c>
      <c r="Q660" s="186">
        <v>3246.15</v>
      </c>
      <c r="R660" s="66">
        <v>187</v>
      </c>
      <c r="S660" s="66">
        <f t="shared" si="123"/>
        <v>0</v>
      </c>
      <c r="T660" s="66">
        <v>2082</v>
      </c>
      <c r="U660" s="4" t="s">
        <v>124</v>
      </c>
      <c r="V660" s="5">
        <f t="shared" si="128"/>
        <v>4.2387025092860313E-3</v>
      </c>
      <c r="W660" s="5">
        <f t="shared" si="129"/>
        <v>1.0396541213275833E-3</v>
      </c>
      <c r="X660" s="5" t="s">
        <v>2242</v>
      </c>
      <c r="Y660" s="72" t="str">
        <f t="shared" si="124"/>
        <v>PTP</v>
      </c>
      <c r="Z660" s="72" t="s">
        <v>258</v>
      </c>
      <c r="AA660" s="72" t="s">
        <v>166</v>
      </c>
      <c r="AB660" s="232"/>
      <c r="AC660" s="72"/>
      <c r="AD660" s="72" t="s">
        <v>2888</v>
      </c>
      <c r="AE660" s="234"/>
      <c r="AF660" s="235" t="s">
        <v>129</v>
      </c>
      <c r="AG660" s="7"/>
      <c r="AH660" s="72" t="s">
        <v>395</v>
      </c>
      <c r="AI660" s="7"/>
      <c r="AJ660" s="7"/>
      <c r="AK660" s="7"/>
      <c r="AL660" s="7">
        <v>3286</v>
      </c>
      <c r="AM660" s="186">
        <v>3246.15</v>
      </c>
      <c r="AN660" s="189">
        <v>87</v>
      </c>
      <c r="AO660" s="233" t="e">
        <v>#N/A</v>
      </c>
      <c r="AP660" s="233" t="e">
        <f t="shared" si="125"/>
        <v>#N/A</v>
      </c>
      <c r="AQ660" s="233"/>
      <c r="AR660" s="233"/>
      <c r="AS660" s="233"/>
      <c r="AT660" s="233"/>
      <c r="AU660" s="72" t="s">
        <v>131</v>
      </c>
      <c r="AV660" s="236" t="s">
        <v>396</v>
      </c>
      <c r="AW660" s="232" t="s">
        <v>361</v>
      </c>
      <c r="AX660" s="237">
        <v>45015</v>
      </c>
      <c r="AY660" s="72">
        <v>36</v>
      </c>
      <c r="AZ660" s="72" t="s">
        <v>139</v>
      </c>
      <c r="BA660" s="7" t="s">
        <v>135</v>
      </c>
      <c r="BB660" s="7"/>
      <c r="BC660" s="7">
        <v>1</v>
      </c>
      <c r="BD660" s="72"/>
      <c r="BE660" s="72"/>
      <c r="BF660" s="72"/>
      <c r="BG660" s="150"/>
      <c r="BH660" s="72"/>
      <c r="BI660" s="72"/>
      <c r="BJ660" s="72"/>
      <c r="BK660" s="72"/>
      <c r="BL660" s="72"/>
      <c r="BM660" s="72"/>
      <c r="BN660" s="72"/>
      <c r="BO660" s="72"/>
      <c r="BP660" s="72"/>
      <c r="BQ660" s="72"/>
      <c r="BR660" s="72"/>
      <c r="BS660" s="72"/>
      <c r="BT660" s="72"/>
      <c r="BU660" s="72"/>
      <c r="BV660" s="72"/>
      <c r="BW660" s="72"/>
      <c r="BX660" s="72"/>
      <c r="BY660" s="72"/>
      <c r="BZ660" s="72"/>
      <c r="CA660" s="72"/>
      <c r="CB660" s="72"/>
      <c r="CC660" s="72"/>
      <c r="CD660" s="72"/>
      <c r="CE660" s="72"/>
      <c r="CF660" s="72"/>
      <c r="CG660" s="72"/>
      <c r="CH660" s="72"/>
      <c r="CI660" s="72"/>
      <c r="CJ660" s="72"/>
      <c r="CK660" s="72"/>
      <c r="CL660" s="72"/>
      <c r="CM660" s="72"/>
      <c r="CN660" s="72"/>
      <c r="CO660" s="72"/>
      <c r="CP660" s="72"/>
      <c r="CQ660" s="72"/>
      <c r="CR660" s="72"/>
      <c r="CS660" s="72"/>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238">
        <f t="shared" si="126"/>
        <v>1</v>
      </c>
      <c r="ES660" s="72">
        <f t="shared" si="127"/>
        <v>1</v>
      </c>
      <c r="ET660" s="72" t="s">
        <v>136</v>
      </c>
      <c r="EU660" s="7" t="s">
        <v>397</v>
      </c>
      <c r="EV660" s="7" t="s">
        <v>115</v>
      </c>
      <c r="EW660" s="7" t="s">
        <v>2354</v>
      </c>
      <c r="EX660" s="150" t="s">
        <v>2384</v>
      </c>
      <c r="EY660" s="239">
        <v>46204</v>
      </c>
      <c r="EZ660" s="239"/>
      <c r="FA660" s="150"/>
      <c r="FB660" s="239"/>
      <c r="FC660" s="7"/>
      <c r="FD660" s="7"/>
      <c r="FE660" s="7">
        <f t="shared" si="130"/>
        <v>3473</v>
      </c>
      <c r="FF660" s="72">
        <f t="shared" si="131"/>
        <v>6593</v>
      </c>
      <c r="FG660" s="6">
        <v>140403056</v>
      </c>
    </row>
    <row r="661" spans="1:163" ht="17.25" hidden="1" customHeight="1" x14ac:dyDescent="0.25">
      <c r="A661" s="72">
        <v>138970894</v>
      </c>
      <c r="B661" s="232" t="s">
        <v>786</v>
      </c>
      <c r="C661" s="72"/>
      <c r="D661" s="72"/>
      <c r="E661" s="72"/>
      <c r="F661" s="72"/>
      <c r="G661" s="233"/>
      <c r="H661" s="233"/>
      <c r="I661" s="72">
        <v>3281</v>
      </c>
      <c r="J661" s="72">
        <v>3193</v>
      </c>
      <c r="K661" s="189">
        <f t="shared" si="121"/>
        <v>4008</v>
      </c>
      <c r="L661" s="189">
        <f t="shared" si="122"/>
        <v>6474</v>
      </c>
      <c r="M661" s="260">
        <v>5</v>
      </c>
      <c r="N661" s="72" t="s">
        <v>124</v>
      </c>
      <c r="O661" s="72" t="s">
        <v>125</v>
      </c>
      <c r="P661" s="72" t="s">
        <v>173</v>
      </c>
      <c r="Q661" s="186">
        <v>3193</v>
      </c>
      <c r="R661" s="66">
        <v>815</v>
      </c>
      <c r="S661" s="66">
        <f t="shared" si="123"/>
        <v>0</v>
      </c>
      <c r="T661" s="66">
        <v>5850</v>
      </c>
      <c r="U661" s="4" t="s">
        <v>124</v>
      </c>
      <c r="V661" s="5">
        <f t="shared" si="128"/>
        <v>2.5518236788138693E-2</v>
      </c>
      <c r="W661" s="5">
        <f t="shared" si="129"/>
        <v>1.4272928229932588E-3</v>
      </c>
      <c r="X661" s="5" t="s">
        <v>2242</v>
      </c>
      <c r="Y661" s="72" t="str">
        <f t="shared" si="124"/>
        <v>PTP</v>
      </c>
      <c r="Z661" s="72" t="s">
        <v>141</v>
      </c>
      <c r="AA661" s="72" t="s">
        <v>166</v>
      </c>
      <c r="AB661" s="232"/>
      <c r="AC661" s="72">
        <v>16</v>
      </c>
      <c r="AD661" s="72" t="s">
        <v>2888</v>
      </c>
      <c r="AE661" s="234"/>
      <c r="AF661" s="235" t="s">
        <v>129</v>
      </c>
      <c r="AG661" s="7"/>
      <c r="AH661" s="72" t="s">
        <v>1103</v>
      </c>
      <c r="AI661" s="7"/>
      <c r="AJ661" s="7"/>
      <c r="AK661" s="7"/>
      <c r="AL661" s="7">
        <v>3193</v>
      </c>
      <c r="AM661" s="186">
        <v>3193</v>
      </c>
      <c r="AN661" s="189">
        <v>145</v>
      </c>
      <c r="AO661" s="233">
        <v>174</v>
      </c>
      <c r="AP661" s="233" t="str">
        <f t="shared" si="125"/>
        <v>FLOW</v>
      </c>
      <c r="AQ661" s="233"/>
      <c r="AR661" s="233"/>
      <c r="AS661" s="233"/>
      <c r="AT661" s="233"/>
      <c r="AU661" s="72" t="s">
        <v>426</v>
      </c>
      <c r="AV661" s="236" t="s">
        <v>1538</v>
      </c>
      <c r="AW661" s="232" t="s">
        <v>1261</v>
      </c>
      <c r="AX661" s="237">
        <v>44980</v>
      </c>
      <c r="AY661" s="72">
        <v>36</v>
      </c>
      <c r="AZ661" s="72" t="s">
        <v>139</v>
      </c>
      <c r="BA661" s="7" t="s">
        <v>2305</v>
      </c>
      <c r="BB661" s="7"/>
      <c r="BC661" s="7"/>
      <c r="BD661" s="72"/>
      <c r="BE661" s="72"/>
      <c r="BF661" s="72"/>
      <c r="BG661" s="150"/>
      <c r="BH661" s="72"/>
      <c r="BI661" s="72"/>
      <c r="BJ661" s="72"/>
      <c r="BK661" s="72"/>
      <c r="BL661" s="72"/>
      <c r="BM661" s="72"/>
      <c r="BN661" s="72"/>
      <c r="BO661" s="72"/>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v>1</v>
      </c>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238">
        <f t="shared" si="126"/>
        <v>1</v>
      </c>
      <c r="ES661" s="72">
        <f t="shared" si="127"/>
        <v>1</v>
      </c>
      <c r="ET661" s="72" t="s">
        <v>178</v>
      </c>
      <c r="EU661" s="7" t="s">
        <v>2185</v>
      </c>
      <c r="EV661" s="7" t="s">
        <v>115</v>
      </c>
      <c r="EW661" s="7" t="e">
        <v>#N/A</v>
      </c>
      <c r="EX661" s="150" t="e">
        <v>#N/A</v>
      </c>
      <c r="EY661" s="239" t="e">
        <v>#N/A</v>
      </c>
      <c r="EZ661" s="239"/>
      <c r="FA661" s="150"/>
      <c r="FB661" s="239"/>
      <c r="FC661" s="7"/>
      <c r="FD661" s="7"/>
      <c r="FE661" s="7">
        <f t="shared" si="130"/>
        <v>4008</v>
      </c>
      <c r="FF661" s="72">
        <f t="shared" si="131"/>
        <v>6474</v>
      </c>
    </row>
    <row r="662" spans="1:163" ht="17.25" hidden="1" customHeight="1" x14ac:dyDescent="0.25">
      <c r="A662" s="72">
        <v>139570903</v>
      </c>
      <c r="B662" s="232" t="s">
        <v>2248</v>
      </c>
      <c r="C662" s="72"/>
      <c r="D662" s="72"/>
      <c r="E662" s="72"/>
      <c r="F662" s="72"/>
      <c r="G662" s="233"/>
      <c r="H662" s="233"/>
      <c r="I662" s="72">
        <v>3208</v>
      </c>
      <c r="J662" s="72">
        <v>3196</v>
      </c>
      <c r="K662" s="189">
        <f t="shared" si="121"/>
        <v>3539</v>
      </c>
      <c r="L662" s="189">
        <f t="shared" si="122"/>
        <v>6404</v>
      </c>
      <c r="M662" s="260">
        <v>3</v>
      </c>
      <c r="N662" s="72" t="s">
        <v>124</v>
      </c>
      <c r="O662" s="72" t="s">
        <v>125</v>
      </c>
      <c r="P662" s="72" t="s">
        <v>165</v>
      </c>
      <c r="Q662" s="186">
        <v>3149.04</v>
      </c>
      <c r="R662" s="66">
        <v>343</v>
      </c>
      <c r="S662" s="66">
        <f t="shared" si="123"/>
        <v>0</v>
      </c>
      <c r="T662" s="66">
        <v>6300</v>
      </c>
      <c r="U662" s="4" t="s">
        <v>129</v>
      </c>
      <c r="V662" s="5">
        <f t="shared" si="128"/>
        <v>9.1529809927059311E-3</v>
      </c>
      <c r="W662" s="5">
        <f t="shared" si="129"/>
        <v>1.0085524126196919E-3</v>
      </c>
      <c r="X662" s="5" t="str">
        <f t="shared" si="132"/>
        <v>FLOW</v>
      </c>
      <c r="Y662" s="72" t="str">
        <f t="shared" si="124"/>
        <v>-</v>
      </c>
      <c r="Z662" s="72" t="s">
        <v>129</v>
      </c>
      <c r="AA662" s="72" t="s">
        <v>129</v>
      </c>
      <c r="AB662" s="232"/>
      <c r="AC662" s="72"/>
      <c r="AD662" s="72"/>
      <c r="AE662" s="234"/>
      <c r="AF662" s="235" t="s">
        <v>129</v>
      </c>
      <c r="AG662" s="7"/>
      <c r="AH662" s="72" t="s">
        <v>301</v>
      </c>
      <c r="AI662" s="7"/>
      <c r="AJ662" s="7"/>
      <c r="AK662" s="7"/>
      <c r="AL662" s="7">
        <v>9839</v>
      </c>
      <c r="AM662" s="186">
        <v>3149.04</v>
      </c>
      <c r="AN662" s="189">
        <v>86</v>
      </c>
      <c r="AO662" s="233">
        <v>115</v>
      </c>
      <c r="AP662" s="233" t="str">
        <f t="shared" si="125"/>
        <v>FLOW</v>
      </c>
      <c r="AQ662" s="233"/>
      <c r="AR662" s="233"/>
      <c r="AS662" s="233"/>
      <c r="AT662" s="233"/>
      <c r="AU662" s="72" t="s">
        <v>129</v>
      </c>
      <c r="AV662" s="236" t="s">
        <v>2276</v>
      </c>
      <c r="AW662" s="232" t="s">
        <v>1180</v>
      </c>
      <c r="AX662" s="237">
        <v>45009</v>
      </c>
      <c r="AY662" s="72">
        <v>36</v>
      </c>
      <c r="AZ662" s="72" t="s">
        <v>2304</v>
      </c>
      <c r="BA662" s="7" t="s">
        <v>2305</v>
      </c>
      <c r="BB662" s="7"/>
      <c r="BC662" s="7"/>
      <c r="BD662" s="72"/>
      <c r="BE662" s="72"/>
      <c r="BF662" s="72"/>
      <c r="BG662" s="150"/>
      <c r="BH662" s="72"/>
      <c r="BI662" s="72"/>
      <c r="BJ662" s="72"/>
      <c r="BK662" s="72"/>
      <c r="BL662" s="72"/>
      <c r="BM662" s="72"/>
      <c r="BN662" s="72"/>
      <c r="BO662" s="72"/>
      <c r="BP662" s="72"/>
      <c r="BQ662" s="72"/>
      <c r="BR662" s="72"/>
      <c r="BS662" s="72"/>
      <c r="BT662" s="72"/>
      <c r="BU662" s="72"/>
      <c r="BV662" s="72"/>
      <c r="BW662" s="72"/>
      <c r="BX662" s="72"/>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238">
        <f t="shared" si="126"/>
        <v>1</v>
      </c>
      <c r="ES662" s="72">
        <f t="shared" si="127"/>
        <v>1</v>
      </c>
      <c r="ET662" s="72" t="s">
        <v>170</v>
      </c>
      <c r="EU662" s="7" t="e">
        <v>#N/A</v>
      </c>
      <c r="EV662" s="262" t="s">
        <v>115</v>
      </c>
      <c r="EW662" s="7" t="e">
        <v>#N/A</v>
      </c>
      <c r="EX662" s="150" t="e">
        <v>#N/A</v>
      </c>
      <c r="EY662" s="239" t="e">
        <v>#N/A</v>
      </c>
      <c r="EZ662" s="239"/>
      <c r="FA662" s="150"/>
      <c r="FB662" s="239"/>
      <c r="FC662" s="7"/>
      <c r="FD662" s="7"/>
      <c r="FE662" s="7">
        <f t="shared" si="130"/>
        <v>3539</v>
      </c>
      <c r="FF662" s="72">
        <f t="shared" si="131"/>
        <v>6404</v>
      </c>
    </row>
    <row r="663" spans="1:163" ht="17.25" hidden="1" customHeight="1" x14ac:dyDescent="0.25">
      <c r="A663" s="72">
        <v>457938857</v>
      </c>
      <c r="B663" s="232" t="s">
        <v>731</v>
      </c>
      <c r="C663" s="72"/>
      <c r="D663" s="72"/>
      <c r="E663" s="72"/>
      <c r="F663" s="72"/>
      <c r="G663" s="233"/>
      <c r="H663" s="233"/>
      <c r="I663" s="72">
        <v>3187</v>
      </c>
      <c r="J663" s="72">
        <v>3187</v>
      </c>
      <c r="K663" s="189">
        <f t="shared" si="121"/>
        <v>3280</v>
      </c>
      <c r="L663" s="189">
        <f t="shared" si="122"/>
        <v>6374</v>
      </c>
      <c r="M663" s="260">
        <v>2</v>
      </c>
      <c r="N663" s="72" t="s">
        <v>124</v>
      </c>
      <c r="O663" s="72" t="s">
        <v>125</v>
      </c>
      <c r="P663" s="72" t="s">
        <v>433</v>
      </c>
      <c r="Q663" s="186">
        <v>3128</v>
      </c>
      <c r="R663" s="66">
        <v>93</v>
      </c>
      <c r="S663" s="66">
        <f t="shared" si="123"/>
        <v>0</v>
      </c>
      <c r="T663" s="66">
        <v>3216</v>
      </c>
      <c r="U663" s="4" t="s">
        <v>129</v>
      </c>
      <c r="V663" s="5">
        <f t="shared" si="128"/>
        <v>2.1064824167979852E-2</v>
      </c>
      <c r="W663" s="5">
        <f t="shared" si="129"/>
        <v>5.8158986864796549E-4</v>
      </c>
      <c r="X663" s="5" t="s">
        <v>2242</v>
      </c>
      <c r="Y663" s="72" t="str">
        <f t="shared" si="124"/>
        <v>PTP</v>
      </c>
      <c r="Z663" s="72" t="s">
        <v>129</v>
      </c>
      <c r="AA663" s="72" t="s">
        <v>166</v>
      </c>
      <c r="AB663" s="232"/>
      <c r="AC663" s="72">
        <v>26</v>
      </c>
      <c r="AD663" s="72"/>
      <c r="AE663" s="234"/>
      <c r="AF663" s="235" t="s">
        <v>129</v>
      </c>
      <c r="AG663" s="7"/>
      <c r="AH663" s="72" t="s">
        <v>1086</v>
      </c>
      <c r="AI663" s="7"/>
      <c r="AJ663" s="7"/>
      <c r="AK663" s="7"/>
      <c r="AL663" s="7">
        <v>3187</v>
      </c>
      <c r="AM663" s="186">
        <v>3128</v>
      </c>
      <c r="AN663" s="189">
        <v>57</v>
      </c>
      <c r="AO663" s="233">
        <v>86</v>
      </c>
      <c r="AP663" s="233" t="str">
        <f t="shared" si="125"/>
        <v>FLOW</v>
      </c>
      <c r="AQ663" s="233"/>
      <c r="AR663" s="233"/>
      <c r="AS663" s="233"/>
      <c r="AT663" s="233"/>
      <c r="AU663" s="72" t="s">
        <v>131</v>
      </c>
      <c r="AV663" s="236" t="s">
        <v>1471</v>
      </c>
      <c r="AW663" s="232" t="s">
        <v>221</v>
      </c>
      <c r="AX663" s="237">
        <v>45048</v>
      </c>
      <c r="AY663" s="72">
        <v>36</v>
      </c>
      <c r="AZ663" s="72" t="s">
        <v>139</v>
      </c>
      <c r="BA663" s="7" t="s">
        <v>2305</v>
      </c>
      <c r="BB663" s="7"/>
      <c r="BC663" s="7"/>
      <c r="BD663" s="72"/>
      <c r="BE663" s="72"/>
      <c r="BF663" s="72"/>
      <c r="BG663" s="150"/>
      <c r="BH663" s="72"/>
      <c r="BI663" s="72">
        <v>1</v>
      </c>
      <c r="BJ663" s="72"/>
      <c r="BK663" s="72"/>
      <c r="BL663" s="72"/>
      <c r="BM663" s="72"/>
      <c r="BN663" s="72"/>
      <c r="BO663" s="72"/>
      <c r="BP663" s="72"/>
      <c r="BQ663" s="72"/>
      <c r="BR663" s="72"/>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238">
        <f t="shared" si="126"/>
        <v>1</v>
      </c>
      <c r="ES663" s="72">
        <f t="shared" si="127"/>
        <v>1</v>
      </c>
      <c r="ET663" s="72" t="s">
        <v>2239</v>
      </c>
      <c r="EU663" s="7" t="s">
        <v>2186</v>
      </c>
      <c r="EV663" s="7" t="s">
        <v>115</v>
      </c>
      <c r="EW663" s="7" t="s">
        <v>2358</v>
      </c>
      <c r="EX663" s="150" t="s">
        <v>2536</v>
      </c>
      <c r="EY663" s="239">
        <v>46219</v>
      </c>
      <c r="EZ663" s="239"/>
      <c r="FA663" s="150"/>
      <c r="FB663" s="239"/>
      <c r="FC663" s="7" t="s">
        <v>2932</v>
      </c>
      <c r="FD663" s="7"/>
      <c r="FE663" s="7">
        <f t="shared" si="130"/>
        <v>3280</v>
      </c>
      <c r="FF663" s="72">
        <f t="shared" si="131"/>
        <v>6374</v>
      </c>
    </row>
    <row r="664" spans="1:163" ht="17.25" customHeight="1" x14ac:dyDescent="0.25">
      <c r="A664" s="72">
        <v>140395188</v>
      </c>
      <c r="B664" s="232" t="s">
        <v>398</v>
      </c>
      <c r="C664" s="72"/>
      <c r="D664" s="72"/>
      <c r="E664" s="72"/>
      <c r="F664" s="72"/>
      <c r="G664" s="233"/>
      <c r="H664" s="233"/>
      <c r="I664" s="72">
        <v>3885</v>
      </c>
      <c r="J664" s="72">
        <v>3040</v>
      </c>
      <c r="K664" s="189">
        <f t="shared" si="121"/>
        <v>3311</v>
      </c>
      <c r="L664" s="189">
        <f t="shared" si="122"/>
        <v>6925</v>
      </c>
      <c r="M664" s="260">
        <v>3</v>
      </c>
      <c r="N664" s="72" t="s">
        <v>124</v>
      </c>
      <c r="O664" s="72" t="s">
        <v>125</v>
      </c>
      <c r="P664" s="72" t="s">
        <v>264</v>
      </c>
      <c r="Q664" s="186">
        <v>3040</v>
      </c>
      <c r="R664" s="66">
        <v>271</v>
      </c>
      <c r="S664" s="66">
        <f t="shared" si="123"/>
        <v>0</v>
      </c>
      <c r="T664" s="66">
        <v>6300</v>
      </c>
      <c r="U664" s="4" t="s">
        <v>124</v>
      </c>
      <c r="V664" s="5">
        <f t="shared" si="128"/>
        <v>2.4424941271674924E-2</v>
      </c>
      <c r="W664" s="5">
        <f t="shared" si="129"/>
        <v>9.7362984730707232E-4</v>
      </c>
      <c r="X664" s="5" t="str">
        <f t="shared" si="132"/>
        <v>FLOW</v>
      </c>
      <c r="Y664" s="72" t="str">
        <f t="shared" si="124"/>
        <v>-</v>
      </c>
      <c r="Z664" s="72" t="s">
        <v>166</v>
      </c>
      <c r="AA664" s="72" t="s">
        <v>129</v>
      </c>
      <c r="AB664" s="232"/>
      <c r="AC664" s="72"/>
      <c r="AD664" s="72"/>
      <c r="AE664" s="234"/>
      <c r="AF664" s="235" t="s">
        <v>129</v>
      </c>
      <c r="AG664" s="7"/>
      <c r="AH664" s="72" t="s">
        <v>399</v>
      </c>
      <c r="AI664" s="7"/>
      <c r="AJ664" s="7"/>
      <c r="AK664" s="7"/>
      <c r="AL664" s="7">
        <v>3040</v>
      </c>
      <c r="AM664" s="186">
        <v>3040</v>
      </c>
      <c r="AN664" s="189">
        <v>86</v>
      </c>
      <c r="AO664" s="233">
        <v>115</v>
      </c>
      <c r="AP664" s="233" t="str">
        <f t="shared" si="125"/>
        <v>FLOW</v>
      </c>
      <c r="AQ664" s="233"/>
      <c r="AR664" s="233"/>
      <c r="AS664" s="233"/>
      <c r="AT664" s="233"/>
      <c r="AU664" s="72" t="s">
        <v>131</v>
      </c>
      <c r="AV664" s="236" t="s">
        <v>400</v>
      </c>
      <c r="AW664" s="232" t="s">
        <v>401</v>
      </c>
      <c r="AX664" s="237">
        <v>45013</v>
      </c>
      <c r="AY664" s="72">
        <v>36</v>
      </c>
      <c r="AZ664" s="72" t="s">
        <v>139</v>
      </c>
      <c r="BA664" s="7" t="s">
        <v>2305</v>
      </c>
      <c r="BB664" s="7"/>
      <c r="BC664" s="7"/>
      <c r="BD664" s="72"/>
      <c r="BE664" s="72"/>
      <c r="BF664" s="72"/>
      <c r="BG664" s="150"/>
      <c r="BH664" s="72"/>
      <c r="BI664" s="72">
        <v>1</v>
      </c>
      <c r="BJ664" s="72"/>
      <c r="BK664" s="72"/>
      <c r="BL664" s="72"/>
      <c r="BM664" s="72"/>
      <c r="BN664" s="72"/>
      <c r="BO664" s="72"/>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238">
        <f t="shared" si="126"/>
        <v>1</v>
      </c>
      <c r="ES664" s="72">
        <f t="shared" si="127"/>
        <v>1</v>
      </c>
      <c r="ET664" s="72" t="s">
        <v>268</v>
      </c>
      <c r="EU664" s="7" t="s">
        <v>402</v>
      </c>
      <c r="EV664" s="7" t="s">
        <v>115</v>
      </c>
      <c r="EW664" s="7" t="s">
        <v>2354</v>
      </c>
      <c r="EX664" s="150" t="s">
        <v>2421</v>
      </c>
      <c r="EY664" s="239">
        <v>46206</v>
      </c>
      <c r="EZ664" s="239"/>
      <c r="FA664" s="150"/>
      <c r="FB664" s="239"/>
      <c r="FC664" s="7"/>
      <c r="FD664" s="7"/>
      <c r="FE664" s="7">
        <f t="shared" si="130"/>
        <v>3311</v>
      </c>
      <c r="FF664" s="72">
        <f t="shared" si="131"/>
        <v>6925</v>
      </c>
      <c r="FG664" s="6">
        <v>140395188</v>
      </c>
    </row>
    <row r="665" spans="1:163" ht="17.25" hidden="1" customHeight="1" x14ac:dyDescent="0.25">
      <c r="A665" s="72">
        <v>459996600</v>
      </c>
      <c r="B665" s="232" t="s">
        <v>951</v>
      </c>
      <c r="C665" s="72"/>
      <c r="D665" s="72"/>
      <c r="E665" s="72"/>
      <c r="F665" s="72"/>
      <c r="G665" s="233"/>
      <c r="H665" s="233"/>
      <c r="I665" s="72">
        <v>3305</v>
      </c>
      <c r="J665" s="72">
        <v>3032</v>
      </c>
      <c r="K665" s="189">
        <f t="shared" si="121"/>
        <v>3402</v>
      </c>
      <c r="L665" s="189">
        <f t="shared" si="122"/>
        <v>6337</v>
      </c>
      <c r="M665" s="260">
        <v>3</v>
      </c>
      <c r="N665" s="72" t="s">
        <v>124</v>
      </c>
      <c r="O665" s="72" t="s">
        <v>125</v>
      </c>
      <c r="P665" s="72" t="s">
        <v>140</v>
      </c>
      <c r="Q665" s="186">
        <v>3032</v>
      </c>
      <c r="R665" s="66">
        <v>370</v>
      </c>
      <c r="S665" s="66">
        <f t="shared" si="123"/>
        <v>0</v>
      </c>
      <c r="T665" s="66">
        <v>5850</v>
      </c>
      <c r="U665" s="4" t="s">
        <v>1010</v>
      </c>
      <c r="V665" s="5">
        <f t="shared" si="128"/>
        <v>9.460336478458389E-3</v>
      </c>
      <c r="W665" s="5">
        <f t="shared" si="129"/>
        <v>9.7106766349836957E-4</v>
      </c>
      <c r="X665" s="5" t="str">
        <f t="shared" si="132"/>
        <v>FLOW</v>
      </c>
      <c r="Y665" s="72" t="str">
        <f t="shared" si="124"/>
        <v>BPTP</v>
      </c>
      <c r="Z665" s="72" t="s">
        <v>128</v>
      </c>
      <c r="AA665" s="72" t="s">
        <v>258</v>
      </c>
      <c r="AB665" s="232" t="s">
        <v>2346</v>
      </c>
      <c r="AC665" s="72"/>
      <c r="AD665" s="72" t="s">
        <v>2889</v>
      </c>
      <c r="AE665" s="234"/>
      <c r="AF665" s="235" t="s">
        <v>129</v>
      </c>
      <c r="AG665" s="7"/>
      <c r="AH665" s="72" t="s">
        <v>425</v>
      </c>
      <c r="AI665" s="7"/>
      <c r="AJ665" s="7"/>
      <c r="AK665" s="7"/>
      <c r="AL665" s="7">
        <v>3032</v>
      </c>
      <c r="AM665" s="186">
        <v>3032</v>
      </c>
      <c r="AN665" s="189">
        <v>87</v>
      </c>
      <c r="AO665" s="233">
        <v>116</v>
      </c>
      <c r="AP665" s="233" t="str">
        <f t="shared" si="125"/>
        <v>FLOW</v>
      </c>
      <c r="AQ665" s="233"/>
      <c r="AR665" s="233"/>
      <c r="AS665" s="233"/>
      <c r="AT665" s="233"/>
      <c r="AU665" s="72" t="s">
        <v>426</v>
      </c>
      <c r="AV665" s="236" t="s">
        <v>1737</v>
      </c>
      <c r="AW665" s="232" t="s">
        <v>361</v>
      </c>
      <c r="AX665" s="237">
        <v>45203</v>
      </c>
      <c r="AY665" s="72">
        <v>30</v>
      </c>
      <c r="AZ665" s="72" t="s">
        <v>139</v>
      </c>
      <c r="BA665" s="7" t="s">
        <v>135</v>
      </c>
      <c r="BB665" s="7"/>
      <c r="BC665" s="7"/>
      <c r="BD665" s="72"/>
      <c r="BE665" s="72"/>
      <c r="BF665" s="72"/>
      <c r="BG665" s="150"/>
      <c r="BH665" s="72"/>
      <c r="BI665" s="72">
        <v>1</v>
      </c>
      <c r="BJ665" s="72"/>
      <c r="BK665" s="72"/>
      <c r="BL665" s="72"/>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v>1</v>
      </c>
      <c r="CN665" s="72"/>
      <c r="CO665" s="72"/>
      <c r="CP665" s="72"/>
      <c r="CQ665" s="72"/>
      <c r="CR665" s="72"/>
      <c r="CS665" s="72"/>
      <c r="CT665" s="72"/>
      <c r="CU665" s="72"/>
      <c r="CV665" s="72"/>
      <c r="CW665" s="72"/>
      <c r="CX665" s="72"/>
      <c r="CY665" s="72"/>
      <c r="CZ665" s="72"/>
      <c r="DA665" s="72"/>
      <c r="DB665" s="72">
        <v>1</v>
      </c>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238">
        <f t="shared" si="126"/>
        <v>3</v>
      </c>
      <c r="ES665" s="72">
        <f t="shared" si="127"/>
        <v>1</v>
      </c>
      <c r="ET665" s="72" t="s">
        <v>145</v>
      </c>
      <c r="EU665" s="7" t="s">
        <v>2187</v>
      </c>
      <c r="EV665" s="7" t="s">
        <v>115</v>
      </c>
      <c r="EW665" s="7" t="s">
        <v>2354</v>
      </c>
      <c r="EX665" s="150" t="s">
        <v>2537</v>
      </c>
      <c r="EY665" s="239">
        <v>46206</v>
      </c>
      <c r="EZ665" s="239"/>
      <c r="FA665" s="150"/>
      <c r="FB665" s="239"/>
      <c r="FC665" s="7"/>
      <c r="FD665" s="7"/>
      <c r="FE665" s="7">
        <f t="shared" si="130"/>
        <v>3402</v>
      </c>
      <c r="FF665" s="72">
        <f t="shared" si="131"/>
        <v>6337</v>
      </c>
    </row>
    <row r="666" spans="1:163" ht="17.25" hidden="1" customHeight="1" x14ac:dyDescent="0.25">
      <c r="A666" s="72">
        <v>141729353</v>
      </c>
      <c r="B666" s="232" t="s">
        <v>679</v>
      </c>
      <c r="C666" s="72"/>
      <c r="D666" s="72"/>
      <c r="E666" s="72"/>
      <c r="F666" s="72"/>
      <c r="G666" s="233"/>
      <c r="H666" s="233"/>
      <c r="I666" s="72">
        <v>3325</v>
      </c>
      <c r="J666" s="72">
        <v>3027</v>
      </c>
      <c r="K666" s="189">
        <f t="shared" si="121"/>
        <v>3085</v>
      </c>
      <c r="L666" s="189">
        <f t="shared" si="122"/>
        <v>6352</v>
      </c>
      <c r="M666" s="260">
        <v>2</v>
      </c>
      <c r="N666" s="72" t="s">
        <v>124</v>
      </c>
      <c r="O666" s="72" t="s">
        <v>125</v>
      </c>
      <c r="P666" s="72" t="s">
        <v>199</v>
      </c>
      <c r="Q666" s="186">
        <v>3027</v>
      </c>
      <c r="R666" s="66">
        <v>58</v>
      </c>
      <c r="S666" s="66">
        <f t="shared" si="123"/>
        <v>0</v>
      </c>
      <c r="T666" s="66">
        <v>450</v>
      </c>
      <c r="U666" s="4" t="s">
        <v>129</v>
      </c>
      <c r="V666" s="5">
        <f t="shared" si="128"/>
        <v>7.9498015858737985E-3</v>
      </c>
      <c r="W666" s="5">
        <f t="shared" si="129"/>
        <v>5.6281091189174914E-4</v>
      </c>
      <c r="X666" s="5" t="str">
        <f t="shared" si="132"/>
        <v>FLOW</v>
      </c>
      <c r="Y666" s="72" t="str">
        <f t="shared" si="124"/>
        <v>NC</v>
      </c>
      <c r="Z666" s="72" t="s">
        <v>129</v>
      </c>
      <c r="AA666" s="72" t="s">
        <v>141</v>
      </c>
      <c r="AB666" s="232" t="s">
        <v>2349</v>
      </c>
      <c r="AC666" s="72"/>
      <c r="AD666" s="72" t="s">
        <v>2892</v>
      </c>
      <c r="AE666" s="234"/>
      <c r="AF666" s="235" t="s">
        <v>129</v>
      </c>
      <c r="AG666" s="7"/>
      <c r="AH666" s="72" t="s">
        <v>355</v>
      </c>
      <c r="AI666" s="7"/>
      <c r="AJ666" s="7"/>
      <c r="AK666" s="7"/>
      <c r="AL666" s="7">
        <v>3027</v>
      </c>
      <c r="AM666" s="186">
        <v>3027</v>
      </c>
      <c r="AN666" s="189">
        <v>57</v>
      </c>
      <c r="AO666" s="233">
        <v>86</v>
      </c>
      <c r="AP666" s="233" t="str">
        <f t="shared" si="125"/>
        <v>FLOW</v>
      </c>
      <c r="AQ666" s="233"/>
      <c r="AR666" s="233"/>
      <c r="AS666" s="233"/>
      <c r="AT666" s="233"/>
      <c r="AU666" s="72" t="s">
        <v>131</v>
      </c>
      <c r="AV666" s="236" t="s">
        <v>1405</v>
      </c>
      <c r="AW666" s="232" t="s">
        <v>1180</v>
      </c>
      <c r="AX666" s="237">
        <v>45063</v>
      </c>
      <c r="AY666" s="72">
        <v>36</v>
      </c>
      <c r="AZ666" s="72" t="s">
        <v>139</v>
      </c>
      <c r="BA666" s="7" t="s">
        <v>135</v>
      </c>
      <c r="BB666" s="7"/>
      <c r="BC666" s="7"/>
      <c r="BD666" s="72"/>
      <c r="BE666" s="72"/>
      <c r="BF666" s="72"/>
      <c r="BG666" s="150"/>
      <c r="BH666" s="72"/>
      <c r="BI666" s="72">
        <v>1</v>
      </c>
      <c r="BJ666" s="72"/>
      <c r="BK666" s="72"/>
      <c r="BL666" s="72"/>
      <c r="BM666" s="72"/>
      <c r="BN666" s="72"/>
      <c r="BO666" s="72"/>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238">
        <f t="shared" si="126"/>
        <v>1</v>
      </c>
      <c r="ES666" s="72">
        <f t="shared" si="127"/>
        <v>1</v>
      </c>
      <c r="ET666" s="72" t="s">
        <v>203</v>
      </c>
      <c r="EU666" s="7" t="s">
        <v>2188</v>
      </c>
      <c r="EV666" s="7" t="s">
        <v>115</v>
      </c>
      <c r="EW666" s="7" t="s">
        <v>2386</v>
      </c>
      <c r="EX666" s="150" t="s">
        <v>2420</v>
      </c>
      <c r="EY666" s="239">
        <v>46206</v>
      </c>
      <c r="EZ666" s="239"/>
      <c r="FA666" s="150"/>
      <c r="FB666" s="239"/>
      <c r="FC666" s="7"/>
      <c r="FD666" s="7"/>
      <c r="FE666" s="7">
        <f t="shared" si="130"/>
        <v>3085</v>
      </c>
      <c r="FF666" s="72">
        <f t="shared" si="131"/>
        <v>6352</v>
      </c>
    </row>
    <row r="667" spans="1:163" ht="17.25" hidden="1" customHeight="1" x14ac:dyDescent="0.25">
      <c r="A667" s="72">
        <v>140106553</v>
      </c>
      <c r="B667" s="232" t="s">
        <v>711</v>
      </c>
      <c r="C667" s="72"/>
      <c r="D667" s="72"/>
      <c r="E667" s="72"/>
      <c r="F667" s="72"/>
      <c r="G667" s="233"/>
      <c r="H667" s="233"/>
      <c r="I667" s="72">
        <v>2978</v>
      </c>
      <c r="J667" s="72">
        <v>2998</v>
      </c>
      <c r="K667" s="189">
        <f t="shared" si="121"/>
        <v>-5492</v>
      </c>
      <c r="L667" s="189">
        <f t="shared" si="122"/>
        <v>5976</v>
      </c>
      <c r="M667" s="260">
        <v>4</v>
      </c>
      <c r="N667" s="72" t="s">
        <v>124</v>
      </c>
      <c r="O667" s="72" t="s">
        <v>125</v>
      </c>
      <c r="P667" s="72" t="s">
        <v>206</v>
      </c>
      <c r="Q667" s="186">
        <v>2949.41</v>
      </c>
      <c r="R667" s="66">
        <v>444</v>
      </c>
      <c r="S667" s="66">
        <f t="shared" si="123"/>
        <v>0</v>
      </c>
      <c r="T667" s="66">
        <v>3395</v>
      </c>
      <c r="U667" s="4" t="s">
        <v>1020</v>
      </c>
      <c r="V667" s="5">
        <f t="shared" si="128"/>
        <v>0.66722543836431458</v>
      </c>
      <c r="W667" s="5">
        <f t="shared" si="129"/>
        <v>1.1362733292180963E-3</v>
      </c>
      <c r="X667" s="5" t="s">
        <v>2242</v>
      </c>
      <c r="Y667" s="72" t="str">
        <f t="shared" si="124"/>
        <v>PTP</v>
      </c>
      <c r="Z667" s="72" t="s">
        <v>128</v>
      </c>
      <c r="AA667" s="72" t="s">
        <v>166</v>
      </c>
      <c r="AB667" s="232"/>
      <c r="AC667" s="72">
        <v>25</v>
      </c>
      <c r="AD667" s="72" t="s">
        <v>2888</v>
      </c>
      <c r="AE667" s="234"/>
      <c r="AF667" s="235" t="s">
        <v>129</v>
      </c>
      <c r="AG667" s="7"/>
      <c r="AH667" s="72" t="s">
        <v>207</v>
      </c>
      <c r="AI667" s="7"/>
      <c r="AJ667" s="7"/>
      <c r="AK667" s="7"/>
      <c r="AL667" s="7">
        <v>2998</v>
      </c>
      <c r="AM667" s="186">
        <v>2949.41</v>
      </c>
      <c r="AN667" s="189">
        <v>117</v>
      </c>
      <c r="AO667" s="233">
        <v>146</v>
      </c>
      <c r="AP667" s="233" t="str">
        <f t="shared" si="125"/>
        <v>FLOW</v>
      </c>
      <c r="AQ667" s="233"/>
      <c r="AR667" s="233"/>
      <c r="AS667" s="233"/>
      <c r="AT667" s="233"/>
      <c r="AU667" s="72" t="s">
        <v>426</v>
      </c>
      <c r="AV667" s="236" t="s">
        <v>1449</v>
      </c>
      <c r="AW667" s="232" t="s">
        <v>298</v>
      </c>
      <c r="AX667" s="237">
        <v>45015</v>
      </c>
      <c r="AY667" s="72">
        <v>36</v>
      </c>
      <c r="AZ667" s="72" t="s">
        <v>139</v>
      </c>
      <c r="BA667" s="7" t="s">
        <v>135</v>
      </c>
      <c r="BB667" s="7"/>
      <c r="BC667" s="7"/>
      <c r="BD667" s="72"/>
      <c r="BE667" s="72"/>
      <c r="BF667" s="72"/>
      <c r="BG667" s="150"/>
      <c r="BH667" s="72"/>
      <c r="BI667" s="72">
        <v>1</v>
      </c>
      <c r="BJ667" s="72"/>
      <c r="BK667" s="72"/>
      <c r="BL667" s="72"/>
      <c r="BM667" s="72"/>
      <c r="BN667" s="72"/>
      <c r="BO667" s="72"/>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238">
        <f t="shared" si="126"/>
        <v>1</v>
      </c>
      <c r="ES667" s="72">
        <f t="shared" si="127"/>
        <v>1</v>
      </c>
      <c r="ET667" s="72" t="s">
        <v>210</v>
      </c>
      <c r="EU667" s="7" t="s">
        <v>2189</v>
      </c>
      <c r="EV667" s="7" t="s">
        <v>115</v>
      </c>
      <c r="EW667" s="7" t="s">
        <v>2358</v>
      </c>
      <c r="EX667" s="150" t="s">
        <v>2371</v>
      </c>
      <c r="EY667" s="239">
        <v>46227</v>
      </c>
      <c r="EZ667" s="239"/>
      <c r="FA667" s="150"/>
      <c r="FB667" s="239"/>
      <c r="FC667" s="7"/>
      <c r="FD667" s="7"/>
      <c r="FE667" s="7">
        <f t="shared" si="130"/>
        <v>-5492</v>
      </c>
      <c r="FF667" s="72">
        <f t="shared" si="131"/>
        <v>5976</v>
      </c>
    </row>
    <row r="668" spans="1:163" ht="17.25" hidden="1" customHeight="1" x14ac:dyDescent="0.25">
      <c r="A668" s="72">
        <v>139924876</v>
      </c>
      <c r="B668" s="232" t="s">
        <v>654</v>
      </c>
      <c r="C668" s="72"/>
      <c r="D668" s="72"/>
      <c r="E668" s="72"/>
      <c r="F668" s="72"/>
      <c r="G668" s="233"/>
      <c r="H668" s="233"/>
      <c r="I668" s="72">
        <v>4965</v>
      </c>
      <c r="J668" s="72">
        <v>2945</v>
      </c>
      <c r="K668" s="189">
        <f t="shared" si="121"/>
        <v>3108</v>
      </c>
      <c r="L668" s="189">
        <f t="shared" si="122"/>
        <v>7910</v>
      </c>
      <c r="M668" s="260">
        <v>3</v>
      </c>
      <c r="N668" s="72" t="s">
        <v>124</v>
      </c>
      <c r="O668" s="72" t="s">
        <v>125</v>
      </c>
      <c r="P668" s="72" t="s">
        <v>284</v>
      </c>
      <c r="Q668" s="186">
        <v>2945</v>
      </c>
      <c r="R668" s="66">
        <v>163</v>
      </c>
      <c r="S668" s="66">
        <f t="shared" si="123"/>
        <v>0</v>
      </c>
      <c r="T668" s="66">
        <v>2285</v>
      </c>
      <c r="U668" s="4" t="s">
        <v>129</v>
      </c>
      <c r="V668" s="5">
        <f t="shared" si="128"/>
        <v>1.8144617095901355E-2</v>
      </c>
      <c r="W668" s="5">
        <f t="shared" si="129"/>
        <v>9.4320391457872633E-4</v>
      </c>
      <c r="X668" s="5" t="str">
        <f t="shared" si="132"/>
        <v>FLOW</v>
      </c>
      <c r="Y668" s="72" t="str">
        <f t="shared" si="124"/>
        <v>PTP</v>
      </c>
      <c r="Z668" s="72" t="s">
        <v>129</v>
      </c>
      <c r="AA668" s="72" t="s">
        <v>166</v>
      </c>
      <c r="AB668" s="232"/>
      <c r="AC668" s="72">
        <v>22</v>
      </c>
      <c r="AD668" s="72" t="s">
        <v>2888</v>
      </c>
      <c r="AE668" s="234"/>
      <c r="AF668" s="235" t="s">
        <v>2882</v>
      </c>
      <c r="AG668" s="7"/>
      <c r="AH668" s="72" t="s">
        <v>1066</v>
      </c>
      <c r="AI668" s="7"/>
      <c r="AJ668" s="7"/>
      <c r="AK668" s="7"/>
      <c r="AL668" s="7">
        <v>2945</v>
      </c>
      <c r="AM668" s="186">
        <v>2945</v>
      </c>
      <c r="AN668" s="189">
        <v>86</v>
      </c>
      <c r="AO668" s="233">
        <v>115</v>
      </c>
      <c r="AP668" s="233" t="str">
        <f t="shared" si="125"/>
        <v>FLOW</v>
      </c>
      <c r="AQ668" s="233"/>
      <c r="AR668" s="233"/>
      <c r="AS668" s="233"/>
      <c r="AT668" s="233"/>
      <c r="AU668" s="72" t="s">
        <v>426</v>
      </c>
      <c r="AV668" s="236" t="s">
        <v>1375</v>
      </c>
      <c r="AW668" s="232" t="s">
        <v>1376</v>
      </c>
      <c r="AX668" s="237">
        <v>45006</v>
      </c>
      <c r="AY668" s="72">
        <v>36</v>
      </c>
      <c r="AZ668" s="72" t="s">
        <v>139</v>
      </c>
      <c r="BA668" s="7" t="s">
        <v>2305</v>
      </c>
      <c r="BB668" s="7"/>
      <c r="BC668" s="7"/>
      <c r="BD668" s="72"/>
      <c r="BE668" s="72"/>
      <c r="BF668" s="72"/>
      <c r="BG668" s="150"/>
      <c r="BH668" s="72"/>
      <c r="BI668" s="72"/>
      <c r="BJ668" s="72"/>
      <c r="BK668" s="72"/>
      <c r="BL668" s="72"/>
      <c r="BM668" s="72"/>
      <c r="BN668" s="72"/>
      <c r="BO668" s="72"/>
      <c r="BP668" s="72"/>
      <c r="BQ668" s="72"/>
      <c r="BR668" s="72"/>
      <c r="BS668" s="72"/>
      <c r="BT668" s="72"/>
      <c r="BU668" s="72"/>
      <c r="BV668" s="72"/>
      <c r="BW668" s="72"/>
      <c r="BX668" s="72">
        <v>1</v>
      </c>
      <c r="BY668" s="72"/>
      <c r="BZ668" s="72"/>
      <c r="CA668" s="72"/>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238">
        <f t="shared" si="126"/>
        <v>1</v>
      </c>
      <c r="ES668" s="72">
        <f t="shared" si="127"/>
        <v>1</v>
      </c>
      <c r="ET668" s="72" t="s">
        <v>288</v>
      </c>
      <c r="EU668" s="7" t="s">
        <v>2190</v>
      </c>
      <c r="EV668" s="7" t="s">
        <v>115</v>
      </c>
      <c r="EW668" s="7" t="s">
        <v>2350</v>
      </c>
      <c r="EX668" s="150" t="s">
        <v>2363</v>
      </c>
      <c r="EY668" s="239">
        <v>46211</v>
      </c>
      <c r="EZ668" s="239"/>
      <c r="FA668" s="150"/>
      <c r="FB668" s="239"/>
      <c r="FC668" s="7"/>
      <c r="FD668" s="7"/>
      <c r="FE668" s="7">
        <f t="shared" si="130"/>
        <v>3108</v>
      </c>
      <c r="FF668" s="72">
        <f t="shared" si="131"/>
        <v>7910</v>
      </c>
    </row>
    <row r="669" spans="1:163" ht="17.25" hidden="1" customHeight="1" x14ac:dyDescent="0.25">
      <c r="A669" s="72">
        <v>458076322</v>
      </c>
      <c r="B669" s="232" t="s">
        <v>403</v>
      </c>
      <c r="C669" s="72"/>
      <c r="D669" s="72"/>
      <c r="E669" s="72"/>
      <c r="F669" s="72"/>
      <c r="G669" s="233"/>
      <c r="H669" s="233"/>
      <c r="I669" s="72">
        <v>2825</v>
      </c>
      <c r="J669" s="72">
        <v>2969</v>
      </c>
      <c r="K669" s="189">
        <f t="shared" si="121"/>
        <v>-2507</v>
      </c>
      <c r="L669" s="189">
        <f t="shared" si="122"/>
        <v>5794</v>
      </c>
      <c r="M669" s="260">
        <v>3</v>
      </c>
      <c r="N669" s="72" t="s">
        <v>124</v>
      </c>
      <c r="O669" s="72" t="s">
        <v>125</v>
      </c>
      <c r="P669" s="72" t="s">
        <v>276</v>
      </c>
      <c r="Q669" s="186">
        <v>2914</v>
      </c>
      <c r="R669" s="66">
        <v>174</v>
      </c>
      <c r="S669" s="66">
        <f t="shared" si="123"/>
        <v>0</v>
      </c>
      <c r="T669" s="66">
        <v>450</v>
      </c>
      <c r="U669" s="4" t="s">
        <v>124</v>
      </c>
      <c r="V669" s="5">
        <f t="shared" si="128"/>
        <v>5.1007369287052108E-2</v>
      </c>
      <c r="W669" s="5">
        <f t="shared" si="129"/>
        <v>9.3327545232000286E-4</v>
      </c>
      <c r="X669" s="5" t="str">
        <f t="shared" si="132"/>
        <v>FLOW</v>
      </c>
      <c r="Y669" s="72" t="str">
        <f t="shared" si="124"/>
        <v>KIV</v>
      </c>
      <c r="Z669" s="72" t="s">
        <v>2554</v>
      </c>
      <c r="AA669" s="72" t="s">
        <v>2554</v>
      </c>
      <c r="AB669" s="232"/>
      <c r="AC669" s="72"/>
      <c r="AD669" s="72"/>
      <c r="AE669" s="234"/>
      <c r="AF669" s="235" t="s">
        <v>129</v>
      </c>
      <c r="AG669" s="7"/>
      <c r="AH669" s="72" t="s">
        <v>404</v>
      </c>
      <c r="AI669" s="7"/>
      <c r="AJ669" s="7"/>
      <c r="AK669" s="7"/>
      <c r="AL669" s="7">
        <v>2969</v>
      </c>
      <c r="AM669" s="186">
        <v>2914</v>
      </c>
      <c r="AN669" s="189">
        <v>87</v>
      </c>
      <c r="AO669" s="233">
        <v>116</v>
      </c>
      <c r="AP669" s="233" t="str">
        <f t="shared" si="125"/>
        <v>FLOW</v>
      </c>
      <c r="AQ669" s="233"/>
      <c r="AR669" s="233"/>
      <c r="AS669" s="233"/>
      <c r="AT669" s="233"/>
      <c r="AU669" s="72" t="s">
        <v>131</v>
      </c>
      <c r="AV669" s="236" t="s">
        <v>405</v>
      </c>
      <c r="AW669" s="232" t="s">
        <v>252</v>
      </c>
      <c r="AX669" s="237">
        <v>45057</v>
      </c>
      <c r="AY669" s="72">
        <v>36</v>
      </c>
      <c r="AZ669" s="72" t="s">
        <v>139</v>
      </c>
      <c r="BA669" s="7" t="s">
        <v>135</v>
      </c>
      <c r="BB669" s="7"/>
      <c r="BC669" s="7"/>
      <c r="BD669" s="72"/>
      <c r="BE669" s="72"/>
      <c r="BF669" s="72"/>
      <c r="BG669" s="150"/>
      <c r="BH669" s="72"/>
      <c r="BI669" s="72"/>
      <c r="BJ669" s="72"/>
      <c r="BK669" s="72"/>
      <c r="BL669" s="72"/>
      <c r="BM669" s="72"/>
      <c r="BN669" s="72"/>
      <c r="BO669" s="72"/>
      <c r="BP669" s="72"/>
      <c r="BQ669" s="72"/>
      <c r="BR669" s="72"/>
      <c r="BS669" s="72"/>
      <c r="BT669" s="72"/>
      <c r="BU669" s="72"/>
      <c r="BV669" s="72"/>
      <c r="BW669" s="72"/>
      <c r="BX669" s="72"/>
      <c r="BY669" s="72"/>
      <c r="BZ669" s="72"/>
      <c r="CA669" s="72"/>
      <c r="CB669" s="72"/>
      <c r="CC669" s="72"/>
      <c r="CD669" s="72"/>
      <c r="CE669" s="72"/>
      <c r="CF669" s="72"/>
      <c r="CG669" s="72"/>
      <c r="CH669" s="72"/>
      <c r="CI669" s="72"/>
      <c r="CJ669" s="72"/>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238">
        <f t="shared" si="126"/>
        <v>0</v>
      </c>
      <c r="ES669" s="72" t="str">
        <f t="shared" si="127"/>
        <v/>
      </c>
      <c r="ET669" s="72" t="s">
        <v>280</v>
      </c>
      <c r="EU669" s="7" t="s">
        <v>406</v>
      </c>
      <c r="EV669" s="7" t="s">
        <v>115</v>
      </c>
      <c r="EW669" s="7" t="e">
        <v>#N/A</v>
      </c>
      <c r="EX669" s="150" t="e">
        <v>#N/A</v>
      </c>
      <c r="EY669" s="239" t="e">
        <v>#N/A</v>
      </c>
      <c r="EZ669" s="239"/>
      <c r="FA669" s="150"/>
      <c r="FB669" s="239"/>
      <c r="FC669" s="7"/>
      <c r="FD669" s="7"/>
      <c r="FE669" s="7">
        <f t="shared" si="130"/>
        <v>-2507</v>
      </c>
      <c r="FF669" s="72">
        <f t="shared" si="131"/>
        <v>5794</v>
      </c>
      <c r="FG669" s="6">
        <v>458076322</v>
      </c>
    </row>
    <row r="670" spans="1:163" ht="17.25" customHeight="1" x14ac:dyDescent="0.25">
      <c r="A670" s="72">
        <v>458302759</v>
      </c>
      <c r="B670" s="232" t="s">
        <v>588</v>
      </c>
      <c r="C670" s="72"/>
      <c r="D670" s="72"/>
      <c r="E670" s="72"/>
      <c r="F670" s="72"/>
      <c r="G670" s="233"/>
      <c r="H670" s="233"/>
      <c r="I670" s="72">
        <v>2959</v>
      </c>
      <c r="J670" s="72">
        <v>2959</v>
      </c>
      <c r="K670" s="189">
        <f t="shared" si="121"/>
        <v>3003</v>
      </c>
      <c r="L670" s="189">
        <f t="shared" si="122"/>
        <v>5918</v>
      </c>
      <c r="M670" s="260">
        <v>1</v>
      </c>
      <c r="N670" s="72" t="s">
        <v>124</v>
      </c>
      <c r="O670" s="72" t="s">
        <v>125</v>
      </c>
      <c r="P670" s="72" t="s">
        <v>264</v>
      </c>
      <c r="Q670" s="186">
        <v>2907</v>
      </c>
      <c r="R670" s="66">
        <v>44</v>
      </c>
      <c r="S670" s="66">
        <f t="shared" si="123"/>
        <v>0</v>
      </c>
      <c r="T670" s="66">
        <v>6715</v>
      </c>
      <c r="U670" s="4" t="s">
        <v>129</v>
      </c>
      <c r="V670" s="5">
        <f t="shared" si="128"/>
        <v>2.5052202213964887E-3</v>
      </c>
      <c r="W670" s="5">
        <f t="shared" si="129"/>
        <v>1.531108443540161E-4</v>
      </c>
      <c r="X670" s="5" t="str">
        <f t="shared" si="132"/>
        <v>FLOW</v>
      </c>
      <c r="Y670" s="72" t="str">
        <f t="shared" si="124"/>
        <v>NC</v>
      </c>
      <c r="Z670" s="72" t="s">
        <v>129</v>
      </c>
      <c r="AA670" s="72" t="s">
        <v>141</v>
      </c>
      <c r="AB670" s="232" t="s">
        <v>2347</v>
      </c>
      <c r="AC670" s="72"/>
      <c r="AD670" s="72" t="s">
        <v>2892</v>
      </c>
      <c r="AE670" s="234"/>
      <c r="AF670" s="235" t="s">
        <v>129</v>
      </c>
      <c r="AG670" s="7"/>
      <c r="AH670" s="72" t="s">
        <v>1054</v>
      </c>
      <c r="AI670" s="7"/>
      <c r="AJ670" s="7"/>
      <c r="AK670" s="7"/>
      <c r="AL670" s="7">
        <v>2959</v>
      </c>
      <c r="AM670" s="186">
        <v>2907</v>
      </c>
      <c r="AN670" s="189">
        <v>26</v>
      </c>
      <c r="AO670" s="233">
        <v>55</v>
      </c>
      <c r="AP670" s="233" t="str">
        <f t="shared" si="125"/>
        <v>FLOW</v>
      </c>
      <c r="AQ670" s="233"/>
      <c r="AR670" s="233"/>
      <c r="AS670" s="233"/>
      <c r="AT670" s="233"/>
      <c r="AU670" s="72" t="s">
        <v>131</v>
      </c>
      <c r="AV670" s="236" t="s">
        <v>1284</v>
      </c>
      <c r="AW670" s="232" t="s">
        <v>267</v>
      </c>
      <c r="AX670" s="237">
        <v>45075</v>
      </c>
      <c r="AY670" s="72">
        <v>36</v>
      </c>
      <c r="AZ670" s="72" t="s">
        <v>139</v>
      </c>
      <c r="BA670" s="7" t="s">
        <v>2305</v>
      </c>
      <c r="BB670" s="7"/>
      <c r="BC670" s="7"/>
      <c r="BD670" s="72"/>
      <c r="BE670" s="72"/>
      <c r="BF670" s="72"/>
      <c r="BG670" s="150"/>
      <c r="BH670" s="72"/>
      <c r="BI670" s="72"/>
      <c r="BJ670" s="72"/>
      <c r="BK670" s="72"/>
      <c r="BL670" s="72">
        <v>1</v>
      </c>
      <c r="BM670" s="72"/>
      <c r="BN670" s="72"/>
      <c r="BO670" s="72"/>
      <c r="BP670" s="72"/>
      <c r="BQ670" s="72"/>
      <c r="BR670" s="72"/>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238">
        <f t="shared" si="126"/>
        <v>2</v>
      </c>
      <c r="ES670" s="72">
        <f t="shared" si="127"/>
        <v>1</v>
      </c>
      <c r="ET670" s="72" t="s">
        <v>268</v>
      </c>
      <c r="EU670" s="7" t="s">
        <v>2191</v>
      </c>
      <c r="EV670" s="7" t="s">
        <v>115</v>
      </c>
      <c r="EW670" s="7" t="s">
        <v>2362</v>
      </c>
      <c r="EX670" s="150" t="s">
        <v>2478</v>
      </c>
      <c r="EY670" s="239">
        <v>46207</v>
      </c>
      <c r="EZ670" s="239"/>
      <c r="FA670" s="150"/>
      <c r="FB670" s="239"/>
      <c r="FC670" s="7"/>
      <c r="FD670" s="7"/>
      <c r="FE670" s="7">
        <f t="shared" si="130"/>
        <v>3003</v>
      </c>
      <c r="FF670" s="72">
        <f t="shared" si="131"/>
        <v>5918</v>
      </c>
    </row>
    <row r="671" spans="1:163" ht="17.25" hidden="1" customHeight="1" x14ac:dyDescent="0.25">
      <c r="A671" s="72">
        <v>462424270</v>
      </c>
      <c r="B671" s="232" t="s">
        <v>929</v>
      </c>
      <c r="C671" s="72"/>
      <c r="D671" s="72"/>
      <c r="E671" s="72"/>
      <c r="F671" s="72"/>
      <c r="G671" s="233"/>
      <c r="H671" s="233"/>
      <c r="I671" s="72">
        <v>742</v>
      </c>
      <c r="J671" s="72">
        <v>2967</v>
      </c>
      <c r="K671" s="189">
        <f t="shared" si="121"/>
        <v>-539</v>
      </c>
      <c r="L671" s="189">
        <f t="shared" si="122"/>
        <v>3709</v>
      </c>
      <c r="M671" s="260">
        <v>6</v>
      </c>
      <c r="N671" s="72" t="s">
        <v>124</v>
      </c>
      <c r="O671" s="72" t="s">
        <v>125</v>
      </c>
      <c r="P671" s="72" t="s">
        <v>284</v>
      </c>
      <c r="Q671" s="186">
        <v>2829</v>
      </c>
      <c r="R671" s="66">
        <v>204</v>
      </c>
      <c r="S671" s="66">
        <f t="shared" si="123"/>
        <v>0</v>
      </c>
      <c r="T671" s="66">
        <v>1800</v>
      </c>
      <c r="U671" s="4" t="s">
        <v>129</v>
      </c>
      <c r="V671" s="5">
        <f t="shared" si="128"/>
        <v>1.6285951136389802E-2</v>
      </c>
      <c r="W671" s="5">
        <f t="shared" si="129"/>
        <v>1.236562561168377E-3</v>
      </c>
      <c r="X671" s="5" t="str">
        <f t="shared" si="132"/>
        <v>FLOW</v>
      </c>
      <c r="Y671" s="72" t="str">
        <f t="shared" si="124"/>
        <v>RTP</v>
      </c>
      <c r="Z671" s="72" t="s">
        <v>129</v>
      </c>
      <c r="AA671" s="72" t="s">
        <v>127</v>
      </c>
      <c r="AB671" s="232" t="s">
        <v>2346</v>
      </c>
      <c r="AC671" s="72"/>
      <c r="AD671" s="72" t="s">
        <v>2921</v>
      </c>
      <c r="AE671" s="234"/>
      <c r="AF671" s="235" t="s">
        <v>129</v>
      </c>
      <c r="AG671" s="7"/>
      <c r="AH671" s="72" t="s">
        <v>1149</v>
      </c>
      <c r="AI671" s="7"/>
      <c r="AJ671" s="7"/>
      <c r="AK671" s="7"/>
      <c r="AL671" s="7">
        <v>2967</v>
      </c>
      <c r="AM671" s="186">
        <v>2829</v>
      </c>
      <c r="AN671" s="189">
        <v>176</v>
      </c>
      <c r="AO671" s="233">
        <v>205</v>
      </c>
      <c r="AP671" s="233" t="str">
        <f t="shared" si="125"/>
        <v>FLOW</v>
      </c>
      <c r="AQ671" s="233"/>
      <c r="AR671" s="233"/>
      <c r="AS671" s="233"/>
      <c r="AT671" s="233"/>
      <c r="AU671" s="72" t="s">
        <v>426</v>
      </c>
      <c r="AV671" s="236" t="s">
        <v>1707</v>
      </c>
      <c r="AW671" s="232" t="s">
        <v>1708</v>
      </c>
      <c r="AX671" s="237">
        <v>45384</v>
      </c>
      <c r="AY671" s="72">
        <v>24</v>
      </c>
      <c r="AZ671" s="72" t="s">
        <v>139</v>
      </c>
      <c r="BA671" s="7" t="s">
        <v>2305</v>
      </c>
      <c r="BB671" s="7"/>
      <c r="BC671" s="7"/>
      <c r="BD671" s="72"/>
      <c r="BE671" s="72"/>
      <c r="BF671" s="72"/>
      <c r="BG671" s="150"/>
      <c r="BH671" s="72"/>
      <c r="BI671" s="72">
        <v>1</v>
      </c>
      <c r="BJ671" s="72"/>
      <c r="BK671" s="72"/>
      <c r="BL671" s="72"/>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238">
        <f t="shared" si="126"/>
        <v>1</v>
      </c>
      <c r="ES671" s="72">
        <f t="shared" si="127"/>
        <v>1</v>
      </c>
      <c r="ET671" s="72" t="s">
        <v>288</v>
      </c>
      <c r="EU671" s="7" t="s">
        <v>2192</v>
      </c>
      <c r="EV671" s="7" t="s">
        <v>115</v>
      </c>
      <c r="EW671" s="7" t="s">
        <v>2352</v>
      </c>
      <c r="EX671" s="150" t="s">
        <v>2363</v>
      </c>
      <c r="EY671" s="239">
        <v>46206</v>
      </c>
      <c r="EZ671" s="239"/>
      <c r="FA671" s="150"/>
      <c r="FB671" s="239"/>
      <c r="FC671" s="7"/>
      <c r="FD671" s="7"/>
      <c r="FE671" s="7">
        <f t="shared" si="130"/>
        <v>-539</v>
      </c>
      <c r="FF671" s="72">
        <f t="shared" si="131"/>
        <v>3709</v>
      </c>
    </row>
    <row r="672" spans="1:163" ht="17.25" hidden="1" customHeight="1" x14ac:dyDescent="0.25">
      <c r="A672" s="72">
        <v>465932490</v>
      </c>
      <c r="B672" s="232" t="s">
        <v>918</v>
      </c>
      <c r="C672" s="72"/>
      <c r="D672" s="72"/>
      <c r="E672" s="72"/>
      <c r="F672" s="72"/>
      <c r="G672" s="233"/>
      <c r="H672" s="233"/>
      <c r="I672" s="72">
        <v>2198</v>
      </c>
      <c r="J672" s="72">
        <v>2841</v>
      </c>
      <c r="K672" s="189">
        <f t="shared" si="121"/>
        <v>-3569</v>
      </c>
      <c r="L672" s="189">
        <f t="shared" si="122"/>
        <v>5039</v>
      </c>
      <c r="M672" s="260">
        <v>4</v>
      </c>
      <c r="N672" s="72" t="s">
        <v>124</v>
      </c>
      <c r="O672" s="72" t="s">
        <v>125</v>
      </c>
      <c r="P672" s="72" t="s">
        <v>126</v>
      </c>
      <c r="Q672" s="186">
        <v>2798</v>
      </c>
      <c r="R672" s="66">
        <v>184</v>
      </c>
      <c r="S672" s="66">
        <f t="shared" si="123"/>
        <v>0</v>
      </c>
      <c r="T672" s="66">
        <v>1948.37</v>
      </c>
      <c r="U672" s="4" t="s">
        <v>124</v>
      </c>
      <c r="V672" s="5">
        <f t="shared" si="128"/>
        <v>7.5744860556906102E-3</v>
      </c>
      <c r="W672" s="5">
        <f t="shared" si="129"/>
        <v>1.077941952848954E-3</v>
      </c>
      <c r="X672" s="5" t="s">
        <v>2242</v>
      </c>
      <c r="Y672" s="72" t="str">
        <f t="shared" si="124"/>
        <v>PTP</v>
      </c>
      <c r="Z672" s="72" t="s">
        <v>166</v>
      </c>
      <c r="AA672" s="72" t="s">
        <v>166</v>
      </c>
      <c r="AB672" s="232"/>
      <c r="AC672" s="72">
        <v>20</v>
      </c>
      <c r="AD672" s="72" t="s">
        <v>2888</v>
      </c>
      <c r="AE672" s="234"/>
      <c r="AF672" s="235" t="s">
        <v>129</v>
      </c>
      <c r="AG672" s="7"/>
      <c r="AH672" s="72" t="s">
        <v>130</v>
      </c>
      <c r="AI672" s="7"/>
      <c r="AJ672" s="7"/>
      <c r="AK672" s="7"/>
      <c r="AL672" s="7">
        <v>2841</v>
      </c>
      <c r="AM672" s="186">
        <v>2798</v>
      </c>
      <c r="AN672" s="189">
        <v>117</v>
      </c>
      <c r="AO672" s="233">
        <v>146</v>
      </c>
      <c r="AP672" s="233" t="str">
        <f t="shared" si="125"/>
        <v>FLOW</v>
      </c>
      <c r="AQ672" s="233"/>
      <c r="AR672" s="233"/>
      <c r="AS672" s="233"/>
      <c r="AT672" s="233"/>
      <c r="AU672" s="72" t="s">
        <v>426</v>
      </c>
      <c r="AV672" s="236" t="s">
        <v>1696</v>
      </c>
      <c r="AW672" s="232" t="s">
        <v>1261</v>
      </c>
      <c r="AX672" s="237">
        <v>45763</v>
      </c>
      <c r="AY672" s="72">
        <v>12</v>
      </c>
      <c r="AZ672" s="72" t="s">
        <v>139</v>
      </c>
      <c r="BA672" s="7" t="s">
        <v>135</v>
      </c>
      <c r="BB672" s="7"/>
      <c r="BC672" s="7"/>
      <c r="BD672" s="72"/>
      <c r="BE672" s="72"/>
      <c r="BF672" s="72"/>
      <c r="BG672" s="150"/>
      <c r="BH672" s="72"/>
      <c r="BI672" s="72"/>
      <c r="BJ672" s="72"/>
      <c r="BK672" s="72"/>
      <c r="BL672" s="72">
        <v>1</v>
      </c>
      <c r="BM672" s="72"/>
      <c r="BN672" s="72"/>
      <c r="BO672" s="72"/>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238">
        <f t="shared" si="126"/>
        <v>1</v>
      </c>
      <c r="ES672" s="72">
        <f t="shared" si="127"/>
        <v>1</v>
      </c>
      <c r="ET672" s="72" t="s">
        <v>136</v>
      </c>
      <c r="EU672" s="7" t="s">
        <v>2193</v>
      </c>
      <c r="EV672" s="7" t="s">
        <v>115</v>
      </c>
      <c r="EW672" s="7" t="s">
        <v>2354</v>
      </c>
      <c r="EX672" s="150" t="s">
        <v>2377</v>
      </c>
      <c r="EY672" s="239">
        <v>46207</v>
      </c>
      <c r="EZ672" s="239"/>
      <c r="FA672" s="150"/>
      <c r="FB672" s="239"/>
      <c r="FC672" s="7"/>
      <c r="FD672" s="7"/>
      <c r="FE672" s="7">
        <f t="shared" si="130"/>
        <v>-3569</v>
      </c>
      <c r="FF672" s="72">
        <f t="shared" si="131"/>
        <v>5039</v>
      </c>
    </row>
    <row r="673" spans="1:163" ht="17.25" hidden="1" customHeight="1" x14ac:dyDescent="0.25">
      <c r="A673" s="72">
        <v>458457415</v>
      </c>
      <c r="B673" s="232" t="s">
        <v>787</v>
      </c>
      <c r="C673" s="72"/>
      <c r="D673" s="72"/>
      <c r="E673" s="72"/>
      <c r="F673" s="72"/>
      <c r="G673" s="233"/>
      <c r="H673" s="233"/>
      <c r="I673" s="72">
        <v>2403</v>
      </c>
      <c r="J673" s="72">
        <v>2403</v>
      </c>
      <c r="K673" s="189">
        <f t="shared" si="121"/>
        <v>2489</v>
      </c>
      <c r="L673" s="189">
        <f t="shared" si="122"/>
        <v>4806</v>
      </c>
      <c r="M673" s="260">
        <v>2</v>
      </c>
      <c r="N673" s="72" t="s">
        <v>124</v>
      </c>
      <c r="O673" s="72" t="s">
        <v>125</v>
      </c>
      <c r="P673" s="72" t="s">
        <v>173</v>
      </c>
      <c r="Q673" s="186">
        <v>2359.13</v>
      </c>
      <c r="R673" s="66">
        <v>86</v>
      </c>
      <c r="S673" s="66">
        <f t="shared" si="123"/>
        <v>0</v>
      </c>
      <c r="T673" s="66">
        <v>450</v>
      </c>
      <c r="U673" s="4" t="s">
        <v>129</v>
      </c>
      <c r="V673" s="5">
        <f t="shared" si="128"/>
        <v>1.1741871056374699E-2</v>
      </c>
      <c r="W673" s="5">
        <f t="shared" si="129"/>
        <v>4.3863366586428224E-4</v>
      </c>
      <c r="X673" s="5" t="str">
        <f t="shared" si="132"/>
        <v>FLOW</v>
      </c>
      <c r="Y673" s="72" t="str">
        <f t="shared" si="124"/>
        <v>KIV</v>
      </c>
      <c r="Z673" s="72" t="s">
        <v>129</v>
      </c>
      <c r="AA673" s="72" t="s">
        <v>2554</v>
      </c>
      <c r="AB673" s="232"/>
      <c r="AC673" s="72"/>
      <c r="AD673" s="72"/>
      <c r="AE673" s="234"/>
      <c r="AF673" s="235" t="s">
        <v>129</v>
      </c>
      <c r="AG673" s="7"/>
      <c r="AH673" s="72" t="s">
        <v>1103</v>
      </c>
      <c r="AI673" s="7"/>
      <c r="AJ673" s="7"/>
      <c r="AK673" s="7"/>
      <c r="AL673" s="7">
        <v>2403</v>
      </c>
      <c r="AM673" s="186">
        <v>2359.13</v>
      </c>
      <c r="AN673" s="189">
        <v>57</v>
      </c>
      <c r="AO673" s="233">
        <v>86</v>
      </c>
      <c r="AP673" s="233" t="str">
        <f t="shared" si="125"/>
        <v>FLOW</v>
      </c>
      <c r="AQ673" s="233"/>
      <c r="AR673" s="233"/>
      <c r="AS673" s="233"/>
      <c r="AT673" s="233"/>
      <c r="AU673" s="72" t="s">
        <v>131</v>
      </c>
      <c r="AV673" s="236" t="s">
        <v>1539</v>
      </c>
      <c r="AW673" s="232" t="s">
        <v>1540</v>
      </c>
      <c r="AX673" s="237">
        <v>45085</v>
      </c>
      <c r="AY673" s="72">
        <v>36</v>
      </c>
      <c r="AZ673" s="72" t="s">
        <v>139</v>
      </c>
      <c r="BA673" s="7" t="s">
        <v>2305</v>
      </c>
      <c r="BB673" s="7"/>
      <c r="BC673" s="7"/>
      <c r="BD673" s="72"/>
      <c r="BE673" s="72"/>
      <c r="BF673" s="72"/>
      <c r="BG673" s="150"/>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238">
        <f t="shared" si="126"/>
        <v>0</v>
      </c>
      <c r="ES673" s="72" t="str">
        <f t="shared" si="127"/>
        <v/>
      </c>
      <c r="ET673" s="72" t="s">
        <v>178</v>
      </c>
      <c r="EU673" s="7" t="s">
        <v>2194</v>
      </c>
      <c r="EV673" s="7" t="s">
        <v>115</v>
      </c>
      <c r="EW673" s="7" t="e">
        <v>#N/A</v>
      </c>
      <c r="EX673" s="150" t="e">
        <v>#N/A</v>
      </c>
      <c r="EY673" s="239" t="e">
        <v>#N/A</v>
      </c>
      <c r="EZ673" s="239"/>
      <c r="FA673" s="150"/>
      <c r="FB673" s="239"/>
      <c r="FC673" s="7" t="s">
        <v>2932</v>
      </c>
      <c r="FD673" s="7"/>
      <c r="FE673" s="7">
        <f t="shared" si="130"/>
        <v>2489</v>
      </c>
      <c r="FF673" s="72">
        <f t="shared" si="131"/>
        <v>4806</v>
      </c>
    </row>
    <row r="674" spans="1:163" ht="17.25" hidden="1" customHeight="1" x14ac:dyDescent="0.25">
      <c r="A674" s="72">
        <v>140583201</v>
      </c>
      <c r="B674" s="232" t="s">
        <v>372</v>
      </c>
      <c r="C674" s="72" t="s">
        <v>2243</v>
      </c>
      <c r="D674" s="72" t="s">
        <v>139</v>
      </c>
      <c r="E674" s="72">
        <v>2650</v>
      </c>
      <c r="F674" s="72"/>
      <c r="G674" s="233"/>
      <c r="H674" s="233"/>
      <c r="I674" s="72">
        <v>3495</v>
      </c>
      <c r="J674" s="72">
        <v>2258</v>
      </c>
      <c r="K674" s="189">
        <f t="shared" si="121"/>
        <v>2612</v>
      </c>
      <c r="L674" s="189">
        <f t="shared" si="122"/>
        <v>3103</v>
      </c>
      <c r="M674" s="260">
        <v>3</v>
      </c>
      <c r="N674" s="72" t="s">
        <v>480</v>
      </c>
      <c r="O674" s="72" t="s">
        <v>128</v>
      </c>
      <c r="P674" s="72" t="s">
        <v>348</v>
      </c>
      <c r="Q674" s="186">
        <v>2258</v>
      </c>
      <c r="R674" s="66">
        <v>354</v>
      </c>
      <c r="S674" s="66">
        <f t="shared" si="123"/>
        <v>0</v>
      </c>
      <c r="T674" s="66">
        <v>6300</v>
      </c>
      <c r="U674" s="4" t="s">
        <v>435</v>
      </c>
      <c r="V674" s="5">
        <f t="shared" si="128"/>
        <v>0.17060823573857198</v>
      </c>
      <c r="W674" s="5">
        <f t="shared" si="129"/>
        <v>7.2317638000637149E-4</v>
      </c>
      <c r="X674" s="5" t="str">
        <f t="shared" si="132"/>
        <v>RB</v>
      </c>
      <c r="Y674" s="72" t="str">
        <f t="shared" si="124"/>
        <v>PAID</v>
      </c>
      <c r="Z674" s="72" t="s">
        <v>128</v>
      </c>
      <c r="AA674" s="72" t="s">
        <v>128</v>
      </c>
      <c r="AB674" s="232"/>
      <c r="AC674" s="72"/>
      <c r="AD674" s="72"/>
      <c r="AE674" s="234"/>
      <c r="AF674" s="235" t="s">
        <v>129</v>
      </c>
      <c r="AG674" s="7"/>
      <c r="AH674" s="72" t="s">
        <v>373</v>
      </c>
      <c r="AI674" s="7"/>
      <c r="AJ674" s="7"/>
      <c r="AK674" s="7"/>
      <c r="AL674" s="7">
        <v>2258</v>
      </c>
      <c r="AM674" s="186">
        <v>2258</v>
      </c>
      <c r="AN674" s="189">
        <v>86</v>
      </c>
      <c r="AO674" s="233">
        <v>24</v>
      </c>
      <c r="AP674" s="233" t="str">
        <f t="shared" si="125"/>
        <v>STABLE</v>
      </c>
      <c r="AQ674" s="233"/>
      <c r="AR674" s="233"/>
      <c r="AS674" s="233"/>
      <c r="AT674" s="233"/>
      <c r="AU674" s="72" t="s">
        <v>131</v>
      </c>
      <c r="AV674" s="236" t="s">
        <v>374</v>
      </c>
      <c r="AW674" s="232" t="s">
        <v>267</v>
      </c>
      <c r="AX674" s="237">
        <v>45027</v>
      </c>
      <c r="AY674" s="72">
        <v>36</v>
      </c>
      <c r="AZ674" s="72" t="s">
        <v>139</v>
      </c>
      <c r="BA674" s="7" t="s">
        <v>135</v>
      </c>
      <c r="BB674" s="7"/>
      <c r="BC674" s="7">
        <v>1</v>
      </c>
      <c r="BD674" s="72"/>
      <c r="BE674" s="72"/>
      <c r="BF674" s="72"/>
      <c r="BG674" s="150"/>
      <c r="BH674" s="72"/>
      <c r="BI674" s="72"/>
      <c r="BJ674" s="72"/>
      <c r="BK674" s="72"/>
      <c r="BL674" s="72"/>
      <c r="BM674" s="72"/>
      <c r="BN674" s="72"/>
      <c r="BO674" s="72"/>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1</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238">
        <f t="shared" si="126"/>
        <v>2</v>
      </c>
      <c r="ES674" s="72">
        <f t="shared" si="127"/>
        <v>1</v>
      </c>
      <c r="ET674" s="72" t="s">
        <v>352</v>
      </c>
      <c r="EU674" s="7" t="e">
        <v>#N/A</v>
      </c>
      <c r="EV674" s="7" t="s">
        <v>115</v>
      </c>
      <c r="EW674" s="7" t="s">
        <v>2358</v>
      </c>
      <c r="EX674" s="150" t="s">
        <v>2538</v>
      </c>
      <c r="EY674" s="239">
        <v>46206</v>
      </c>
      <c r="EZ674" s="239"/>
      <c r="FA674" s="150"/>
      <c r="FB674" s="239"/>
      <c r="FC674" s="7"/>
      <c r="FD674" s="7"/>
      <c r="FE674" s="7">
        <f t="shared" si="130"/>
        <v>2612</v>
      </c>
      <c r="FF674" s="72">
        <f t="shared" si="131"/>
        <v>5753</v>
      </c>
      <c r="FG674" s="6">
        <v>140583201</v>
      </c>
    </row>
    <row r="675" spans="1:163" ht="17.25" customHeight="1" x14ac:dyDescent="0.25">
      <c r="A675" s="72">
        <v>453528907</v>
      </c>
      <c r="B675" s="232" t="s">
        <v>537</v>
      </c>
      <c r="C675" s="72"/>
      <c r="D675" s="72"/>
      <c r="E675" s="72"/>
      <c r="F675" s="72"/>
      <c r="G675" s="233"/>
      <c r="H675" s="233"/>
      <c r="I675" s="72">
        <v>2284</v>
      </c>
      <c r="J675" s="72">
        <v>2284</v>
      </c>
      <c r="K675" s="189">
        <f t="shared" si="121"/>
        <v>2307</v>
      </c>
      <c r="L675" s="189">
        <f t="shared" si="122"/>
        <v>4568</v>
      </c>
      <c r="M675" s="260">
        <v>1</v>
      </c>
      <c r="N675" s="72" t="s">
        <v>124</v>
      </c>
      <c r="O675" s="72" t="s">
        <v>125</v>
      </c>
      <c r="P675" s="72" t="s">
        <v>264</v>
      </c>
      <c r="Q675" s="186">
        <v>2247</v>
      </c>
      <c r="R675" s="66">
        <v>23</v>
      </c>
      <c r="S675" s="66">
        <f t="shared" si="123"/>
        <v>0</v>
      </c>
      <c r="T675" s="66">
        <v>4481</v>
      </c>
      <c r="U675" s="4" t="s">
        <v>129</v>
      </c>
      <c r="V675" s="5">
        <f t="shared" si="128"/>
        <v>1.9364395725758204E-3</v>
      </c>
      <c r="W675" s="5">
        <f t="shared" si="129"/>
        <v>1.1834883634794432E-4</v>
      </c>
      <c r="X675" s="5" t="str">
        <f t="shared" si="132"/>
        <v>FLOW</v>
      </c>
      <c r="Y675" s="72" t="str">
        <f t="shared" si="124"/>
        <v>NC</v>
      </c>
      <c r="Z675" s="72" t="s">
        <v>129</v>
      </c>
      <c r="AA675" s="72" t="s">
        <v>141</v>
      </c>
      <c r="AB675" s="232" t="s">
        <v>2347</v>
      </c>
      <c r="AC675" s="72"/>
      <c r="AD675" s="72" t="s">
        <v>2892</v>
      </c>
      <c r="AE675" s="234"/>
      <c r="AF675" s="235" t="s">
        <v>129</v>
      </c>
      <c r="AG675" s="7"/>
      <c r="AH675" s="72" t="s">
        <v>1041</v>
      </c>
      <c r="AI675" s="7"/>
      <c r="AJ675" s="7"/>
      <c r="AK675" s="7"/>
      <c r="AL675" s="7">
        <v>2284</v>
      </c>
      <c r="AM675" s="186">
        <v>2247</v>
      </c>
      <c r="AN675" s="189">
        <v>26</v>
      </c>
      <c r="AO675" s="233">
        <v>55</v>
      </c>
      <c r="AP675" s="233" t="str">
        <f t="shared" si="125"/>
        <v>FLOW</v>
      </c>
      <c r="AQ675" s="233"/>
      <c r="AR675" s="233"/>
      <c r="AS675" s="233"/>
      <c r="AT675" s="233"/>
      <c r="AU675" s="72" t="s">
        <v>426</v>
      </c>
      <c r="AV675" s="236" t="s">
        <v>1202</v>
      </c>
      <c r="AW675" s="232" t="s">
        <v>1203</v>
      </c>
      <c r="AX675" s="237">
        <v>44709</v>
      </c>
      <c r="AY675" s="72">
        <v>48</v>
      </c>
      <c r="AZ675" s="72" t="s">
        <v>139</v>
      </c>
      <c r="BA675" s="7" t="s">
        <v>2305</v>
      </c>
      <c r="BB675" s="7"/>
      <c r="BC675" s="7"/>
      <c r="BD675" s="72"/>
      <c r="BE675" s="72"/>
      <c r="BF675" s="72"/>
      <c r="BG675" s="150"/>
      <c r="BH675" s="72"/>
      <c r="BI675" s="72"/>
      <c r="BJ675" s="72"/>
      <c r="BK675" s="72"/>
      <c r="BL675" s="72"/>
      <c r="BM675" s="72"/>
      <c r="BN675" s="72"/>
      <c r="BO675" s="72"/>
      <c r="BP675" s="72"/>
      <c r="BQ675" s="72"/>
      <c r="BR675" s="72">
        <v>1</v>
      </c>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238">
        <f t="shared" si="126"/>
        <v>1</v>
      </c>
      <c r="ES675" s="72">
        <f t="shared" si="127"/>
        <v>1</v>
      </c>
      <c r="ET675" s="72" t="s">
        <v>268</v>
      </c>
      <c r="EU675" s="7" t="s">
        <v>2195</v>
      </c>
      <c r="EV675" s="7" t="s">
        <v>115</v>
      </c>
      <c r="EW675" s="7" t="s">
        <v>2352</v>
      </c>
      <c r="EX675" s="150" t="s">
        <v>2539</v>
      </c>
      <c r="EY675" s="239">
        <v>46209</v>
      </c>
      <c r="EZ675" s="239"/>
      <c r="FA675" s="150"/>
      <c r="FB675" s="239"/>
      <c r="FC675" s="7"/>
      <c r="FD675" s="7"/>
      <c r="FE675" s="7">
        <f t="shared" si="130"/>
        <v>2307</v>
      </c>
      <c r="FF675" s="72">
        <f t="shared" si="131"/>
        <v>4568</v>
      </c>
    </row>
    <row r="676" spans="1:163" ht="17.25" hidden="1" customHeight="1" x14ac:dyDescent="0.25">
      <c r="A676" s="72">
        <v>136642359</v>
      </c>
      <c r="B676" s="232" t="s">
        <v>718</v>
      </c>
      <c r="C676" s="72" t="s">
        <v>2243</v>
      </c>
      <c r="D676" s="72" t="s">
        <v>2247</v>
      </c>
      <c r="E676" s="72">
        <v>7553</v>
      </c>
      <c r="F676" s="72"/>
      <c r="G676" s="233"/>
      <c r="H676" s="233" t="s">
        <v>2555</v>
      </c>
      <c r="I676" s="72">
        <v>2559</v>
      </c>
      <c r="J676" s="72">
        <v>2155</v>
      </c>
      <c r="K676" s="189">
        <f t="shared" si="121"/>
        <v>2608</v>
      </c>
      <c r="L676" s="189">
        <f t="shared" si="122"/>
        <v>-2839</v>
      </c>
      <c r="M676" s="260">
        <v>6</v>
      </c>
      <c r="N676" s="72" t="s">
        <v>480</v>
      </c>
      <c r="O676" s="72" t="s">
        <v>128</v>
      </c>
      <c r="P676" s="72" t="s">
        <v>348</v>
      </c>
      <c r="Q676" s="186">
        <v>2155</v>
      </c>
      <c r="R676" s="66">
        <v>453</v>
      </c>
      <c r="S676" s="66">
        <f t="shared" si="123"/>
        <v>0</v>
      </c>
      <c r="T676" s="66">
        <v>4942</v>
      </c>
      <c r="U676" s="4" t="s">
        <v>129</v>
      </c>
      <c r="V676" s="5">
        <f t="shared" si="128"/>
        <v>5.4914392157562268E-2</v>
      </c>
      <c r="W676" s="5">
        <f t="shared" si="129"/>
        <v>9.4195557416679122E-4</v>
      </c>
      <c r="X676" s="5" t="str">
        <f t="shared" si="132"/>
        <v>RB</v>
      </c>
      <c r="Y676" s="72" t="str">
        <f t="shared" si="124"/>
        <v>PAID</v>
      </c>
      <c r="Z676" s="72" t="s">
        <v>129</v>
      </c>
      <c r="AA676" s="72" t="s">
        <v>128</v>
      </c>
      <c r="AB676" s="232"/>
      <c r="AC676" s="72"/>
      <c r="AD676" s="72"/>
      <c r="AE676" s="234"/>
      <c r="AF676" s="235" t="s">
        <v>129</v>
      </c>
      <c r="AG676" s="7"/>
      <c r="AH676" s="72" t="s">
        <v>349</v>
      </c>
      <c r="AI676" s="7"/>
      <c r="AJ676" s="7"/>
      <c r="AK676" s="7"/>
      <c r="AL676" s="7">
        <v>2155</v>
      </c>
      <c r="AM676" s="186">
        <v>2155</v>
      </c>
      <c r="AN676" s="189">
        <v>176</v>
      </c>
      <c r="AO676" s="233">
        <v>0</v>
      </c>
      <c r="AP676" s="233" t="str">
        <f t="shared" si="125"/>
        <v>RB</v>
      </c>
      <c r="AQ676" s="233"/>
      <c r="AR676" s="233"/>
      <c r="AS676" s="233"/>
      <c r="AT676" s="233"/>
      <c r="AU676" s="72" t="s">
        <v>426</v>
      </c>
      <c r="AV676" s="236"/>
      <c r="AW676" s="232" t="s">
        <v>1398</v>
      </c>
      <c r="AX676" s="237">
        <v>44917</v>
      </c>
      <c r="AY676" s="72">
        <v>36</v>
      </c>
      <c r="AZ676" s="72" t="s">
        <v>139</v>
      </c>
      <c r="BA676" s="7" t="s">
        <v>135</v>
      </c>
      <c r="BB676" s="7"/>
      <c r="BC676" s="7"/>
      <c r="BD676" s="72"/>
      <c r="BE676" s="72"/>
      <c r="BF676" s="72"/>
      <c r="BG676" s="150"/>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238">
        <f t="shared" si="126"/>
        <v>1</v>
      </c>
      <c r="ES676" s="72">
        <f t="shared" si="127"/>
        <v>1</v>
      </c>
      <c r="ET676" s="72" t="s">
        <v>203</v>
      </c>
      <c r="EU676" s="7" t="s">
        <v>2196</v>
      </c>
      <c r="EV676" s="7" t="s">
        <v>115</v>
      </c>
      <c r="EW676" s="7" t="s">
        <v>2362</v>
      </c>
      <c r="EX676" s="150" t="s">
        <v>2540</v>
      </c>
      <c r="EY676" s="239">
        <v>46207</v>
      </c>
      <c r="EZ676" s="239"/>
      <c r="FA676" s="150"/>
      <c r="FB676" s="239"/>
      <c r="FC676" s="7"/>
      <c r="FD676" s="7"/>
      <c r="FE676" s="7">
        <f t="shared" si="130"/>
        <v>2608</v>
      </c>
      <c r="FF676" s="72">
        <f t="shared" si="131"/>
        <v>4714</v>
      </c>
    </row>
    <row r="677" spans="1:163" ht="17.25" hidden="1" customHeight="1" x14ac:dyDescent="0.25">
      <c r="A677" s="72">
        <v>462216543</v>
      </c>
      <c r="B677" s="232" t="s">
        <v>952</v>
      </c>
      <c r="C677" s="72"/>
      <c r="D677" s="72"/>
      <c r="E677" s="72"/>
      <c r="F677" s="72"/>
      <c r="G677" s="233"/>
      <c r="H677" s="233"/>
      <c r="I677" s="72">
        <v>4121</v>
      </c>
      <c r="J677" s="72">
        <v>2011</v>
      </c>
      <c r="K677" s="189">
        <f t="shared" si="121"/>
        <v>2526</v>
      </c>
      <c r="L677" s="189">
        <f t="shared" si="122"/>
        <v>6132</v>
      </c>
      <c r="M677" s="260">
        <v>4</v>
      </c>
      <c r="N677" s="72" t="s">
        <v>124</v>
      </c>
      <c r="O677" s="72" t="s">
        <v>125</v>
      </c>
      <c r="P677" s="72" t="s">
        <v>140</v>
      </c>
      <c r="Q677" s="186">
        <v>2011</v>
      </c>
      <c r="R677" s="66">
        <v>515</v>
      </c>
      <c r="S677" s="66">
        <f t="shared" si="123"/>
        <v>0</v>
      </c>
      <c r="T677" s="66">
        <v>1769</v>
      </c>
      <c r="U677" s="4" t="s">
        <v>124</v>
      </c>
      <c r="V677" s="5">
        <f t="shared" si="128"/>
        <v>6.7686804304355691E-3</v>
      </c>
      <c r="W677" s="5">
        <f t="shared" si="129"/>
        <v>7.7474670020702169E-4</v>
      </c>
      <c r="X677" s="5" t="str">
        <f t="shared" si="132"/>
        <v>FLOW</v>
      </c>
      <c r="Y677" s="72" t="str">
        <f t="shared" si="124"/>
        <v>NC</v>
      </c>
      <c r="Z677" s="72" t="s">
        <v>141</v>
      </c>
      <c r="AA677" s="72" t="s">
        <v>141</v>
      </c>
      <c r="AB677" s="232" t="s">
        <v>2347</v>
      </c>
      <c r="AC677" s="72"/>
      <c r="AD677" s="72" t="s">
        <v>2892</v>
      </c>
      <c r="AE677" s="234"/>
      <c r="AF677" s="235" t="s">
        <v>129</v>
      </c>
      <c r="AG677" s="7"/>
      <c r="AH677" s="72" t="s">
        <v>425</v>
      </c>
      <c r="AI677" s="7"/>
      <c r="AJ677" s="7"/>
      <c r="AK677" s="7"/>
      <c r="AL677" s="7">
        <v>2011</v>
      </c>
      <c r="AM677" s="186">
        <v>2011</v>
      </c>
      <c r="AN677" s="189">
        <v>118</v>
      </c>
      <c r="AO677" s="233">
        <v>147</v>
      </c>
      <c r="AP677" s="233" t="str">
        <f t="shared" si="125"/>
        <v>FLOW</v>
      </c>
      <c r="AQ677" s="233"/>
      <c r="AR677" s="233"/>
      <c r="AS677" s="233"/>
      <c r="AT677" s="233"/>
      <c r="AU677" s="72" t="s">
        <v>426</v>
      </c>
      <c r="AV677" s="236" t="s">
        <v>1738</v>
      </c>
      <c r="AW677" s="232" t="s">
        <v>261</v>
      </c>
      <c r="AX677" s="237">
        <v>45364</v>
      </c>
      <c r="AY677" s="72">
        <v>24</v>
      </c>
      <c r="AZ677" s="72" t="s">
        <v>139</v>
      </c>
      <c r="BA677" s="7" t="s">
        <v>135</v>
      </c>
      <c r="BB677" s="7"/>
      <c r="BC677" s="7"/>
      <c r="BD677" s="72"/>
      <c r="BE677" s="72"/>
      <c r="BF677" s="72"/>
      <c r="BG677" s="150"/>
      <c r="BH677" s="72"/>
      <c r="BI677" s="72">
        <v>1</v>
      </c>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238">
        <f t="shared" si="126"/>
        <v>1</v>
      </c>
      <c r="ES677" s="72">
        <f t="shared" si="127"/>
        <v>1</v>
      </c>
      <c r="ET677" s="72" t="s">
        <v>145</v>
      </c>
      <c r="EU677" s="7" t="s">
        <v>2197</v>
      </c>
      <c r="EV677" s="7" t="s">
        <v>115</v>
      </c>
      <c r="EW677" s="7" t="s">
        <v>2362</v>
      </c>
      <c r="EX677" s="150" t="s">
        <v>2428</v>
      </c>
      <c r="EY677" s="239">
        <v>46206</v>
      </c>
      <c r="EZ677" s="239"/>
      <c r="FA677" s="150"/>
      <c r="FB677" s="239"/>
      <c r="FC677" s="7"/>
      <c r="FD677" s="7"/>
      <c r="FE677" s="7">
        <f t="shared" si="130"/>
        <v>2526</v>
      </c>
      <c r="FF677" s="72">
        <f t="shared" si="131"/>
        <v>6132</v>
      </c>
    </row>
    <row r="678" spans="1:163" ht="17.25" hidden="1" customHeight="1" x14ac:dyDescent="0.25">
      <c r="A678" s="72">
        <v>463259758</v>
      </c>
      <c r="B678" s="232" t="s">
        <v>930</v>
      </c>
      <c r="C678" s="72" t="s">
        <v>2243</v>
      </c>
      <c r="D678" s="72" t="s">
        <v>2244</v>
      </c>
      <c r="E678" s="72">
        <v>2955</v>
      </c>
      <c r="F678" s="72"/>
      <c r="G678" s="233"/>
      <c r="H678" s="233"/>
      <c r="I678" s="72">
        <v>2467</v>
      </c>
      <c r="J678" s="72">
        <v>1942</v>
      </c>
      <c r="K678" s="189">
        <f t="shared" si="121"/>
        <v>1983</v>
      </c>
      <c r="L678" s="189">
        <f t="shared" si="122"/>
        <v>1454</v>
      </c>
      <c r="M678" s="260">
        <v>1</v>
      </c>
      <c r="N678" s="72" t="s">
        <v>480</v>
      </c>
      <c r="O678" s="72" t="s">
        <v>128</v>
      </c>
      <c r="P678" s="72" t="s">
        <v>284</v>
      </c>
      <c r="Q678" s="186">
        <v>1942</v>
      </c>
      <c r="R678" s="66">
        <v>41</v>
      </c>
      <c r="S678" s="66">
        <f t="shared" si="123"/>
        <v>0</v>
      </c>
      <c r="T678" s="66">
        <v>900</v>
      </c>
      <c r="U678" s="4" t="s">
        <v>1017</v>
      </c>
      <c r="V678" s="5">
        <f t="shared" si="128"/>
        <v>1.3245577856067497E-3</v>
      </c>
      <c r="W678" s="5">
        <f t="shared" si="129"/>
        <v>1.0228457507241116E-4</v>
      </c>
      <c r="X678" s="5" t="str">
        <f t="shared" si="132"/>
        <v>RB</v>
      </c>
      <c r="Y678" s="72" t="str">
        <f t="shared" si="124"/>
        <v>PAID</v>
      </c>
      <c r="Z678" s="72" t="s">
        <v>128</v>
      </c>
      <c r="AA678" s="72" t="s">
        <v>128</v>
      </c>
      <c r="AB678" s="232"/>
      <c r="AC678" s="72"/>
      <c r="AD678" s="72"/>
      <c r="AE678" s="234"/>
      <c r="AF678" s="235" t="s">
        <v>129</v>
      </c>
      <c r="AG678" s="7"/>
      <c r="AH678" s="72" t="s">
        <v>1149</v>
      </c>
      <c r="AI678" s="7"/>
      <c r="AJ678" s="7"/>
      <c r="AK678" s="7"/>
      <c r="AL678" s="7">
        <v>1942</v>
      </c>
      <c r="AM678" s="186">
        <v>1942</v>
      </c>
      <c r="AN678" s="189">
        <v>25</v>
      </c>
      <c r="AO678" s="233">
        <v>0</v>
      </c>
      <c r="AP678" s="233" t="str">
        <f t="shared" si="125"/>
        <v>RB</v>
      </c>
      <c r="AQ678" s="233"/>
      <c r="AR678" s="233"/>
      <c r="AS678" s="233"/>
      <c r="AT678" s="233"/>
      <c r="AU678" s="72" t="s">
        <v>426</v>
      </c>
      <c r="AV678" s="236" t="s">
        <v>1709</v>
      </c>
      <c r="AW678" s="232" t="s">
        <v>221</v>
      </c>
      <c r="AX678" s="237">
        <v>45463</v>
      </c>
      <c r="AY678" s="72">
        <v>24</v>
      </c>
      <c r="AZ678" s="72" t="s">
        <v>139</v>
      </c>
      <c r="BA678" s="7" t="s">
        <v>2305</v>
      </c>
      <c r="BB678" s="7"/>
      <c r="BC678" s="7"/>
      <c r="BD678" s="72"/>
      <c r="BE678" s="72"/>
      <c r="BF678" s="72"/>
      <c r="BG678" s="150"/>
      <c r="BH678" s="72"/>
      <c r="BI678" s="72">
        <v>1</v>
      </c>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238">
        <f t="shared" si="126"/>
        <v>1</v>
      </c>
      <c r="ES678" s="72">
        <f t="shared" si="127"/>
        <v>1</v>
      </c>
      <c r="ET678" s="72" t="s">
        <v>288</v>
      </c>
      <c r="EU678" s="7" t="s">
        <v>2198</v>
      </c>
      <c r="EV678" s="7" t="s">
        <v>115</v>
      </c>
      <c r="EW678" s="7" t="s">
        <v>2354</v>
      </c>
      <c r="EX678" s="150" t="s">
        <v>2408</v>
      </c>
      <c r="EY678" s="239">
        <v>46206</v>
      </c>
      <c r="EZ678" s="239"/>
      <c r="FA678" s="150"/>
      <c r="FB678" s="239"/>
      <c r="FC678" s="7"/>
      <c r="FD678" s="7"/>
      <c r="FE678" s="7">
        <f t="shared" si="130"/>
        <v>1983</v>
      </c>
      <c r="FF678" s="72">
        <f t="shared" si="131"/>
        <v>4409</v>
      </c>
    </row>
    <row r="679" spans="1:163" ht="17.25" hidden="1" customHeight="1" x14ac:dyDescent="0.25">
      <c r="A679" s="72">
        <v>458035947</v>
      </c>
      <c r="B679" s="232" t="s">
        <v>919</v>
      </c>
      <c r="C679" s="72"/>
      <c r="D679" s="72"/>
      <c r="E679" s="72"/>
      <c r="F679" s="72"/>
      <c r="G679" s="233"/>
      <c r="H679" s="233"/>
      <c r="I679" s="72">
        <v>3169</v>
      </c>
      <c r="J679" s="72">
        <v>1847</v>
      </c>
      <c r="K679" s="189">
        <f t="shared" si="121"/>
        <v>1977</v>
      </c>
      <c r="L679" s="189">
        <f t="shared" si="122"/>
        <v>5016</v>
      </c>
      <c r="M679" s="260">
        <v>2</v>
      </c>
      <c r="N679" s="72" t="s">
        <v>124</v>
      </c>
      <c r="O679" s="72" t="s">
        <v>125</v>
      </c>
      <c r="P679" s="72" t="s">
        <v>126</v>
      </c>
      <c r="Q679" s="186">
        <v>1847</v>
      </c>
      <c r="R679" s="66">
        <v>130</v>
      </c>
      <c r="S679" s="66">
        <f t="shared" si="123"/>
        <v>0</v>
      </c>
      <c r="T679" s="66">
        <v>6300</v>
      </c>
      <c r="U679" s="4" t="s">
        <v>124</v>
      </c>
      <c r="V679" s="5">
        <f t="shared" si="128"/>
        <v>2.8034337585941486E-3</v>
      </c>
      <c r="W679" s="5">
        <f t="shared" si="129"/>
        <v>3.4341319929437092E-4</v>
      </c>
      <c r="X679" s="5" t="str">
        <f t="shared" si="132"/>
        <v>FLOW</v>
      </c>
      <c r="Y679" s="72" t="str">
        <f t="shared" si="124"/>
        <v>BPTP</v>
      </c>
      <c r="Z679" s="72" t="s">
        <v>258</v>
      </c>
      <c r="AA679" s="72" t="s">
        <v>258</v>
      </c>
      <c r="AB679" s="232"/>
      <c r="AC679" s="72"/>
      <c r="AD679" s="72" t="s">
        <v>2888</v>
      </c>
      <c r="AE679" s="234"/>
      <c r="AF679" s="235" t="s">
        <v>129</v>
      </c>
      <c r="AG679" s="7"/>
      <c r="AH679" s="72" t="s">
        <v>130</v>
      </c>
      <c r="AI679" s="7"/>
      <c r="AJ679" s="7"/>
      <c r="AK679" s="7"/>
      <c r="AL679" s="7">
        <v>1847</v>
      </c>
      <c r="AM679" s="186">
        <v>1847</v>
      </c>
      <c r="AN679" s="189">
        <v>57</v>
      </c>
      <c r="AO679" s="233">
        <v>86</v>
      </c>
      <c r="AP679" s="233" t="str">
        <f t="shared" si="125"/>
        <v>FLOW</v>
      </c>
      <c r="AQ679" s="233"/>
      <c r="AR679" s="233"/>
      <c r="AS679" s="233"/>
      <c r="AT679" s="233"/>
      <c r="AU679" s="72" t="s">
        <v>426</v>
      </c>
      <c r="AV679" s="236"/>
      <c r="AW679" s="232" t="s">
        <v>273</v>
      </c>
      <c r="AX679" s="237">
        <v>45055</v>
      </c>
      <c r="AY679" s="72">
        <v>36</v>
      </c>
      <c r="AZ679" s="72" t="s">
        <v>139</v>
      </c>
      <c r="BA679" s="7" t="s">
        <v>135</v>
      </c>
      <c r="BB679" s="7"/>
      <c r="BC679" s="7"/>
      <c r="BD679" s="72"/>
      <c r="BE679" s="72"/>
      <c r="BF679" s="72"/>
      <c r="BG679" s="150"/>
      <c r="BH679" s="72"/>
      <c r="BI679" s="72"/>
      <c r="BJ679" s="72"/>
      <c r="BK679" s="72"/>
      <c r="BL679" s="72">
        <v>1</v>
      </c>
      <c r="BM679" s="72"/>
      <c r="BN679" s="72"/>
      <c r="BO679" s="72"/>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238">
        <f t="shared" si="126"/>
        <v>1</v>
      </c>
      <c r="ES679" s="72">
        <f t="shared" si="127"/>
        <v>1</v>
      </c>
      <c r="ET679" s="72" t="s">
        <v>136</v>
      </c>
      <c r="EU679" s="7" t="s">
        <v>2199</v>
      </c>
      <c r="EV679" s="7" t="s">
        <v>115</v>
      </c>
      <c r="EW679" s="7" t="s">
        <v>2352</v>
      </c>
      <c r="EX679" s="150" t="s">
        <v>2364</v>
      </c>
      <c r="EY679" s="239">
        <v>46207</v>
      </c>
      <c r="EZ679" s="239"/>
      <c r="FA679" s="150"/>
      <c r="FB679" s="239"/>
      <c r="FC679" s="7"/>
      <c r="FD679" s="7"/>
      <c r="FE679" s="7">
        <f t="shared" si="130"/>
        <v>1977</v>
      </c>
      <c r="FF679" s="72">
        <f t="shared" si="131"/>
        <v>5016</v>
      </c>
    </row>
    <row r="680" spans="1:163" ht="17.25" hidden="1" customHeight="1" x14ac:dyDescent="0.25">
      <c r="A680" s="72">
        <v>462905638</v>
      </c>
      <c r="B680" s="232" t="s">
        <v>407</v>
      </c>
      <c r="C680" s="72"/>
      <c r="D680" s="72"/>
      <c r="E680" s="72"/>
      <c r="F680" s="72"/>
      <c r="G680" s="233"/>
      <c r="H680" s="233"/>
      <c r="I680" s="72">
        <v>1420</v>
      </c>
      <c r="J680" s="72">
        <v>1767</v>
      </c>
      <c r="K680" s="189">
        <f t="shared" si="121"/>
        <v>-945</v>
      </c>
      <c r="L680" s="189">
        <f t="shared" si="122"/>
        <v>3187</v>
      </c>
      <c r="M680" s="260">
        <v>3</v>
      </c>
      <c r="N680" s="72" t="s">
        <v>124</v>
      </c>
      <c r="O680" s="72" t="s">
        <v>125</v>
      </c>
      <c r="P680" s="72" t="s">
        <v>206</v>
      </c>
      <c r="Q680" s="186">
        <v>1738</v>
      </c>
      <c r="R680" s="66">
        <v>128</v>
      </c>
      <c r="S680" s="66">
        <f t="shared" si="123"/>
        <v>0</v>
      </c>
      <c r="T680" s="66">
        <v>5234</v>
      </c>
      <c r="U680" s="4" t="s">
        <v>124</v>
      </c>
      <c r="V680" s="5">
        <f t="shared" si="128"/>
        <v>1.3645606789827821E-2</v>
      </c>
      <c r="W680" s="5">
        <f t="shared" si="129"/>
        <v>5.5663443244068805E-4</v>
      </c>
      <c r="X680" s="5" t="str">
        <f t="shared" si="132"/>
        <v>FLOW</v>
      </c>
      <c r="Y680" s="72" t="str">
        <f t="shared" si="124"/>
        <v>BPTP</v>
      </c>
      <c r="Z680" s="72" t="s">
        <v>258</v>
      </c>
      <c r="AA680" s="72" t="s">
        <v>258</v>
      </c>
      <c r="AB680" s="232" t="s">
        <v>2346</v>
      </c>
      <c r="AC680" s="72"/>
      <c r="AD680" s="72" t="s">
        <v>2888</v>
      </c>
      <c r="AE680" s="234"/>
      <c r="AF680" s="235" t="s">
        <v>129</v>
      </c>
      <c r="AG680" s="7"/>
      <c r="AH680" s="72" t="s">
        <v>408</v>
      </c>
      <c r="AI680" s="7"/>
      <c r="AJ680" s="7"/>
      <c r="AK680" s="7"/>
      <c r="AL680" s="7">
        <v>1767</v>
      </c>
      <c r="AM680" s="186">
        <v>1738</v>
      </c>
      <c r="AN680" s="189">
        <v>86</v>
      </c>
      <c r="AO680" s="233">
        <v>115</v>
      </c>
      <c r="AP680" s="233" t="str">
        <f t="shared" si="125"/>
        <v>FLOW</v>
      </c>
      <c r="AQ680" s="233"/>
      <c r="AR680" s="233"/>
      <c r="AS680" s="233"/>
      <c r="AT680" s="233"/>
      <c r="AU680" s="72" t="s">
        <v>131</v>
      </c>
      <c r="AV680" s="236" t="s">
        <v>409</v>
      </c>
      <c r="AW680" s="232" t="s">
        <v>221</v>
      </c>
      <c r="AX680" s="237">
        <v>45427</v>
      </c>
      <c r="AY680" s="72">
        <v>24</v>
      </c>
      <c r="AZ680" s="72" t="s">
        <v>139</v>
      </c>
      <c r="BA680" s="7" t="s">
        <v>135</v>
      </c>
      <c r="BB680" s="7"/>
      <c r="BC680" s="7"/>
      <c r="BD680" s="72"/>
      <c r="BE680" s="72"/>
      <c r="BF680" s="72"/>
      <c r="BG680" s="150"/>
      <c r="BH680" s="72"/>
      <c r="BI680" s="72"/>
      <c r="BJ680" s="72"/>
      <c r="BK680" s="72"/>
      <c r="BL680" s="72"/>
      <c r="BM680" s="72"/>
      <c r="BN680" s="72"/>
      <c r="BO680" s="72"/>
      <c r="BP680" s="72"/>
      <c r="BQ680" s="72"/>
      <c r="BR680" s="72">
        <v>1</v>
      </c>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238">
        <f t="shared" si="126"/>
        <v>1</v>
      </c>
      <c r="ES680" s="72">
        <f t="shared" si="127"/>
        <v>1</v>
      </c>
      <c r="ET680" s="72" t="s">
        <v>210</v>
      </c>
      <c r="EU680" s="7" t="s">
        <v>410</v>
      </c>
      <c r="EV680" s="7" t="s">
        <v>115</v>
      </c>
      <c r="EW680" s="7" t="s">
        <v>2354</v>
      </c>
      <c r="EX680" s="150" t="s">
        <v>2541</v>
      </c>
      <c r="EY680" s="239">
        <v>46209</v>
      </c>
      <c r="EZ680" s="239"/>
      <c r="FA680" s="150"/>
      <c r="FB680" s="239"/>
      <c r="FC680" s="7"/>
      <c r="FD680" s="7"/>
      <c r="FE680" s="7">
        <f t="shared" si="130"/>
        <v>-945</v>
      </c>
      <c r="FF680" s="72">
        <f t="shared" si="131"/>
        <v>3187</v>
      </c>
      <c r="FG680" s="6">
        <v>462905638</v>
      </c>
    </row>
    <row r="681" spans="1:163" ht="17.25" hidden="1" customHeight="1" x14ac:dyDescent="0.25">
      <c r="A681" s="72">
        <v>139863935</v>
      </c>
      <c r="B681" s="232" t="s">
        <v>712</v>
      </c>
      <c r="C681" s="72"/>
      <c r="D681" s="72"/>
      <c r="E681" s="72"/>
      <c r="F681" s="72"/>
      <c r="G681" s="233"/>
      <c r="H681" s="233"/>
      <c r="I681" s="72">
        <v>3047</v>
      </c>
      <c r="J681" s="72">
        <v>1456</v>
      </c>
      <c r="K681" s="189">
        <f t="shared" si="121"/>
        <v>2092</v>
      </c>
      <c r="L681" s="189">
        <f t="shared" si="122"/>
        <v>4503</v>
      </c>
      <c r="M681" s="260">
        <v>4</v>
      </c>
      <c r="N681" s="72" t="s">
        <v>124</v>
      </c>
      <c r="O681" s="72" t="s">
        <v>125</v>
      </c>
      <c r="P681" s="72" t="s">
        <v>206</v>
      </c>
      <c r="Q681" s="186">
        <v>1456</v>
      </c>
      <c r="R681" s="66">
        <v>636</v>
      </c>
      <c r="S681" s="66">
        <f t="shared" si="123"/>
        <v>0</v>
      </c>
      <c r="T681" s="66">
        <v>4508</v>
      </c>
      <c r="U681" s="4" t="s">
        <v>1005</v>
      </c>
      <c r="V681" s="5">
        <f t="shared" si="128"/>
        <v>0.32938121124511077</v>
      </c>
      <c r="W681" s="5">
        <f t="shared" si="129"/>
        <v>5.6093048011010625E-4</v>
      </c>
      <c r="X681" s="5" t="str">
        <f t="shared" si="132"/>
        <v>FLOW</v>
      </c>
      <c r="Y681" s="72" t="str">
        <f t="shared" si="124"/>
        <v>BPTP</v>
      </c>
      <c r="Z681" s="72" t="s">
        <v>141</v>
      </c>
      <c r="AA681" s="72" t="s">
        <v>258</v>
      </c>
      <c r="AB681" s="232"/>
      <c r="AC681" s="72">
        <v>26</v>
      </c>
      <c r="AD681" s="72" t="s">
        <v>2889</v>
      </c>
      <c r="AE681" s="234"/>
      <c r="AF681" s="235" t="s">
        <v>129</v>
      </c>
      <c r="AG681" s="7"/>
      <c r="AH681" s="72" t="s">
        <v>207</v>
      </c>
      <c r="AI681" s="7"/>
      <c r="AJ681" s="7"/>
      <c r="AK681" s="7"/>
      <c r="AL681" s="7">
        <v>1456</v>
      </c>
      <c r="AM681" s="186">
        <v>1456</v>
      </c>
      <c r="AN681" s="189">
        <v>118</v>
      </c>
      <c r="AO681" s="233">
        <v>147</v>
      </c>
      <c r="AP681" s="233" t="str">
        <f t="shared" si="125"/>
        <v>FLOW</v>
      </c>
      <c r="AQ681" s="233"/>
      <c r="AR681" s="233"/>
      <c r="AS681" s="233"/>
      <c r="AT681" s="233"/>
      <c r="AU681" s="72" t="s">
        <v>426</v>
      </c>
      <c r="AV681" s="236" t="s">
        <v>1450</v>
      </c>
      <c r="AW681" s="232" t="s">
        <v>189</v>
      </c>
      <c r="AX681" s="237">
        <v>44998</v>
      </c>
      <c r="AY681" s="72">
        <v>36</v>
      </c>
      <c r="AZ681" s="72" t="s">
        <v>139</v>
      </c>
      <c r="BA681" s="7" t="s">
        <v>135</v>
      </c>
      <c r="BB681" s="7"/>
      <c r="BC681" s="7"/>
      <c r="BD681" s="72"/>
      <c r="BE681" s="72"/>
      <c r="BF681" s="72"/>
      <c r="BG681" s="150"/>
      <c r="BH681" s="72"/>
      <c r="BI681" s="72">
        <v>1</v>
      </c>
      <c r="BJ681" s="72"/>
      <c r="BK681" s="72"/>
      <c r="BL681" s="72"/>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238">
        <f t="shared" si="126"/>
        <v>1</v>
      </c>
      <c r="ES681" s="72">
        <f t="shared" si="127"/>
        <v>1</v>
      </c>
      <c r="ET681" s="72" t="s">
        <v>210</v>
      </c>
      <c r="EU681" s="7" t="s">
        <v>2200</v>
      </c>
      <c r="EV681" s="7" t="s">
        <v>115</v>
      </c>
      <c r="EW681" s="7" t="s">
        <v>2358</v>
      </c>
      <c r="EX681" s="150" t="s">
        <v>2371</v>
      </c>
      <c r="EY681" s="239">
        <v>46225</v>
      </c>
      <c r="EZ681" s="239"/>
      <c r="FA681" s="150"/>
      <c r="FB681" s="239"/>
      <c r="FC681" s="7"/>
      <c r="FD681" s="7"/>
      <c r="FE681" s="7">
        <f t="shared" si="130"/>
        <v>2092</v>
      </c>
      <c r="FF681" s="72">
        <f t="shared" si="131"/>
        <v>4503</v>
      </c>
    </row>
    <row r="682" spans="1:163" ht="17.25" hidden="1" customHeight="1" x14ac:dyDescent="0.25">
      <c r="A682" s="72">
        <v>138395859</v>
      </c>
      <c r="B682" s="232" t="s">
        <v>713</v>
      </c>
      <c r="C682" s="72" t="s">
        <v>2246</v>
      </c>
      <c r="D682" s="72" t="s">
        <v>2935</v>
      </c>
      <c r="E682" s="72">
        <v>3600</v>
      </c>
      <c r="F682" s="72"/>
      <c r="G682" s="233"/>
      <c r="H682" s="233"/>
      <c r="I682" s="72">
        <v>3573</v>
      </c>
      <c r="J682" s="72">
        <v>1344</v>
      </c>
      <c r="K682" s="189">
        <f t="shared" si="121"/>
        <v>2299</v>
      </c>
      <c r="L682" s="189">
        <f t="shared" si="122"/>
        <v>1317</v>
      </c>
      <c r="M682" s="260">
        <v>5</v>
      </c>
      <c r="N682" s="72" t="s">
        <v>480</v>
      </c>
      <c r="O682" s="72" t="s">
        <v>128</v>
      </c>
      <c r="P682" s="72" t="s">
        <v>206</v>
      </c>
      <c r="Q682" s="186">
        <v>1344</v>
      </c>
      <c r="R682" s="66">
        <v>955</v>
      </c>
      <c r="S682" s="66">
        <f t="shared" si="123"/>
        <v>0</v>
      </c>
      <c r="T682" s="66">
        <v>5400</v>
      </c>
      <c r="U682" s="4" t="s">
        <v>1011</v>
      </c>
      <c r="V682" s="5">
        <f t="shared" si="128"/>
        <v>3.9473104542050311E-3</v>
      </c>
      <c r="W682" s="5">
        <f t="shared" si="129"/>
        <v>6.0077718575099893E-4</v>
      </c>
      <c r="X682" s="5" t="s">
        <v>2242</v>
      </c>
      <c r="Y682" s="72" t="str">
        <f t="shared" si="124"/>
        <v>PAID</v>
      </c>
      <c r="Z682" s="72" t="s">
        <v>166</v>
      </c>
      <c r="AA682" s="72" t="s">
        <v>166</v>
      </c>
      <c r="AB682" s="232"/>
      <c r="AC682" s="72">
        <v>25</v>
      </c>
      <c r="AD682" s="72" t="s">
        <v>2888</v>
      </c>
      <c r="AE682" s="234"/>
      <c r="AF682" s="235" t="s">
        <v>129</v>
      </c>
      <c r="AG682" s="7"/>
      <c r="AH682" s="72" t="s">
        <v>207</v>
      </c>
      <c r="AI682" s="7"/>
      <c r="AJ682" s="7"/>
      <c r="AK682" s="7"/>
      <c r="AL682" s="7">
        <v>1344</v>
      </c>
      <c r="AM682" s="186">
        <v>1344</v>
      </c>
      <c r="AN682" s="189">
        <v>145</v>
      </c>
      <c r="AO682" s="233">
        <v>0</v>
      </c>
      <c r="AP682" s="233" t="str">
        <f t="shared" si="125"/>
        <v>RB</v>
      </c>
      <c r="AQ682" s="233"/>
      <c r="AR682" s="233"/>
      <c r="AS682" s="233"/>
      <c r="AT682" s="233"/>
      <c r="AU682" s="72" t="s">
        <v>426</v>
      </c>
      <c r="AV682" s="236" t="s">
        <v>1451</v>
      </c>
      <c r="AW682" s="232" t="s">
        <v>386</v>
      </c>
      <c r="AX682" s="237">
        <v>44973</v>
      </c>
      <c r="AY682" s="72">
        <v>36</v>
      </c>
      <c r="AZ682" s="72" t="s">
        <v>139</v>
      </c>
      <c r="BA682" s="7" t="s">
        <v>135</v>
      </c>
      <c r="BB682" s="7"/>
      <c r="BC682" s="7"/>
      <c r="BD682" s="72"/>
      <c r="BE682" s="72"/>
      <c r="BF682" s="72"/>
      <c r="BG682" s="150"/>
      <c r="BH682" s="72"/>
      <c r="BI682" s="72"/>
      <c r="BJ682" s="72"/>
      <c r="BK682" s="72"/>
      <c r="BL682" s="72"/>
      <c r="BM682" s="72"/>
      <c r="BN682" s="72"/>
      <c r="BO682" s="72"/>
      <c r="BP682" s="72"/>
      <c r="BQ682" s="72"/>
      <c r="BR682" s="72"/>
      <c r="BS682" s="72"/>
      <c r="BT682" s="72"/>
      <c r="BU682" s="72">
        <v>1</v>
      </c>
      <c r="BV682" s="72"/>
      <c r="BW682" s="72"/>
      <c r="BX682" s="72">
        <v>1</v>
      </c>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v>2</v>
      </c>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238">
        <f t="shared" si="126"/>
        <v>4</v>
      </c>
      <c r="ES682" s="72">
        <f t="shared" si="127"/>
        <v>1</v>
      </c>
      <c r="ET682" s="72" t="s">
        <v>210</v>
      </c>
      <c r="EU682" s="7" t="s">
        <v>2201</v>
      </c>
      <c r="EV682" s="7" t="s">
        <v>115</v>
      </c>
      <c r="EW682" s="7" t="s">
        <v>2358</v>
      </c>
      <c r="EX682" s="150" t="s">
        <v>2371</v>
      </c>
      <c r="EY682" s="239">
        <v>46227</v>
      </c>
      <c r="EZ682" s="239"/>
      <c r="FA682" s="150"/>
      <c r="FB682" s="239"/>
      <c r="FC682" s="7"/>
      <c r="FD682" s="7"/>
      <c r="FE682" s="7">
        <f t="shared" si="130"/>
        <v>2299</v>
      </c>
      <c r="FF682" s="72">
        <f t="shared" si="131"/>
        <v>4917</v>
      </c>
    </row>
    <row r="683" spans="1:163" ht="17.25" hidden="1" customHeight="1" x14ac:dyDescent="0.25">
      <c r="A683" s="72">
        <v>465414331</v>
      </c>
      <c r="B683" s="232" t="s">
        <v>999</v>
      </c>
      <c r="C683" s="72"/>
      <c r="D683" s="72"/>
      <c r="E683" s="72"/>
      <c r="F683" s="72"/>
      <c r="G683" s="233"/>
      <c r="H683" s="233"/>
      <c r="I683" s="72">
        <v>3009</v>
      </c>
      <c r="J683" s="72">
        <v>604</v>
      </c>
      <c r="K683" s="189">
        <f t="shared" si="121"/>
        <v>688</v>
      </c>
      <c r="L683" s="189">
        <f t="shared" si="122"/>
        <v>3613</v>
      </c>
      <c r="M683" s="260">
        <v>5</v>
      </c>
      <c r="N683" s="72" t="s">
        <v>124</v>
      </c>
      <c r="O683" s="72" t="s">
        <v>125</v>
      </c>
      <c r="P683" s="72" t="s">
        <v>284</v>
      </c>
      <c r="Q683" s="186">
        <v>604</v>
      </c>
      <c r="R683" s="66">
        <v>84</v>
      </c>
      <c r="S683" s="66">
        <f t="shared" si="123"/>
        <v>0</v>
      </c>
      <c r="T683" s="66">
        <v>4050</v>
      </c>
      <c r="U683" s="4" t="s">
        <v>124</v>
      </c>
      <c r="V683" s="5">
        <f t="shared" si="128"/>
        <v>2.955949742002847E-3</v>
      </c>
      <c r="W683" s="5">
        <f t="shared" si="129"/>
        <v>2.6999212812024059E-4</v>
      </c>
      <c r="X683" s="5" t="str">
        <f t="shared" si="132"/>
        <v>FLOW</v>
      </c>
      <c r="Y683" s="72" t="str">
        <f t="shared" si="124"/>
        <v>LMCB</v>
      </c>
      <c r="Z683" s="72" t="s">
        <v>339</v>
      </c>
      <c r="AA683" s="72" t="s">
        <v>339</v>
      </c>
      <c r="AB683" s="232"/>
      <c r="AC683" s="72"/>
      <c r="AD683" s="72" t="s">
        <v>2926</v>
      </c>
      <c r="AE683" s="234"/>
      <c r="AF683" s="235" t="s">
        <v>2882</v>
      </c>
      <c r="AG683" s="7"/>
      <c r="AH683" s="72" t="s">
        <v>285</v>
      </c>
      <c r="AI683" s="7"/>
      <c r="AJ683" s="7"/>
      <c r="AK683" s="7"/>
      <c r="AL683" s="7">
        <v>604</v>
      </c>
      <c r="AM683" s="186">
        <v>604</v>
      </c>
      <c r="AN683" s="189">
        <v>145</v>
      </c>
      <c r="AO683" s="233">
        <v>174</v>
      </c>
      <c r="AP683" s="233" t="str">
        <f t="shared" si="125"/>
        <v>FLOW</v>
      </c>
      <c r="AQ683" s="233"/>
      <c r="AR683" s="233"/>
      <c r="AS683" s="233"/>
      <c r="AT683" s="233"/>
      <c r="AU683" s="72" t="s">
        <v>426</v>
      </c>
      <c r="AV683" s="236" t="s">
        <v>1791</v>
      </c>
      <c r="AW683" s="232" t="s">
        <v>221</v>
      </c>
      <c r="AX683" s="237">
        <v>45692</v>
      </c>
      <c r="AY683" s="72">
        <v>12</v>
      </c>
      <c r="AZ683" s="72" t="s">
        <v>139</v>
      </c>
      <c r="BA683" s="7" t="s">
        <v>2305</v>
      </c>
      <c r="BB683" s="7"/>
      <c r="BC683" s="7"/>
      <c r="BD683" s="72"/>
      <c r="BE683" s="72"/>
      <c r="BF683" s="72"/>
      <c r="BG683" s="150"/>
      <c r="BH683" s="72"/>
      <c r="BI683" s="72">
        <v>1</v>
      </c>
      <c r="BJ683" s="72"/>
      <c r="BK683" s="72"/>
      <c r="BL683" s="72"/>
      <c r="BM683" s="72"/>
      <c r="BN683" s="72"/>
      <c r="BO683" s="72"/>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238">
        <f t="shared" si="126"/>
        <v>1</v>
      </c>
      <c r="ES683" s="72">
        <f t="shared" si="127"/>
        <v>1</v>
      </c>
      <c r="ET683" s="72" t="s">
        <v>288</v>
      </c>
      <c r="EU683" s="7" t="s">
        <v>2202</v>
      </c>
      <c r="EV683" s="7" t="s">
        <v>115</v>
      </c>
      <c r="EW683" s="7" t="s">
        <v>2354</v>
      </c>
      <c r="EX683" s="150" t="s">
        <v>2408</v>
      </c>
      <c r="EY683" s="239">
        <v>46206</v>
      </c>
      <c r="EZ683" s="239"/>
      <c r="FA683" s="150"/>
      <c r="FB683" s="239"/>
      <c r="FC683" s="7"/>
      <c r="FD683" s="7"/>
      <c r="FE683" s="7">
        <f t="shared" si="130"/>
        <v>688</v>
      </c>
      <c r="FF683" s="72">
        <f t="shared" si="131"/>
        <v>3613</v>
      </c>
    </row>
    <row r="684" spans="1:163" ht="17.25" hidden="1" customHeight="1" x14ac:dyDescent="0.25">
      <c r="A684" s="72">
        <v>460501590</v>
      </c>
      <c r="B684" s="232" t="s">
        <v>669</v>
      </c>
      <c r="C684" s="72"/>
      <c r="D684" s="72"/>
      <c r="E684" s="72"/>
      <c r="F684" s="72"/>
      <c r="G684" s="233"/>
      <c r="H684" s="233" t="s">
        <v>2556</v>
      </c>
      <c r="I684" s="72">
        <v>3837</v>
      </c>
      <c r="J684" s="72">
        <v>429</v>
      </c>
      <c r="K684" s="189">
        <f t="shared" si="121"/>
        <v>545</v>
      </c>
      <c r="L684" s="189">
        <f t="shared" si="122"/>
        <v>4266</v>
      </c>
      <c r="M684" s="260">
        <v>2</v>
      </c>
      <c r="N684" s="72" t="s">
        <v>480</v>
      </c>
      <c r="O684" s="72" t="s">
        <v>125</v>
      </c>
      <c r="P684" s="72" t="s">
        <v>225</v>
      </c>
      <c r="Q684" s="186">
        <v>429</v>
      </c>
      <c r="R684" s="66">
        <v>116</v>
      </c>
      <c r="S684" s="66">
        <f t="shared" si="123"/>
        <v>0</v>
      </c>
      <c r="T684" s="66">
        <v>6010.27</v>
      </c>
      <c r="U684" s="4" t="s">
        <v>174</v>
      </c>
      <c r="V684" s="5">
        <f t="shared" si="128"/>
        <v>1.3237063778580024E-2</v>
      </c>
      <c r="W684" s="5">
        <f t="shared" si="129"/>
        <v>7.976408364769091E-5</v>
      </c>
      <c r="X684" s="5" t="str">
        <f t="shared" si="132"/>
        <v>RB</v>
      </c>
      <c r="Y684" s="72" t="str">
        <f t="shared" si="124"/>
        <v>PAID</v>
      </c>
      <c r="Z684" s="72" t="s">
        <v>128</v>
      </c>
      <c r="AA684" s="72" t="s">
        <v>128</v>
      </c>
      <c r="AB684" s="232"/>
      <c r="AC684" s="72"/>
      <c r="AD684" s="72"/>
      <c r="AE684" s="234"/>
      <c r="AF684" s="235" t="s">
        <v>129</v>
      </c>
      <c r="AG684" s="7"/>
      <c r="AH684" s="72" t="s">
        <v>1071</v>
      </c>
      <c r="AI684" s="7"/>
      <c r="AJ684" s="7"/>
      <c r="AK684" s="7"/>
      <c r="AL684" s="7">
        <v>429</v>
      </c>
      <c r="AM684" s="186">
        <v>429</v>
      </c>
      <c r="AN684" s="189">
        <v>57</v>
      </c>
      <c r="AO684" s="233">
        <v>0</v>
      </c>
      <c r="AP684" s="233" t="str">
        <f t="shared" si="125"/>
        <v>RB</v>
      </c>
      <c r="AQ684" s="233"/>
      <c r="AR684" s="233"/>
      <c r="AS684" s="233"/>
      <c r="AT684" s="233"/>
      <c r="AU684" s="72" t="s">
        <v>131</v>
      </c>
      <c r="AV684" s="236"/>
      <c r="AW684" s="232" t="s">
        <v>1188</v>
      </c>
      <c r="AX684" s="237">
        <v>45236</v>
      </c>
      <c r="AY684" s="72">
        <v>30</v>
      </c>
      <c r="AZ684" s="72" t="s">
        <v>139</v>
      </c>
      <c r="BA684" s="7" t="s">
        <v>2305</v>
      </c>
      <c r="BB684" s="7"/>
      <c r="BC684" s="7"/>
      <c r="BD684" s="72"/>
      <c r="BE684" s="72"/>
      <c r="BF684" s="72"/>
      <c r="BG684" s="150"/>
      <c r="BH684" s="72"/>
      <c r="BI684" s="72"/>
      <c r="BJ684" s="72"/>
      <c r="BK684" s="72"/>
      <c r="BL684" s="72"/>
      <c r="BM684" s="72"/>
      <c r="BN684" s="72"/>
      <c r="BO684" s="72"/>
      <c r="BP684" s="72"/>
      <c r="BQ684" s="72"/>
      <c r="BR684" s="72"/>
      <c r="BS684" s="72"/>
      <c r="BT684" s="72"/>
      <c r="BU684" s="72">
        <v>1</v>
      </c>
      <c r="BV684" s="72"/>
      <c r="BW684" s="72"/>
      <c r="BX684" s="72">
        <v>1</v>
      </c>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238">
        <f t="shared" si="126"/>
        <v>2</v>
      </c>
      <c r="ES684" s="72">
        <f t="shared" si="127"/>
        <v>1</v>
      </c>
      <c r="ET684" s="72" t="s">
        <v>229</v>
      </c>
      <c r="EU684" s="7" t="s">
        <v>2203</v>
      </c>
      <c r="EV684" s="7" t="s">
        <v>115</v>
      </c>
      <c r="EW684" s="7" t="s">
        <v>2352</v>
      </c>
      <c r="EX684" s="150" t="s">
        <v>2367</v>
      </c>
      <c r="EY684" s="239">
        <v>46210</v>
      </c>
      <c r="EZ684" s="239"/>
      <c r="FA684" s="150"/>
      <c r="FB684" s="239"/>
      <c r="FC684" s="7"/>
      <c r="FD684" s="7"/>
      <c r="FE684" s="7">
        <f t="shared" si="130"/>
        <v>545</v>
      </c>
      <c r="FF684" s="72">
        <f t="shared" si="131"/>
        <v>4266</v>
      </c>
    </row>
    <row r="685" spans="1:163" ht="17.25" hidden="1" customHeight="1" x14ac:dyDescent="0.25">
      <c r="A685" s="72">
        <v>139918071</v>
      </c>
      <c r="B685" s="232" t="s">
        <v>936</v>
      </c>
      <c r="C685" s="72"/>
      <c r="D685" s="72"/>
      <c r="E685" s="72"/>
      <c r="F685" s="72"/>
      <c r="G685" s="233"/>
      <c r="H685" s="233"/>
      <c r="I685" s="72">
        <v>5583</v>
      </c>
      <c r="J685" s="72">
        <v>56</v>
      </c>
      <c r="K685" s="189">
        <f t="shared" si="121"/>
        <v>59</v>
      </c>
      <c r="L685" s="189">
        <f t="shared" si="122"/>
        <v>5639</v>
      </c>
      <c r="M685" s="260">
        <v>3</v>
      </c>
      <c r="N685" s="72" t="s">
        <v>124</v>
      </c>
      <c r="O685" s="72" t="s">
        <v>125</v>
      </c>
      <c r="P685" s="72" t="s">
        <v>148</v>
      </c>
      <c r="Q685" s="186">
        <v>56</v>
      </c>
      <c r="R685" s="66">
        <v>3</v>
      </c>
      <c r="S685" s="66">
        <f t="shared" si="123"/>
        <v>0</v>
      </c>
      <c r="T685" s="66">
        <v>5473</v>
      </c>
      <c r="U685" s="4" t="s">
        <v>124</v>
      </c>
      <c r="V685" s="5">
        <f t="shared" si="128"/>
        <v>2.7109979377051401E-4</v>
      </c>
      <c r="W685" s="5">
        <f t="shared" si="129"/>
        <v>1.7935286660919754E-5</v>
      </c>
      <c r="X685" s="5" t="str">
        <f t="shared" si="132"/>
        <v>FLOW</v>
      </c>
      <c r="Y685" s="72" t="str">
        <f t="shared" si="124"/>
        <v>NC</v>
      </c>
      <c r="Z685" s="72" t="s">
        <v>141</v>
      </c>
      <c r="AA685" s="72" t="s">
        <v>141</v>
      </c>
      <c r="AB685" s="232" t="s">
        <v>2349</v>
      </c>
      <c r="AC685" s="72"/>
      <c r="AD685" s="72" t="s">
        <v>2892</v>
      </c>
      <c r="AE685" s="234"/>
      <c r="AF685" s="235" t="s">
        <v>129</v>
      </c>
      <c r="AG685" s="7"/>
      <c r="AH685" s="72" t="s">
        <v>182</v>
      </c>
      <c r="AI685" s="7"/>
      <c r="AJ685" s="7"/>
      <c r="AK685" s="7"/>
      <c r="AL685" s="7">
        <v>56</v>
      </c>
      <c r="AM685" s="186">
        <v>56</v>
      </c>
      <c r="AN685" s="189">
        <v>86</v>
      </c>
      <c r="AO685" s="233">
        <v>115</v>
      </c>
      <c r="AP685" s="233" t="str">
        <f t="shared" si="125"/>
        <v>FLOW</v>
      </c>
      <c r="AQ685" s="233"/>
      <c r="AR685" s="233"/>
      <c r="AS685" s="233"/>
      <c r="AT685" s="233"/>
      <c r="AU685" s="72" t="s">
        <v>426</v>
      </c>
      <c r="AV685" s="236" t="s">
        <v>1715</v>
      </c>
      <c r="AW685" s="232" t="s">
        <v>1716</v>
      </c>
      <c r="AX685" s="237">
        <v>45013</v>
      </c>
      <c r="AY685" s="72">
        <v>36</v>
      </c>
      <c r="AZ685" s="72" t="s">
        <v>139</v>
      </c>
      <c r="BA685" s="7" t="s">
        <v>2305</v>
      </c>
      <c r="BB685" s="7"/>
      <c r="BC685" s="7"/>
      <c r="BD685" s="72"/>
      <c r="BE685" s="72"/>
      <c r="BF685" s="72"/>
      <c r="BG685" s="150"/>
      <c r="BH685" s="72"/>
      <c r="BI685" s="72"/>
      <c r="BJ685" s="72"/>
      <c r="BK685" s="72"/>
      <c r="BL685" s="72">
        <v>1</v>
      </c>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v>1</v>
      </c>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v>1</v>
      </c>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238">
        <f t="shared" si="126"/>
        <v>3</v>
      </c>
      <c r="ES685" s="72">
        <f t="shared" si="127"/>
        <v>1</v>
      </c>
      <c r="ET685" s="72" t="s">
        <v>152</v>
      </c>
      <c r="EU685" s="7" t="s">
        <v>2204</v>
      </c>
      <c r="EV685" s="7" t="s">
        <v>115</v>
      </c>
      <c r="EW685" s="7" t="s">
        <v>2386</v>
      </c>
      <c r="EX685" s="150" t="s">
        <v>2412</v>
      </c>
      <c r="EY685" s="239">
        <v>46207</v>
      </c>
      <c r="EZ685" s="239"/>
      <c r="FA685" s="150"/>
      <c r="FB685" s="239"/>
      <c r="FC685" s="7" t="s">
        <v>2932</v>
      </c>
      <c r="FD685" s="7"/>
      <c r="FE685" s="7">
        <f t="shared" si="130"/>
        <v>59</v>
      </c>
      <c r="FF685" s="72">
        <f t="shared" si="131"/>
        <v>5639</v>
      </c>
    </row>
    <row r="686" spans="1:163" ht="17.25" hidden="1" customHeight="1" x14ac:dyDescent="0.25">
      <c r="A686" s="72">
        <v>463889272</v>
      </c>
      <c r="B686" s="232" t="s">
        <v>655</v>
      </c>
      <c r="C686" s="72"/>
      <c r="D686" s="72"/>
      <c r="E686" s="72"/>
      <c r="F686" s="72"/>
      <c r="G686" s="233"/>
      <c r="H686" s="233"/>
      <c r="I686" s="72">
        <v>2396</v>
      </c>
      <c r="J686" s="72">
        <v>27</v>
      </c>
      <c r="K686" s="189">
        <f t="shared" si="121"/>
        <v>44</v>
      </c>
      <c r="L686" s="189">
        <f t="shared" si="122"/>
        <v>2423</v>
      </c>
      <c r="M686" s="260">
        <v>4</v>
      </c>
      <c r="N686" s="72" t="s">
        <v>124</v>
      </c>
      <c r="O686" s="72" t="s">
        <v>125</v>
      </c>
      <c r="P686" s="72" t="s">
        <v>284</v>
      </c>
      <c r="Q686" s="186">
        <v>27</v>
      </c>
      <c r="R686" s="66">
        <v>17</v>
      </c>
      <c r="S686" s="66">
        <f t="shared" si="123"/>
        <v>0</v>
      </c>
      <c r="T686" s="66">
        <v>2250</v>
      </c>
      <c r="U686" s="4" t="s">
        <v>129</v>
      </c>
      <c r="V686" s="5">
        <f t="shared" si="128"/>
        <v>7.2739526276022364E-5</v>
      </c>
      <c r="W686" s="5">
        <f t="shared" si="129"/>
        <v>1.040187016687697E-5</v>
      </c>
      <c r="X686" s="5" t="str">
        <f t="shared" si="132"/>
        <v>FLOW</v>
      </c>
      <c r="Y686" s="72" t="str">
        <f t="shared" si="124"/>
        <v>NC</v>
      </c>
      <c r="Z686" s="72" t="s">
        <v>129</v>
      </c>
      <c r="AA686" s="72" t="s">
        <v>141</v>
      </c>
      <c r="AB686" s="232" t="s">
        <v>2349</v>
      </c>
      <c r="AC686" s="72"/>
      <c r="AD686" s="72"/>
      <c r="AE686" s="234"/>
      <c r="AF686" s="235" t="s">
        <v>129</v>
      </c>
      <c r="AG686" s="7"/>
      <c r="AH686" s="72" t="s">
        <v>1066</v>
      </c>
      <c r="AI686" s="7"/>
      <c r="AJ686" s="7"/>
      <c r="AK686" s="7"/>
      <c r="AL686" s="7">
        <v>27</v>
      </c>
      <c r="AM686" s="186">
        <v>27</v>
      </c>
      <c r="AN686" s="189">
        <v>117</v>
      </c>
      <c r="AO686" s="233">
        <v>146</v>
      </c>
      <c r="AP686" s="233" t="str">
        <f t="shared" si="125"/>
        <v>FLOW</v>
      </c>
      <c r="AQ686" s="233"/>
      <c r="AR686" s="233"/>
      <c r="AS686" s="233"/>
      <c r="AT686" s="233"/>
      <c r="AU686" s="72" t="s">
        <v>426</v>
      </c>
      <c r="AV686" s="236" t="s">
        <v>1377</v>
      </c>
      <c r="AW686" s="232"/>
      <c r="AX686" s="237"/>
      <c r="AY686" s="72">
        <v>0</v>
      </c>
      <c r="AZ686" s="72" t="s">
        <v>139</v>
      </c>
      <c r="BA686" s="7" t="s">
        <v>2305</v>
      </c>
      <c r="BB686" s="7"/>
      <c r="BC686" s="7"/>
      <c r="BD686" s="72"/>
      <c r="BE686" s="72"/>
      <c r="BF686" s="72"/>
      <c r="BG686" s="150"/>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v>1</v>
      </c>
      <c r="EP686" s="72"/>
      <c r="EQ686" s="72"/>
      <c r="ER686" s="238">
        <f t="shared" si="126"/>
        <v>1</v>
      </c>
      <c r="ES686" s="72">
        <f t="shared" si="127"/>
        <v>1</v>
      </c>
      <c r="ET686" s="72" t="s">
        <v>288</v>
      </c>
      <c r="EU686" s="7" t="e">
        <v>#N/A</v>
      </c>
      <c r="EV686" s="262" t="s">
        <v>115</v>
      </c>
      <c r="EW686" s="7" t="e">
        <v>#N/A</v>
      </c>
      <c r="EX686" s="150" t="e">
        <v>#N/A</v>
      </c>
      <c r="EY686" s="239" t="e">
        <v>#N/A</v>
      </c>
      <c r="EZ686" s="239"/>
      <c r="FA686" s="150"/>
      <c r="FB686" s="239"/>
      <c r="FC686" s="7"/>
      <c r="FD686" s="7"/>
      <c r="FE686" s="7">
        <f t="shared" si="130"/>
        <v>44</v>
      </c>
      <c r="FF686" s="72">
        <f t="shared" si="131"/>
        <v>2423</v>
      </c>
    </row>
    <row r="687" spans="1:163" ht="17.25" customHeight="1" x14ac:dyDescent="0.25">
      <c r="A687" s="72">
        <v>457769120</v>
      </c>
      <c r="B687" s="232" t="s">
        <v>729</v>
      </c>
      <c r="C687" s="72"/>
      <c r="D687" s="72"/>
      <c r="E687" s="72"/>
      <c r="F687" s="72"/>
      <c r="G687" s="233"/>
      <c r="H687" s="233"/>
      <c r="I687" s="72">
        <v>3679</v>
      </c>
      <c r="J687" s="72">
        <v>25</v>
      </c>
      <c r="K687" s="189">
        <f t="shared" si="121"/>
        <v>32</v>
      </c>
      <c r="L687" s="189">
        <f t="shared" si="122"/>
        <v>3704</v>
      </c>
      <c r="M687" s="260">
        <v>3</v>
      </c>
      <c r="N687" s="72" t="s">
        <v>124</v>
      </c>
      <c r="O687" s="72" t="s">
        <v>125</v>
      </c>
      <c r="P687" s="72" t="s">
        <v>264</v>
      </c>
      <c r="Q687" s="186">
        <v>25</v>
      </c>
      <c r="R687" s="66">
        <v>7</v>
      </c>
      <c r="S687" s="66">
        <f t="shared" si="123"/>
        <v>0</v>
      </c>
      <c r="T687" s="66">
        <v>5850</v>
      </c>
      <c r="U687" s="4" t="s">
        <v>129</v>
      </c>
      <c r="V687" s="5">
        <f t="shared" si="128"/>
        <v>2.0086300387890562E-4</v>
      </c>
      <c r="W687" s="5">
        <f t="shared" si="129"/>
        <v>8.0068244021963189E-6</v>
      </c>
      <c r="X687" s="5" t="str">
        <f t="shared" si="132"/>
        <v>FLOW</v>
      </c>
      <c r="Y687" s="72" t="str">
        <f t="shared" si="124"/>
        <v>-</v>
      </c>
      <c r="Z687" s="72" t="s">
        <v>129</v>
      </c>
      <c r="AA687" s="72" t="s">
        <v>129</v>
      </c>
      <c r="AB687" s="232"/>
      <c r="AC687" s="72"/>
      <c r="AD687" s="72"/>
      <c r="AE687" s="234"/>
      <c r="AF687" s="235" t="s">
        <v>129</v>
      </c>
      <c r="AG687" s="7"/>
      <c r="AH687" s="72" t="s">
        <v>1085</v>
      </c>
      <c r="AI687" s="7"/>
      <c r="AJ687" s="7"/>
      <c r="AK687" s="7"/>
      <c r="AL687" s="7">
        <v>25</v>
      </c>
      <c r="AM687" s="186">
        <v>25</v>
      </c>
      <c r="AN687" s="189">
        <v>87</v>
      </c>
      <c r="AO687" s="233">
        <v>116</v>
      </c>
      <c r="AP687" s="233" t="str">
        <f t="shared" si="125"/>
        <v>FLOW</v>
      </c>
      <c r="AQ687" s="233"/>
      <c r="AR687" s="233"/>
      <c r="AS687" s="233"/>
      <c r="AT687" s="233"/>
      <c r="AU687" s="72" t="s">
        <v>426</v>
      </c>
      <c r="AV687" s="236" t="s">
        <v>1468</v>
      </c>
      <c r="AW687" s="232" t="s">
        <v>331</v>
      </c>
      <c r="AX687" s="237">
        <v>45036</v>
      </c>
      <c r="AY687" s="72">
        <v>36</v>
      </c>
      <c r="AZ687" s="72" t="s">
        <v>139</v>
      </c>
      <c r="BA687" s="7" t="s">
        <v>2305</v>
      </c>
      <c r="BB687" s="7"/>
      <c r="BC687" s="7"/>
      <c r="BD687" s="72"/>
      <c r="BE687" s="72"/>
      <c r="BF687" s="72"/>
      <c r="BG687" s="150"/>
      <c r="BH687" s="72"/>
      <c r="BI687" s="72"/>
      <c r="BJ687" s="72"/>
      <c r="BK687" s="72"/>
      <c r="BL687" s="72"/>
      <c r="BM687" s="72"/>
      <c r="BN687" s="72"/>
      <c r="BO687" s="72"/>
      <c r="BP687" s="72"/>
      <c r="BQ687" s="72"/>
      <c r="BR687" s="72">
        <v>1</v>
      </c>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238">
        <f t="shared" si="126"/>
        <v>1</v>
      </c>
      <c r="ES687" s="72">
        <f t="shared" si="127"/>
        <v>1</v>
      </c>
      <c r="ET687" s="72" t="s">
        <v>268</v>
      </c>
      <c r="EU687" s="7" t="s">
        <v>2205</v>
      </c>
      <c r="EV687" s="7" t="s">
        <v>115</v>
      </c>
      <c r="EW687" s="7" t="s">
        <v>2386</v>
      </c>
      <c r="EX687" s="150" t="s">
        <v>2425</v>
      </c>
      <c r="EY687" s="239">
        <v>46209</v>
      </c>
      <c r="EZ687" s="239"/>
      <c r="FA687" s="150"/>
      <c r="FB687" s="239"/>
      <c r="FC687" s="7"/>
      <c r="FD687" s="7"/>
      <c r="FE687" s="7">
        <f t="shared" si="130"/>
        <v>32</v>
      </c>
      <c r="FF687" s="72">
        <f t="shared" si="131"/>
        <v>3704</v>
      </c>
    </row>
    <row r="688" spans="1:163" ht="17.25" hidden="1" customHeight="1" x14ac:dyDescent="0.25">
      <c r="A688" s="72">
        <v>463886389</v>
      </c>
      <c r="B688" s="232" t="s">
        <v>714</v>
      </c>
      <c r="C688" s="72"/>
      <c r="D688" s="72"/>
      <c r="E688" s="72"/>
      <c r="F688" s="72"/>
      <c r="G688" s="233"/>
      <c r="H688" s="233" t="s">
        <v>2555</v>
      </c>
      <c r="I688" s="72">
        <v>2339</v>
      </c>
      <c r="J688" s="72">
        <v>15</v>
      </c>
      <c r="K688" s="189">
        <f t="shared" si="121"/>
        <v>22</v>
      </c>
      <c r="L688" s="189">
        <f t="shared" si="122"/>
        <v>2354</v>
      </c>
      <c r="M688" s="260">
        <v>4</v>
      </c>
      <c r="N688" s="72" t="s">
        <v>480</v>
      </c>
      <c r="O688" s="72" t="s">
        <v>125</v>
      </c>
      <c r="P688" s="72" t="s">
        <v>206</v>
      </c>
      <c r="Q688" s="186">
        <v>15</v>
      </c>
      <c r="R688" s="66">
        <v>7</v>
      </c>
      <c r="S688" s="66">
        <f t="shared" si="123"/>
        <v>0</v>
      </c>
      <c r="T688" s="66">
        <v>450</v>
      </c>
      <c r="U688" s="4" t="s">
        <v>124</v>
      </c>
      <c r="V688" s="5">
        <f t="shared" si="128"/>
        <v>3.3933503905746302E-3</v>
      </c>
      <c r="W688" s="5">
        <f t="shared" si="129"/>
        <v>5.7788167593760945E-6</v>
      </c>
      <c r="X688" s="5" t="str">
        <f t="shared" si="132"/>
        <v>RB</v>
      </c>
      <c r="Y688" s="72" t="str">
        <f t="shared" si="124"/>
        <v>PAID</v>
      </c>
      <c r="Z688" s="72" t="s">
        <v>141</v>
      </c>
      <c r="AA688" s="72" t="s">
        <v>127</v>
      </c>
      <c r="AB688" s="232" t="s">
        <v>2347</v>
      </c>
      <c r="AC688" s="72"/>
      <c r="AD688" s="72" t="s">
        <v>2889</v>
      </c>
      <c r="AE688" s="234"/>
      <c r="AF688" s="235" t="s">
        <v>129</v>
      </c>
      <c r="AG688" s="7"/>
      <c r="AH688" s="72" t="s">
        <v>207</v>
      </c>
      <c r="AI688" s="7"/>
      <c r="AJ688" s="7"/>
      <c r="AK688" s="7"/>
      <c r="AL688" s="7">
        <v>15</v>
      </c>
      <c r="AM688" s="186">
        <v>15</v>
      </c>
      <c r="AN688" s="189">
        <v>117</v>
      </c>
      <c r="AO688" s="233">
        <v>0</v>
      </c>
      <c r="AP688" s="233" t="str">
        <f t="shared" si="125"/>
        <v>RB</v>
      </c>
      <c r="AQ688" s="233"/>
      <c r="AR688" s="233"/>
      <c r="AS688" s="233"/>
      <c r="AT688" s="233"/>
      <c r="AU688" s="72" t="s">
        <v>426</v>
      </c>
      <c r="AV688" s="236" t="s">
        <v>1452</v>
      </c>
      <c r="AW688" s="232" t="s">
        <v>1453</v>
      </c>
      <c r="AX688" s="237">
        <v>45533</v>
      </c>
      <c r="AY688" s="72">
        <v>18</v>
      </c>
      <c r="AZ688" s="72" t="s">
        <v>139</v>
      </c>
      <c r="BA688" s="7" t="s">
        <v>135</v>
      </c>
      <c r="BB688" s="7"/>
      <c r="BC688" s="7"/>
      <c r="BD688" s="72"/>
      <c r="BE688" s="72"/>
      <c r="BF688" s="72"/>
      <c r="BG688" s="150"/>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238">
        <f t="shared" si="126"/>
        <v>1</v>
      </c>
      <c r="ES688" s="72">
        <f t="shared" si="127"/>
        <v>1</v>
      </c>
      <c r="ET688" s="72" t="s">
        <v>210</v>
      </c>
      <c r="EU688" s="7" t="s">
        <v>2206</v>
      </c>
      <c r="EV688" s="7" t="s">
        <v>115</v>
      </c>
      <c r="EW688" s="7" t="s">
        <v>2362</v>
      </c>
      <c r="EX688" s="150" t="s">
        <v>2381</v>
      </c>
      <c r="EY688" s="239">
        <v>46207</v>
      </c>
      <c r="EZ688" s="239"/>
      <c r="FA688" s="150"/>
      <c r="FB688" s="239"/>
      <c r="FC688" s="7"/>
      <c r="FD688" s="7"/>
      <c r="FE688" s="7">
        <f t="shared" si="130"/>
        <v>22</v>
      </c>
      <c r="FF688" s="72">
        <f t="shared" si="131"/>
        <v>2354</v>
      </c>
    </row>
    <row r="689" spans="1:163" ht="17.25" hidden="1" customHeight="1" x14ac:dyDescent="0.25">
      <c r="A689" s="72">
        <v>464470735</v>
      </c>
      <c r="B689" s="232" t="s">
        <v>871</v>
      </c>
      <c r="C689" s="72"/>
      <c r="D689" s="72"/>
      <c r="E689" s="72"/>
      <c r="F689" s="72"/>
      <c r="G689" s="233"/>
      <c r="H689" s="233"/>
      <c r="I689" s="72">
        <v>9458</v>
      </c>
      <c r="J689" s="72">
        <v>13</v>
      </c>
      <c r="K689" s="189">
        <f t="shared" si="121"/>
        <v>27</v>
      </c>
      <c r="L689" s="189">
        <f t="shared" si="122"/>
        <v>9471</v>
      </c>
      <c r="M689" s="260">
        <v>2</v>
      </c>
      <c r="N689" s="72" t="s">
        <v>124</v>
      </c>
      <c r="O689" s="72" t="s">
        <v>125</v>
      </c>
      <c r="P689" s="72" t="s">
        <v>140</v>
      </c>
      <c r="Q689" s="186">
        <v>13</v>
      </c>
      <c r="R689" s="66">
        <v>14</v>
      </c>
      <c r="S689" s="66">
        <f t="shared" si="123"/>
        <v>0</v>
      </c>
      <c r="T689" s="66">
        <v>900</v>
      </c>
      <c r="U689" s="4" t="s">
        <v>129</v>
      </c>
      <c r="V689" s="5">
        <f t="shared" si="128"/>
        <v>2.3615612812073056E-5</v>
      </c>
      <c r="W689" s="5">
        <f t="shared" si="129"/>
        <v>2.4170934438694215E-6</v>
      </c>
      <c r="X689" s="5" t="str">
        <f t="shared" si="132"/>
        <v>FLOW</v>
      </c>
      <c r="Y689" s="72" t="str">
        <f t="shared" si="124"/>
        <v>NC</v>
      </c>
      <c r="Z689" s="72" t="s">
        <v>129</v>
      </c>
      <c r="AA689" s="72" t="s">
        <v>141</v>
      </c>
      <c r="AB689" s="232" t="s">
        <v>2349</v>
      </c>
      <c r="AC689" s="72"/>
      <c r="AD689" s="72" t="s">
        <v>2892</v>
      </c>
      <c r="AE689" s="234"/>
      <c r="AF689" s="235" t="s">
        <v>129</v>
      </c>
      <c r="AG689" s="7"/>
      <c r="AH689" s="72" t="s">
        <v>1133</v>
      </c>
      <c r="AI689" s="7"/>
      <c r="AJ689" s="7"/>
      <c r="AK689" s="7"/>
      <c r="AL689" s="7">
        <v>13</v>
      </c>
      <c r="AM689" s="186">
        <v>13</v>
      </c>
      <c r="AN689" s="189">
        <v>57</v>
      </c>
      <c r="AO689" s="233">
        <v>86</v>
      </c>
      <c r="AP689" s="233" t="str">
        <f t="shared" si="125"/>
        <v>FLOW</v>
      </c>
      <c r="AQ689" s="233"/>
      <c r="AR689" s="233"/>
      <c r="AS689" s="233"/>
      <c r="AT689" s="233"/>
      <c r="AU689" s="72" t="s">
        <v>131</v>
      </c>
      <c r="AV689" s="236" t="s">
        <v>1643</v>
      </c>
      <c r="AW689" s="232" t="s">
        <v>1644</v>
      </c>
      <c r="AX689" s="237">
        <v>45593</v>
      </c>
      <c r="AY689" s="72">
        <v>18</v>
      </c>
      <c r="AZ689" s="72" t="s">
        <v>139</v>
      </c>
      <c r="BA689" s="7" t="s">
        <v>135</v>
      </c>
      <c r="BB689" s="7"/>
      <c r="BC689" s="7"/>
      <c r="BD689" s="72"/>
      <c r="BE689" s="72"/>
      <c r="BF689" s="72"/>
      <c r="BG689" s="150"/>
      <c r="BH689" s="72"/>
      <c r="BI689" s="72"/>
      <c r="BJ689" s="72"/>
      <c r="BK689" s="72"/>
      <c r="BL689" s="72"/>
      <c r="BM689" s="72"/>
      <c r="BN689" s="72"/>
      <c r="BO689" s="72"/>
      <c r="BP689" s="72"/>
      <c r="BQ689" s="72"/>
      <c r="BR689" s="72"/>
      <c r="BS689" s="72"/>
      <c r="BT689" s="72"/>
      <c r="BU689" s="72">
        <v>1</v>
      </c>
      <c r="BV689" s="72"/>
      <c r="BW689" s="72"/>
      <c r="BX689" s="72">
        <v>1</v>
      </c>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238">
        <f t="shared" si="126"/>
        <v>2</v>
      </c>
      <c r="ES689" s="72">
        <f t="shared" si="127"/>
        <v>1</v>
      </c>
      <c r="ET689" s="72" t="s">
        <v>145</v>
      </c>
      <c r="EU689" s="7" t="s">
        <v>2207</v>
      </c>
      <c r="EV689" s="7" t="s">
        <v>115</v>
      </c>
      <c r="EW689" s="7" t="s">
        <v>2386</v>
      </c>
      <c r="EX689" s="150" t="s">
        <v>2542</v>
      </c>
      <c r="EY689" s="239">
        <v>46210</v>
      </c>
      <c r="EZ689" s="239"/>
      <c r="FA689" s="150"/>
      <c r="FB689" s="239"/>
      <c r="FC689" s="7" t="s">
        <v>2932</v>
      </c>
      <c r="FD689" s="7"/>
      <c r="FE689" s="7">
        <f t="shared" si="130"/>
        <v>27</v>
      </c>
      <c r="FF689" s="72">
        <f t="shared" si="131"/>
        <v>9471</v>
      </c>
    </row>
    <row r="690" spans="1:163" ht="17.25" hidden="1" customHeight="1" x14ac:dyDescent="0.25">
      <c r="A690" s="72">
        <v>462081623</v>
      </c>
      <c r="B690" s="232" t="s">
        <v>978</v>
      </c>
      <c r="C690" s="72"/>
      <c r="D690" s="72"/>
      <c r="E690" s="72"/>
      <c r="F690" s="72"/>
      <c r="G690" s="233"/>
      <c r="H690" s="233"/>
      <c r="I690" s="72">
        <v>4663</v>
      </c>
      <c r="J690" s="72">
        <v>11</v>
      </c>
      <c r="K690" s="189">
        <f t="shared" si="121"/>
        <v>12</v>
      </c>
      <c r="L690" s="189">
        <f t="shared" si="122"/>
        <v>4674</v>
      </c>
      <c r="M690" s="260">
        <v>4</v>
      </c>
      <c r="N690" s="72" t="s">
        <v>124</v>
      </c>
      <c r="O690" s="72" t="s">
        <v>125</v>
      </c>
      <c r="P690" s="72" t="s">
        <v>433</v>
      </c>
      <c r="Q690" s="186">
        <v>11</v>
      </c>
      <c r="R690" s="66">
        <v>1</v>
      </c>
      <c r="S690" s="66">
        <f t="shared" si="123"/>
        <v>0</v>
      </c>
      <c r="T690" s="66">
        <v>900</v>
      </c>
      <c r="U690" s="4" t="s">
        <v>129</v>
      </c>
      <c r="V690" s="5">
        <f t="shared" si="128"/>
        <v>5.5922724961870866E-4</v>
      </c>
      <c r="W690" s="5">
        <f t="shared" si="129"/>
        <v>4.2377989568758028E-6</v>
      </c>
      <c r="X690" s="5" t="str">
        <f t="shared" si="132"/>
        <v>FLOW</v>
      </c>
      <c r="Y690" s="72" t="str">
        <f t="shared" si="124"/>
        <v>NC</v>
      </c>
      <c r="Z690" s="72" t="s">
        <v>129</v>
      </c>
      <c r="AA690" s="72" t="s">
        <v>141</v>
      </c>
      <c r="AB690" s="232" t="s">
        <v>2349</v>
      </c>
      <c r="AC690" s="72"/>
      <c r="AD690" s="72" t="s">
        <v>2892</v>
      </c>
      <c r="AE690" s="234"/>
      <c r="AF690" s="235" t="s">
        <v>129</v>
      </c>
      <c r="AG690" s="7"/>
      <c r="AH690" s="72" t="s">
        <v>1167</v>
      </c>
      <c r="AI690" s="7"/>
      <c r="AJ690" s="7"/>
      <c r="AK690" s="7"/>
      <c r="AL690" s="7">
        <v>11</v>
      </c>
      <c r="AM690" s="186">
        <v>11</v>
      </c>
      <c r="AN690" s="189">
        <v>118</v>
      </c>
      <c r="AO690" s="233">
        <v>147</v>
      </c>
      <c r="AP690" s="233" t="str">
        <f t="shared" si="125"/>
        <v>FLOW</v>
      </c>
      <c r="AQ690" s="233"/>
      <c r="AR690" s="233"/>
      <c r="AS690" s="233"/>
      <c r="AT690" s="233"/>
      <c r="AU690" s="72" t="s">
        <v>426</v>
      </c>
      <c r="AV690" s="236" t="s">
        <v>1763</v>
      </c>
      <c r="AW690" s="232" t="s">
        <v>310</v>
      </c>
      <c r="AX690" s="237">
        <v>45351</v>
      </c>
      <c r="AY690" s="72">
        <v>24</v>
      </c>
      <c r="AZ690" s="72" t="s">
        <v>139</v>
      </c>
      <c r="BA690" s="7" t="s">
        <v>2305</v>
      </c>
      <c r="BB690" s="7"/>
      <c r="BC690" s="7"/>
      <c r="BD690" s="72"/>
      <c r="BE690" s="72"/>
      <c r="BF690" s="72"/>
      <c r="BG690" s="150"/>
      <c r="BH690" s="72"/>
      <c r="BI690" s="72">
        <v>1</v>
      </c>
      <c r="BJ690" s="72"/>
      <c r="BK690" s="72"/>
      <c r="BL690" s="72"/>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238">
        <f t="shared" si="126"/>
        <v>1</v>
      </c>
      <c r="ES690" s="72">
        <f t="shared" si="127"/>
        <v>1</v>
      </c>
      <c r="ET690" s="72" t="s">
        <v>2239</v>
      </c>
      <c r="EU690" s="7" t="s">
        <v>2208</v>
      </c>
      <c r="EV690" s="7" t="s">
        <v>115</v>
      </c>
      <c r="EW690" s="7" t="s">
        <v>2362</v>
      </c>
      <c r="EX690" s="150" t="s">
        <v>2543</v>
      </c>
      <c r="EY690" s="239">
        <v>46206</v>
      </c>
      <c r="EZ690" s="239"/>
      <c r="FA690" s="150"/>
      <c r="FB690" s="239"/>
      <c r="FC690" s="7"/>
      <c r="FD690" s="7"/>
      <c r="FE690" s="7">
        <f t="shared" si="130"/>
        <v>12</v>
      </c>
      <c r="FF690" s="72">
        <f t="shared" si="131"/>
        <v>4674</v>
      </c>
    </row>
    <row r="691" spans="1:163" ht="17.25" hidden="1" customHeight="1" x14ac:dyDescent="0.25">
      <c r="A691" s="72">
        <v>139133063</v>
      </c>
      <c r="B691" s="232" t="s">
        <v>521</v>
      </c>
      <c r="C691" s="72"/>
      <c r="D691" s="72"/>
      <c r="E691" s="72"/>
      <c r="F691" s="72"/>
      <c r="G691" s="233"/>
      <c r="H691" s="233"/>
      <c r="I691" s="72">
        <v>2977</v>
      </c>
      <c r="J691" s="72">
        <v>0</v>
      </c>
      <c r="K691" s="189">
        <f t="shared" si="121"/>
        <v>52</v>
      </c>
      <c r="L691" s="189">
        <f t="shared" si="122"/>
        <v>2977</v>
      </c>
      <c r="M691" s="260">
        <v>4</v>
      </c>
      <c r="N691" s="72" t="s">
        <v>124</v>
      </c>
      <c r="O691" s="72" t="s">
        <v>125</v>
      </c>
      <c r="P691" s="72" t="s">
        <v>165</v>
      </c>
      <c r="Q691" s="186">
        <v>0</v>
      </c>
      <c r="R691" s="66">
        <v>52</v>
      </c>
      <c r="S691" s="66">
        <f t="shared" si="123"/>
        <v>0</v>
      </c>
      <c r="T691" s="66">
        <v>2250</v>
      </c>
      <c r="U691" s="4" t="s">
        <v>124</v>
      </c>
      <c r="V691" s="5">
        <f t="shared" si="128"/>
        <v>0</v>
      </c>
      <c r="W691" s="5">
        <f t="shared" si="129"/>
        <v>0</v>
      </c>
      <c r="X691" s="5" t="str">
        <f t="shared" si="132"/>
        <v>FLOW</v>
      </c>
      <c r="Y691" s="72" t="str">
        <f t="shared" si="124"/>
        <v>-</v>
      </c>
      <c r="Z691" s="72" t="s">
        <v>141</v>
      </c>
      <c r="AA691" s="72" t="s">
        <v>129</v>
      </c>
      <c r="AB691" s="232"/>
      <c r="AC691" s="72"/>
      <c r="AD691" s="72"/>
      <c r="AE691" s="234"/>
      <c r="AF691" s="235" t="s">
        <v>129</v>
      </c>
      <c r="AG691" s="7"/>
      <c r="AH691" s="72" t="s">
        <v>301</v>
      </c>
      <c r="AI691" s="7"/>
      <c r="AJ691" s="7"/>
      <c r="AK691" s="7"/>
      <c r="AL691" s="7">
        <v>0</v>
      </c>
      <c r="AM691" s="186">
        <v>0</v>
      </c>
      <c r="AN691" s="189">
        <v>117</v>
      </c>
      <c r="AO691" s="233">
        <v>146</v>
      </c>
      <c r="AP691" s="233" t="str">
        <f t="shared" si="125"/>
        <v>FLOW</v>
      </c>
      <c r="AQ691" s="233"/>
      <c r="AR691" s="233"/>
      <c r="AS691" s="233"/>
      <c r="AT691" s="233"/>
      <c r="AU691" s="72" t="s">
        <v>426</v>
      </c>
      <c r="AV691" s="236" t="s">
        <v>1181</v>
      </c>
      <c r="AW691" s="232" t="s">
        <v>1180</v>
      </c>
      <c r="AX691" s="237">
        <v>44991</v>
      </c>
      <c r="AY691" s="72">
        <v>36</v>
      </c>
      <c r="AZ691" s="72" t="s">
        <v>139</v>
      </c>
      <c r="BA691" s="7" t="s">
        <v>2305</v>
      </c>
      <c r="BB691" s="7"/>
      <c r="BC691" s="7"/>
      <c r="BD691" s="72"/>
      <c r="BE691" s="72"/>
      <c r="BF691" s="72"/>
      <c r="BG691" s="150"/>
      <c r="BH691" s="72"/>
      <c r="BI691" s="72"/>
      <c r="BJ691" s="72"/>
      <c r="BK691" s="72"/>
      <c r="BL691" s="72"/>
      <c r="BM691" s="72"/>
      <c r="BN691" s="72"/>
      <c r="BO691" s="72"/>
      <c r="BP691" s="72"/>
      <c r="BQ691" s="72"/>
      <c r="BR691" s="72"/>
      <c r="BS691" s="72"/>
      <c r="BT691" s="72"/>
      <c r="BU691" s="72"/>
      <c r="BV691" s="72"/>
      <c r="BW691" s="72"/>
      <c r="BX691" s="72"/>
      <c r="BY691" s="72"/>
      <c r="BZ691" s="72"/>
      <c r="CA691" s="72"/>
      <c r="CB691" s="72"/>
      <c r="CC691" s="72"/>
      <c r="CD691" s="72"/>
      <c r="CE691" s="72"/>
      <c r="CF691" s="72"/>
      <c r="CG691" s="72">
        <v>1</v>
      </c>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238">
        <f t="shared" si="126"/>
        <v>1</v>
      </c>
      <c r="ES691" s="72">
        <f t="shared" si="127"/>
        <v>1</v>
      </c>
      <c r="ET691" s="72" t="s">
        <v>170</v>
      </c>
      <c r="EU691" s="7" t="s">
        <v>2209</v>
      </c>
      <c r="EV691" s="7" t="s">
        <v>115</v>
      </c>
      <c r="EW691" s="7" t="e">
        <v>#N/A</v>
      </c>
      <c r="EX691" s="150" t="e">
        <v>#N/A</v>
      </c>
      <c r="EY691" s="239" t="e">
        <v>#N/A</v>
      </c>
      <c r="EZ691" s="239"/>
      <c r="FA691" s="150"/>
      <c r="FB691" s="239"/>
      <c r="FC691" s="7" t="s">
        <v>2932</v>
      </c>
      <c r="FD691" s="7"/>
      <c r="FE691" s="7">
        <f t="shared" si="130"/>
        <v>52</v>
      </c>
      <c r="FF691" s="72">
        <f t="shared" si="131"/>
        <v>2977</v>
      </c>
    </row>
    <row r="692" spans="1:163" ht="17.25" hidden="1" customHeight="1" x14ac:dyDescent="0.25">
      <c r="A692" s="72">
        <v>138757574</v>
      </c>
      <c r="B692" s="232" t="s">
        <v>528</v>
      </c>
      <c r="C692" s="72"/>
      <c r="D692" s="72"/>
      <c r="E692" s="72"/>
      <c r="F692" s="72"/>
      <c r="G692" s="233"/>
      <c r="H692" s="233"/>
      <c r="I692" s="72">
        <v>3088</v>
      </c>
      <c r="J692" s="72">
        <v>0</v>
      </c>
      <c r="K692" s="189">
        <f t="shared" si="121"/>
        <v>72</v>
      </c>
      <c r="L692" s="189">
        <f t="shared" si="122"/>
        <v>3088</v>
      </c>
      <c r="M692" s="260">
        <v>4</v>
      </c>
      <c r="N692" s="72" t="s">
        <v>124</v>
      </c>
      <c r="O692" s="72" t="s">
        <v>125</v>
      </c>
      <c r="P692" s="72" t="s">
        <v>126</v>
      </c>
      <c r="Q692" s="186">
        <v>0</v>
      </c>
      <c r="R692" s="66">
        <v>72</v>
      </c>
      <c r="S692" s="66">
        <f t="shared" si="123"/>
        <v>0</v>
      </c>
      <c r="T692" s="66">
        <v>2174.0300000000002</v>
      </c>
      <c r="U692" s="4" t="s">
        <v>129</v>
      </c>
      <c r="V692" s="5">
        <f t="shared" si="128"/>
        <v>0</v>
      </c>
      <c r="W692" s="5">
        <f t="shared" si="129"/>
        <v>0</v>
      </c>
      <c r="X692" s="5" t="str">
        <f t="shared" si="132"/>
        <v>FLOW</v>
      </c>
      <c r="Y692" s="72" t="str">
        <f t="shared" si="124"/>
        <v>NC</v>
      </c>
      <c r="Z692" s="72" t="s">
        <v>129</v>
      </c>
      <c r="AA692" s="72" t="s">
        <v>141</v>
      </c>
      <c r="AB692" s="232" t="s">
        <v>2349</v>
      </c>
      <c r="AC692" s="72"/>
      <c r="AD692" s="72" t="s">
        <v>2892</v>
      </c>
      <c r="AE692" s="234"/>
      <c r="AF692" s="235" t="s">
        <v>129</v>
      </c>
      <c r="AG692" s="7"/>
      <c r="AH692" s="72" t="s">
        <v>1039</v>
      </c>
      <c r="AI692" s="7"/>
      <c r="AJ692" s="7"/>
      <c r="AK692" s="7"/>
      <c r="AL692" s="7">
        <v>0</v>
      </c>
      <c r="AM692" s="186">
        <v>0</v>
      </c>
      <c r="AN692" s="189">
        <v>117</v>
      </c>
      <c r="AO692" s="233">
        <v>146</v>
      </c>
      <c r="AP692" s="233" t="str">
        <f t="shared" si="125"/>
        <v>FLOW</v>
      </c>
      <c r="AQ692" s="233"/>
      <c r="AR692" s="233"/>
      <c r="AS692" s="233"/>
      <c r="AT692" s="233"/>
      <c r="AU692" s="72" t="s">
        <v>426</v>
      </c>
      <c r="AV692" s="236" t="s">
        <v>1191</v>
      </c>
      <c r="AW692" s="232" t="s">
        <v>361</v>
      </c>
      <c r="AX692" s="237">
        <v>44967</v>
      </c>
      <c r="AY692" s="72">
        <v>36</v>
      </c>
      <c r="AZ692" s="72" t="s">
        <v>139</v>
      </c>
      <c r="BA692" s="7" t="s">
        <v>135</v>
      </c>
      <c r="BB692" s="7"/>
      <c r="BC692" s="7"/>
      <c r="BD692" s="72"/>
      <c r="BE692" s="72"/>
      <c r="BF692" s="72"/>
      <c r="BG692" s="150"/>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238">
        <f t="shared" si="126"/>
        <v>1</v>
      </c>
      <c r="ES692" s="72">
        <f t="shared" si="127"/>
        <v>1</v>
      </c>
      <c r="ET692" s="72" t="s">
        <v>136</v>
      </c>
      <c r="EU692" s="7" t="s">
        <v>2210</v>
      </c>
      <c r="EV692" s="7" t="s">
        <v>115</v>
      </c>
      <c r="EW692" s="7" t="s">
        <v>2386</v>
      </c>
      <c r="EX692" s="150" t="s">
        <v>2420</v>
      </c>
      <c r="EY692" s="239">
        <v>46207</v>
      </c>
      <c r="EZ692" s="239"/>
      <c r="FA692" s="150"/>
      <c r="FB692" s="239"/>
      <c r="FC692" s="7" t="s">
        <v>2932</v>
      </c>
      <c r="FD692" s="7"/>
      <c r="FE692" s="7">
        <f t="shared" si="130"/>
        <v>72</v>
      </c>
      <c r="FF692" s="72">
        <f t="shared" si="131"/>
        <v>3088</v>
      </c>
    </row>
    <row r="693" spans="1:163" ht="17.25" hidden="1" customHeight="1" x14ac:dyDescent="0.25">
      <c r="A693" s="72">
        <v>462523151</v>
      </c>
      <c r="B693" s="232" t="s">
        <v>570</v>
      </c>
      <c r="C693" s="72" t="s">
        <v>2243</v>
      </c>
      <c r="D693" s="72" t="s">
        <v>2304</v>
      </c>
      <c r="E693" s="72">
        <v>471</v>
      </c>
      <c r="F693" s="72"/>
      <c r="G693" s="233"/>
      <c r="H693" s="233" t="s">
        <v>18</v>
      </c>
      <c r="I693" s="72">
        <v>3330</v>
      </c>
      <c r="J693" s="72">
        <v>0</v>
      </c>
      <c r="K693" s="189">
        <f t="shared" si="121"/>
        <v>21</v>
      </c>
      <c r="L693" s="189">
        <f t="shared" si="122"/>
        <v>2859</v>
      </c>
      <c r="M693" s="260">
        <v>2</v>
      </c>
      <c r="N693" s="72" t="s">
        <v>480</v>
      </c>
      <c r="O693" s="72" t="s">
        <v>128</v>
      </c>
      <c r="P693" s="72" t="s">
        <v>322</v>
      </c>
      <c r="Q693" s="186">
        <v>0</v>
      </c>
      <c r="R693" s="66">
        <v>21</v>
      </c>
      <c r="S693" s="66">
        <f t="shared" si="123"/>
        <v>450</v>
      </c>
      <c r="T693" s="66">
        <v>450</v>
      </c>
      <c r="U693" s="4" t="s">
        <v>129</v>
      </c>
      <c r="V693" s="5">
        <f t="shared" si="128"/>
        <v>0</v>
      </c>
      <c r="W693" s="5">
        <f t="shared" si="129"/>
        <v>0</v>
      </c>
      <c r="X693" s="5" t="str">
        <f t="shared" si="132"/>
        <v>RB</v>
      </c>
      <c r="Y693" s="72" t="str">
        <f t="shared" si="124"/>
        <v>PAID</v>
      </c>
      <c r="Z693" s="72" t="s">
        <v>129</v>
      </c>
      <c r="AA693" s="72" t="s">
        <v>128</v>
      </c>
      <c r="AB693" s="232"/>
      <c r="AC693" s="72"/>
      <c r="AD693" s="72"/>
      <c r="AE693" s="234"/>
      <c r="AF693" s="235" t="s">
        <v>129</v>
      </c>
      <c r="AG693" s="7"/>
      <c r="AH693" s="72" t="s">
        <v>384</v>
      </c>
      <c r="AI693" s="7"/>
      <c r="AJ693" s="7"/>
      <c r="AK693" s="7"/>
      <c r="AL693" s="7">
        <v>0</v>
      </c>
      <c r="AM693" s="186">
        <v>0</v>
      </c>
      <c r="AN693" s="189">
        <v>57</v>
      </c>
      <c r="AO693" s="233">
        <v>0</v>
      </c>
      <c r="AP693" s="233" t="str">
        <f t="shared" si="125"/>
        <v>RB</v>
      </c>
      <c r="AQ693" s="233"/>
      <c r="AR693" s="233"/>
      <c r="AS693" s="233"/>
      <c r="AT693" s="233"/>
      <c r="AU693" s="72" t="s">
        <v>131</v>
      </c>
      <c r="AV693" s="236" t="s">
        <v>1257</v>
      </c>
      <c r="AW693" s="232" t="s">
        <v>1258</v>
      </c>
      <c r="AX693" s="237">
        <v>45392</v>
      </c>
      <c r="AY693" s="72">
        <v>24</v>
      </c>
      <c r="AZ693" s="72" t="s">
        <v>139</v>
      </c>
      <c r="BA693" s="7" t="s">
        <v>2305</v>
      </c>
      <c r="BB693" s="7"/>
      <c r="BC693" s="7"/>
      <c r="BD693" s="72"/>
      <c r="BE693" s="72"/>
      <c r="BF693" s="72"/>
      <c r="BG693" s="150"/>
      <c r="BH693" s="72"/>
      <c r="BI693" s="72"/>
      <c r="BJ693" s="72"/>
      <c r="BK693" s="72"/>
      <c r="BL693" s="72"/>
      <c r="BM693" s="72"/>
      <c r="BN693" s="72"/>
      <c r="BO693" s="72"/>
      <c r="BP693" s="72"/>
      <c r="BQ693" s="72"/>
      <c r="BR693" s="72">
        <v>1</v>
      </c>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238">
        <f t="shared" si="126"/>
        <v>1</v>
      </c>
      <c r="ES693" s="72">
        <f t="shared" si="127"/>
        <v>1</v>
      </c>
      <c r="ET693" s="72" t="s">
        <v>326</v>
      </c>
      <c r="EU693" s="7" t="s">
        <v>2211</v>
      </c>
      <c r="EV693" s="7" t="s">
        <v>115</v>
      </c>
      <c r="EW693" s="7" t="s">
        <v>2358</v>
      </c>
      <c r="EX693" s="150" t="s">
        <v>2544</v>
      </c>
      <c r="EY693" s="239">
        <v>46210</v>
      </c>
      <c r="EZ693" s="239"/>
      <c r="FA693" s="150"/>
      <c r="FB693" s="239"/>
      <c r="FC693" s="7"/>
      <c r="FD693" s="7"/>
      <c r="FE693" s="7">
        <f t="shared" si="130"/>
        <v>21</v>
      </c>
      <c r="FF693" s="72">
        <f t="shared" si="131"/>
        <v>3330</v>
      </c>
    </row>
    <row r="694" spans="1:163" ht="17.25" hidden="1" customHeight="1" x14ac:dyDescent="0.25">
      <c r="A694" s="72">
        <v>461261729</v>
      </c>
      <c r="B694" s="232" t="s">
        <v>583</v>
      </c>
      <c r="C694" s="72"/>
      <c r="D694" s="72"/>
      <c r="E694" s="72"/>
      <c r="F694" s="72"/>
      <c r="G694" s="233"/>
      <c r="H694" s="233"/>
      <c r="I694" s="72">
        <v>4531</v>
      </c>
      <c r="J694" s="72">
        <v>0</v>
      </c>
      <c r="K694" s="189">
        <f t="shared" si="121"/>
        <v>46</v>
      </c>
      <c r="L694" s="189">
        <f t="shared" si="122"/>
        <v>4531</v>
      </c>
      <c r="M694" s="260">
        <v>5</v>
      </c>
      <c r="N694" s="72" t="s">
        <v>124</v>
      </c>
      <c r="O694" s="72" t="s">
        <v>125</v>
      </c>
      <c r="P694" s="72" t="s">
        <v>276</v>
      </c>
      <c r="Q694" s="186">
        <v>0</v>
      </c>
      <c r="R694" s="66">
        <v>46</v>
      </c>
      <c r="S694" s="66">
        <f t="shared" si="123"/>
        <v>0</v>
      </c>
      <c r="T694" s="66">
        <v>3570</v>
      </c>
      <c r="U694" s="4" t="s">
        <v>124</v>
      </c>
      <c r="V694" s="5">
        <f t="shared" si="128"/>
        <v>0</v>
      </c>
      <c r="W694" s="5">
        <f t="shared" si="129"/>
        <v>0</v>
      </c>
      <c r="X694" s="5" t="str">
        <f t="shared" si="132"/>
        <v>FLOW</v>
      </c>
      <c r="Y694" s="72" t="str">
        <f t="shared" si="124"/>
        <v>NC</v>
      </c>
      <c r="Z694" s="72" t="s">
        <v>141</v>
      </c>
      <c r="AA694" s="72" t="s">
        <v>141</v>
      </c>
      <c r="AB694" s="232"/>
      <c r="AC694" s="72"/>
      <c r="AD694" s="72"/>
      <c r="AE694" s="234"/>
      <c r="AF694" s="235" t="s">
        <v>129</v>
      </c>
      <c r="AG694" s="7"/>
      <c r="AH694" s="72" t="s">
        <v>1052</v>
      </c>
      <c r="AI694" s="7"/>
      <c r="AJ694" s="7"/>
      <c r="AK694" s="7"/>
      <c r="AL694" s="7">
        <v>0</v>
      </c>
      <c r="AM694" s="186">
        <v>0</v>
      </c>
      <c r="AN694" s="189">
        <v>146</v>
      </c>
      <c r="AO694" s="233">
        <v>175</v>
      </c>
      <c r="AP694" s="233" t="str">
        <f t="shared" si="125"/>
        <v>FLOW</v>
      </c>
      <c r="AQ694" s="233"/>
      <c r="AR694" s="233"/>
      <c r="AS694" s="233"/>
      <c r="AT694" s="233"/>
      <c r="AU694" s="72" t="s">
        <v>426</v>
      </c>
      <c r="AV694" s="236" t="s">
        <v>1276</v>
      </c>
      <c r="AW694" s="232" t="s">
        <v>1277</v>
      </c>
      <c r="AX694" s="237">
        <v>45286</v>
      </c>
      <c r="AY694" s="72">
        <v>24</v>
      </c>
      <c r="AZ694" s="72" t="s">
        <v>139</v>
      </c>
      <c r="BA694" s="7" t="s">
        <v>135</v>
      </c>
      <c r="BB694" s="7"/>
      <c r="BC694" s="7"/>
      <c r="BD694" s="72"/>
      <c r="BE694" s="72"/>
      <c r="BF694" s="72"/>
      <c r="BG694" s="150"/>
      <c r="BH694" s="72"/>
      <c r="BI694" s="72"/>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238">
        <f t="shared" si="126"/>
        <v>0</v>
      </c>
      <c r="ES694" s="72" t="str">
        <f t="shared" si="127"/>
        <v/>
      </c>
      <c r="ET694" s="72" t="s">
        <v>280</v>
      </c>
      <c r="EU694" s="7" t="s">
        <v>2212</v>
      </c>
      <c r="EV694" s="7" t="s">
        <v>115</v>
      </c>
      <c r="EW694" s="7" t="e">
        <v>#N/A</v>
      </c>
      <c r="EX694" s="150" t="e">
        <v>#N/A</v>
      </c>
      <c r="EY694" s="239" t="e">
        <v>#N/A</v>
      </c>
      <c r="EZ694" s="239"/>
      <c r="FA694" s="150"/>
      <c r="FB694" s="239"/>
      <c r="FC694" s="7"/>
      <c r="FD694" s="7"/>
      <c r="FE694" s="7">
        <f t="shared" si="130"/>
        <v>46</v>
      </c>
      <c r="FF694" s="72">
        <f t="shared" si="131"/>
        <v>4531</v>
      </c>
    </row>
    <row r="695" spans="1:163" ht="17.25" hidden="1" customHeight="1" x14ac:dyDescent="0.25">
      <c r="A695" s="72">
        <v>136841301</v>
      </c>
      <c r="B695" s="232" t="s">
        <v>619</v>
      </c>
      <c r="C695" s="72"/>
      <c r="D695" s="72"/>
      <c r="E695" s="72"/>
      <c r="F695" s="72"/>
      <c r="G695" s="233"/>
      <c r="H695" s="233"/>
      <c r="I695" s="72">
        <v>5778</v>
      </c>
      <c r="J695" s="72">
        <v>0</v>
      </c>
      <c r="K695" s="189">
        <f t="shared" si="121"/>
        <v>27</v>
      </c>
      <c r="L695" s="189">
        <f t="shared" si="122"/>
        <v>5778</v>
      </c>
      <c r="M695" s="260">
        <v>5</v>
      </c>
      <c r="N695" s="72" t="s">
        <v>124</v>
      </c>
      <c r="O695" s="72" t="s">
        <v>125</v>
      </c>
      <c r="P695" s="72" t="s">
        <v>140</v>
      </c>
      <c r="Q695" s="186">
        <v>0</v>
      </c>
      <c r="R695" s="66">
        <v>27</v>
      </c>
      <c r="S695" s="66">
        <f t="shared" si="123"/>
        <v>0</v>
      </c>
      <c r="T695" s="66">
        <v>2677</v>
      </c>
      <c r="U695" s="4" t="s">
        <v>124</v>
      </c>
      <c r="V695" s="5">
        <f t="shared" si="128"/>
        <v>0</v>
      </c>
      <c r="W695" s="5">
        <f t="shared" si="129"/>
        <v>0</v>
      </c>
      <c r="X695" s="5" t="str">
        <f t="shared" si="132"/>
        <v>FLOW</v>
      </c>
      <c r="Y695" s="72" t="str">
        <f t="shared" si="124"/>
        <v>NC</v>
      </c>
      <c r="Z695" s="72" t="s">
        <v>141</v>
      </c>
      <c r="AA695" s="72" t="s">
        <v>141</v>
      </c>
      <c r="AB695" s="232" t="s">
        <v>2347</v>
      </c>
      <c r="AC695" s="72"/>
      <c r="AD695" s="72" t="s">
        <v>2892</v>
      </c>
      <c r="AE695" s="234"/>
      <c r="AF695" s="235" t="s">
        <v>2882</v>
      </c>
      <c r="AG695" s="7"/>
      <c r="AH695" s="72" t="s">
        <v>160</v>
      </c>
      <c r="AI695" s="7"/>
      <c r="AJ695" s="7"/>
      <c r="AK695" s="7"/>
      <c r="AL695" s="7">
        <v>0</v>
      </c>
      <c r="AM695" s="186">
        <v>0</v>
      </c>
      <c r="AN695" s="189">
        <v>145</v>
      </c>
      <c r="AO695" s="233">
        <v>174</v>
      </c>
      <c r="AP695" s="233" t="str">
        <f t="shared" si="125"/>
        <v>FLOW</v>
      </c>
      <c r="AQ695" s="233"/>
      <c r="AR695" s="233"/>
      <c r="AS695" s="233"/>
      <c r="AT695" s="233"/>
      <c r="AU695" s="72" t="s">
        <v>426</v>
      </c>
      <c r="AV695" s="236" t="s">
        <v>1327</v>
      </c>
      <c r="AW695" s="232" t="s">
        <v>1256</v>
      </c>
      <c r="AX695" s="237">
        <v>44908</v>
      </c>
      <c r="AY695" s="72">
        <v>36</v>
      </c>
      <c r="AZ695" s="72" t="s">
        <v>139</v>
      </c>
      <c r="BA695" s="7" t="s">
        <v>135</v>
      </c>
      <c r="BB695" s="7"/>
      <c r="BC695" s="7"/>
      <c r="BD695" s="72"/>
      <c r="BE695" s="72"/>
      <c r="BF695" s="72"/>
      <c r="BG695" s="150"/>
      <c r="BH695" s="72"/>
      <c r="BI695" s="72"/>
      <c r="BJ695" s="72"/>
      <c r="BK695" s="72"/>
      <c r="BL695" s="72"/>
      <c r="BM695" s="72"/>
      <c r="BN695" s="72"/>
      <c r="BO695" s="72"/>
      <c r="BP695" s="72"/>
      <c r="BQ695" s="72"/>
      <c r="BR695" s="72"/>
      <c r="BS695" s="72"/>
      <c r="BT695" s="72"/>
      <c r="BU695" s="72">
        <v>1</v>
      </c>
      <c r="BV695" s="72"/>
      <c r="BW695" s="72"/>
      <c r="BX695" s="72">
        <v>1</v>
      </c>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238">
        <f t="shared" si="126"/>
        <v>2</v>
      </c>
      <c r="ES695" s="72">
        <f t="shared" si="127"/>
        <v>1</v>
      </c>
      <c r="ET695" s="72" t="s">
        <v>145</v>
      </c>
      <c r="EU695" s="7" t="s">
        <v>2213</v>
      </c>
      <c r="EV695" s="7" t="s">
        <v>115</v>
      </c>
      <c r="EW695" s="7" t="s">
        <v>2362</v>
      </c>
      <c r="EX695" s="150" t="s">
        <v>2385</v>
      </c>
      <c r="EY695" s="239">
        <v>46210</v>
      </c>
      <c r="EZ695" s="239"/>
      <c r="FA695" s="150"/>
      <c r="FB695" s="239"/>
      <c r="FC695" s="7"/>
      <c r="FD695" s="7"/>
      <c r="FE695" s="7">
        <f t="shared" si="130"/>
        <v>27</v>
      </c>
      <c r="FF695" s="72">
        <f t="shared" si="131"/>
        <v>5778</v>
      </c>
    </row>
    <row r="696" spans="1:163" ht="17.25" hidden="1" customHeight="1" x14ac:dyDescent="0.25">
      <c r="A696" s="72">
        <v>137201869</v>
      </c>
      <c r="B696" s="232" t="s">
        <v>632</v>
      </c>
      <c r="C696" s="72" t="s">
        <v>2243</v>
      </c>
      <c r="D696" s="72" t="s">
        <v>2934</v>
      </c>
      <c r="E696" s="72">
        <v>100</v>
      </c>
      <c r="F696" s="72"/>
      <c r="G696" s="233"/>
      <c r="H696" s="233"/>
      <c r="I696" s="72">
        <v>3534</v>
      </c>
      <c r="J696" s="72">
        <v>0</v>
      </c>
      <c r="K696" s="189">
        <f t="shared" si="121"/>
        <v>21</v>
      </c>
      <c r="L696" s="189">
        <f t="shared" si="122"/>
        <v>3434</v>
      </c>
      <c r="M696" s="260">
        <v>6</v>
      </c>
      <c r="N696" s="72" t="s">
        <v>480</v>
      </c>
      <c r="O696" s="72" t="s">
        <v>128</v>
      </c>
      <c r="P696" s="72" t="s">
        <v>140</v>
      </c>
      <c r="Q696" s="186">
        <v>0</v>
      </c>
      <c r="R696" s="66">
        <v>21</v>
      </c>
      <c r="S696" s="66">
        <f t="shared" si="123"/>
        <v>0</v>
      </c>
      <c r="T696" s="66">
        <v>2009</v>
      </c>
      <c r="U696" s="4" t="s">
        <v>124</v>
      </c>
      <c r="V696" s="5">
        <f t="shared" si="128"/>
        <v>0</v>
      </c>
      <c r="W696" s="5">
        <f t="shared" si="129"/>
        <v>0</v>
      </c>
      <c r="X696" s="5" t="str">
        <f t="shared" si="132"/>
        <v>RB</v>
      </c>
      <c r="Y696" s="72" t="str">
        <f t="shared" si="124"/>
        <v>PAID</v>
      </c>
      <c r="Z696" s="72" t="s">
        <v>127</v>
      </c>
      <c r="AA696" s="72" t="s">
        <v>127</v>
      </c>
      <c r="AB696" s="232" t="s">
        <v>2346</v>
      </c>
      <c r="AC696" s="72"/>
      <c r="AD696" s="72" t="s">
        <v>2889</v>
      </c>
      <c r="AE696" s="234"/>
      <c r="AF696" s="235" t="s">
        <v>129</v>
      </c>
      <c r="AG696" s="7"/>
      <c r="AH696" s="72" t="s">
        <v>142</v>
      </c>
      <c r="AI696" s="7"/>
      <c r="AJ696" s="7"/>
      <c r="AK696" s="7"/>
      <c r="AL696" s="7">
        <v>0</v>
      </c>
      <c r="AM696" s="186">
        <v>0</v>
      </c>
      <c r="AN696" s="189">
        <v>176</v>
      </c>
      <c r="AO696" s="233">
        <v>0</v>
      </c>
      <c r="AP696" s="233" t="str">
        <f t="shared" si="125"/>
        <v>RB</v>
      </c>
      <c r="AQ696" s="233"/>
      <c r="AR696" s="233"/>
      <c r="AS696" s="233"/>
      <c r="AT696" s="233"/>
      <c r="AU696" s="72" t="s">
        <v>426</v>
      </c>
      <c r="AV696" s="236" t="s">
        <v>1347</v>
      </c>
      <c r="AW696" s="232" t="s">
        <v>261</v>
      </c>
      <c r="AX696" s="237">
        <v>44922</v>
      </c>
      <c r="AY696" s="72">
        <v>30</v>
      </c>
      <c r="AZ696" s="72" t="s">
        <v>139</v>
      </c>
      <c r="BA696" s="7" t="s">
        <v>135</v>
      </c>
      <c r="BB696" s="7"/>
      <c r="BC696" s="7"/>
      <c r="BD696" s="72"/>
      <c r="BE696" s="72"/>
      <c r="BF696" s="72"/>
      <c r="BG696" s="150"/>
      <c r="BH696" s="72"/>
      <c r="BI696" s="72">
        <v>1</v>
      </c>
      <c r="BJ696" s="72"/>
      <c r="BK696" s="72"/>
      <c r="BL696" s="72"/>
      <c r="BM696" s="72"/>
      <c r="BN696" s="72"/>
      <c r="BO696" s="72"/>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v>1</v>
      </c>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238">
        <f t="shared" si="126"/>
        <v>2</v>
      </c>
      <c r="ES696" s="72">
        <f t="shared" si="127"/>
        <v>1</v>
      </c>
      <c r="ET696" s="72" t="s">
        <v>145</v>
      </c>
      <c r="EU696" s="7" t="s">
        <v>2214</v>
      </c>
      <c r="EV696" s="7" t="s">
        <v>115</v>
      </c>
      <c r="EW696" s="7" t="s">
        <v>2352</v>
      </c>
      <c r="EX696" s="150" t="s">
        <v>2545</v>
      </c>
      <c r="EY696" s="239">
        <v>46206</v>
      </c>
      <c r="EZ696" s="239"/>
      <c r="FA696" s="150"/>
      <c r="FB696" s="239"/>
      <c r="FC696" s="7"/>
      <c r="FD696" s="7"/>
      <c r="FE696" s="7">
        <f t="shared" si="130"/>
        <v>21</v>
      </c>
      <c r="FF696" s="72">
        <f t="shared" si="131"/>
        <v>3534</v>
      </c>
    </row>
    <row r="697" spans="1:163" ht="17.25" hidden="1" customHeight="1" x14ac:dyDescent="0.25">
      <c r="A697" s="72">
        <v>459302420</v>
      </c>
      <c r="B697" s="232" t="s">
        <v>641</v>
      </c>
      <c r="C697" s="72"/>
      <c r="D697" s="72"/>
      <c r="E697" s="72"/>
      <c r="F697" s="72"/>
      <c r="G697" s="233"/>
      <c r="H697" s="233"/>
      <c r="I697" s="72">
        <v>4543</v>
      </c>
      <c r="J697" s="72">
        <v>0</v>
      </c>
      <c r="K697" s="189">
        <f t="shared" si="121"/>
        <v>123</v>
      </c>
      <c r="L697" s="189">
        <f t="shared" si="122"/>
        <v>4543</v>
      </c>
      <c r="M697" s="260">
        <v>6</v>
      </c>
      <c r="N697" s="72" t="s">
        <v>124</v>
      </c>
      <c r="O697" s="72" t="s">
        <v>125</v>
      </c>
      <c r="P697" s="72" t="s">
        <v>165</v>
      </c>
      <c r="Q697" s="186">
        <v>0</v>
      </c>
      <c r="R697" s="66">
        <v>123</v>
      </c>
      <c r="S697" s="66">
        <f t="shared" si="123"/>
        <v>0</v>
      </c>
      <c r="T697" s="66">
        <v>2250</v>
      </c>
      <c r="U697" s="4" t="s">
        <v>124</v>
      </c>
      <c r="V697" s="5">
        <f t="shared" si="128"/>
        <v>0</v>
      </c>
      <c r="W697" s="5">
        <f t="shared" si="129"/>
        <v>0</v>
      </c>
      <c r="X697" s="5" t="str">
        <f t="shared" si="132"/>
        <v>FLOW</v>
      </c>
      <c r="Y697" s="72" t="str">
        <f t="shared" si="124"/>
        <v>-</v>
      </c>
      <c r="Z697" s="72" t="s">
        <v>166</v>
      </c>
      <c r="AA697" s="72" t="s">
        <v>129</v>
      </c>
      <c r="AB697" s="232"/>
      <c r="AC697" s="72"/>
      <c r="AD697" s="72"/>
      <c r="AE697" s="234"/>
      <c r="AF697" s="235" t="s">
        <v>129</v>
      </c>
      <c r="AG697" s="7"/>
      <c r="AH697" s="72" t="s">
        <v>213</v>
      </c>
      <c r="AI697" s="7"/>
      <c r="AJ697" s="7"/>
      <c r="AK697" s="7"/>
      <c r="AL697" s="7">
        <v>0</v>
      </c>
      <c r="AM697" s="186">
        <v>0</v>
      </c>
      <c r="AN697" s="189">
        <v>177</v>
      </c>
      <c r="AO697" s="233">
        <v>206</v>
      </c>
      <c r="AP697" s="233" t="str">
        <f t="shared" si="125"/>
        <v>FLOW</v>
      </c>
      <c r="AQ697" s="233"/>
      <c r="AR697" s="233"/>
      <c r="AS697" s="233"/>
      <c r="AT697" s="233"/>
      <c r="AU697" s="72" t="s">
        <v>426</v>
      </c>
      <c r="AV697" s="236" t="s">
        <v>1359</v>
      </c>
      <c r="AW697" s="232" t="s">
        <v>310</v>
      </c>
      <c r="AX697" s="237">
        <v>45146</v>
      </c>
      <c r="AY697" s="72">
        <v>24</v>
      </c>
      <c r="AZ697" s="72" t="s">
        <v>139</v>
      </c>
      <c r="BA697" s="7" t="s">
        <v>2305</v>
      </c>
      <c r="BB697" s="7"/>
      <c r="BC697" s="7"/>
      <c r="BD697" s="72"/>
      <c r="BE697" s="72"/>
      <c r="BF697" s="72"/>
      <c r="BG697" s="150"/>
      <c r="BH697" s="72"/>
      <c r="BI697" s="72"/>
      <c r="BJ697" s="72"/>
      <c r="BK697" s="72"/>
      <c r="BL697" s="72">
        <v>1</v>
      </c>
      <c r="BM697" s="72"/>
      <c r="BN697" s="72"/>
      <c r="BO697" s="72"/>
      <c r="BP697" s="72"/>
      <c r="BQ697" s="72"/>
      <c r="BR697" s="72"/>
      <c r="BS697" s="72"/>
      <c r="BT697" s="72"/>
      <c r="BU697" s="72"/>
      <c r="BV697" s="72"/>
      <c r="BW697" s="72"/>
      <c r="BX697" s="72"/>
      <c r="BY697" s="72"/>
      <c r="BZ697" s="72"/>
      <c r="CA697" s="72"/>
      <c r="CB697" s="72"/>
      <c r="CC697" s="72"/>
      <c r="CD697" s="72"/>
      <c r="CE697" s="72"/>
      <c r="CF697" s="72"/>
      <c r="CG697" s="72"/>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238">
        <f t="shared" si="126"/>
        <v>1</v>
      </c>
      <c r="ES697" s="72">
        <f t="shared" si="127"/>
        <v>1</v>
      </c>
      <c r="ET697" s="72" t="s">
        <v>170</v>
      </c>
      <c r="EU697" s="7" t="s">
        <v>2215</v>
      </c>
      <c r="EV697" s="7" t="s">
        <v>115</v>
      </c>
      <c r="EW697" s="7" t="s">
        <v>2352</v>
      </c>
      <c r="EX697" s="150" t="s">
        <v>2364</v>
      </c>
      <c r="EY697" s="239">
        <v>46207</v>
      </c>
      <c r="EZ697" s="239"/>
      <c r="FA697" s="150"/>
      <c r="FB697" s="239"/>
      <c r="FC697" s="7"/>
      <c r="FD697" s="7"/>
      <c r="FE697" s="7">
        <f t="shared" si="130"/>
        <v>123</v>
      </c>
      <c r="FF697" s="72">
        <f t="shared" si="131"/>
        <v>4543</v>
      </c>
    </row>
    <row r="698" spans="1:163" ht="17.25" customHeight="1" x14ac:dyDescent="0.25">
      <c r="A698" s="72">
        <v>134623829</v>
      </c>
      <c r="B698" s="232" t="s">
        <v>651</v>
      </c>
      <c r="C698" s="72"/>
      <c r="D698" s="72"/>
      <c r="E698" s="72"/>
      <c r="F698" s="72"/>
      <c r="G698" s="233"/>
      <c r="H698" s="233"/>
      <c r="I698" s="72">
        <v>3609</v>
      </c>
      <c r="J698" s="72">
        <v>0</v>
      </c>
      <c r="K698" s="189">
        <f t="shared" si="121"/>
        <v>9</v>
      </c>
      <c r="L698" s="189">
        <f t="shared" si="122"/>
        <v>3609</v>
      </c>
      <c r="M698" s="260">
        <v>2</v>
      </c>
      <c r="N698" s="72" t="s">
        <v>124</v>
      </c>
      <c r="O698" s="72" t="s">
        <v>125</v>
      </c>
      <c r="P698" s="72" t="s">
        <v>264</v>
      </c>
      <c r="Q698" s="186">
        <v>0</v>
      </c>
      <c r="R698" s="66">
        <v>9</v>
      </c>
      <c r="S698" s="66">
        <f t="shared" si="123"/>
        <v>0</v>
      </c>
      <c r="T698" s="66">
        <v>3597</v>
      </c>
      <c r="U698" s="4" t="s">
        <v>129</v>
      </c>
      <c r="V698" s="5">
        <f t="shared" si="128"/>
        <v>0</v>
      </c>
      <c r="W698" s="5">
        <f t="shared" si="129"/>
        <v>0</v>
      </c>
      <c r="X698" s="5" t="str">
        <f t="shared" si="132"/>
        <v>FLOW</v>
      </c>
      <c r="Y698" s="72" t="str">
        <f t="shared" si="124"/>
        <v>-</v>
      </c>
      <c r="Z698" s="72" t="s">
        <v>129</v>
      </c>
      <c r="AA698" s="72" t="s">
        <v>129</v>
      </c>
      <c r="AB698" s="232"/>
      <c r="AC698" s="72"/>
      <c r="AD698" s="72"/>
      <c r="AE698" s="234"/>
      <c r="AF698" s="235" t="s">
        <v>129</v>
      </c>
      <c r="AG698" s="7"/>
      <c r="AH698" s="72" t="s">
        <v>1065</v>
      </c>
      <c r="AI698" s="7"/>
      <c r="AJ698" s="7"/>
      <c r="AK698" s="7"/>
      <c r="AL698" s="7">
        <v>0</v>
      </c>
      <c r="AM698" s="186">
        <v>0</v>
      </c>
      <c r="AN698" s="189">
        <v>56</v>
      </c>
      <c r="AO698" s="233">
        <v>85</v>
      </c>
      <c r="AP698" s="233" t="str">
        <f t="shared" si="125"/>
        <v>FLOW</v>
      </c>
      <c r="AQ698" s="233"/>
      <c r="AR698" s="233"/>
      <c r="AS698" s="233"/>
      <c r="AT698" s="233"/>
      <c r="AU698" s="72" t="s">
        <v>131</v>
      </c>
      <c r="AV698" s="236" t="s">
        <v>1370</v>
      </c>
      <c r="AW698" s="232" t="s">
        <v>1371</v>
      </c>
      <c r="AX698" s="237">
        <v>44838</v>
      </c>
      <c r="AY698" s="72">
        <v>36</v>
      </c>
      <c r="AZ698" s="72" t="s">
        <v>139</v>
      </c>
      <c r="BA698" s="7" t="s">
        <v>2305</v>
      </c>
      <c r="BB698" s="7"/>
      <c r="BC698" s="7"/>
      <c r="BD698" s="72"/>
      <c r="BE698" s="72"/>
      <c r="BF698" s="72"/>
      <c r="BG698" s="150"/>
      <c r="BH698" s="72"/>
      <c r="BI698" s="72"/>
      <c r="BJ698" s="72"/>
      <c r="BK698" s="72"/>
      <c r="BL698" s="72"/>
      <c r="BM698" s="72"/>
      <c r="BN698" s="72"/>
      <c r="BO698" s="72"/>
      <c r="BP698" s="72"/>
      <c r="BQ698" s="72"/>
      <c r="BR698" s="72"/>
      <c r="BS698" s="72"/>
      <c r="BT698" s="72"/>
      <c r="BU698" s="72"/>
      <c r="BV698" s="72"/>
      <c r="BW698" s="72"/>
      <c r="BX698" s="72">
        <v>1</v>
      </c>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238">
        <f t="shared" si="126"/>
        <v>1</v>
      </c>
      <c r="ES698" s="72">
        <f t="shared" si="127"/>
        <v>1</v>
      </c>
      <c r="ET698" s="72" t="s">
        <v>268</v>
      </c>
      <c r="EU698" s="7" t="s">
        <v>2216</v>
      </c>
      <c r="EV698" s="7" t="s">
        <v>115</v>
      </c>
      <c r="EW698" s="7" t="s">
        <v>2352</v>
      </c>
      <c r="EX698" s="150" t="s">
        <v>2539</v>
      </c>
      <c r="EY698" s="239">
        <v>46211</v>
      </c>
      <c r="EZ698" s="239"/>
      <c r="FA698" s="150"/>
      <c r="FB698" s="239"/>
      <c r="FC698" s="7"/>
      <c r="FD698" s="7"/>
      <c r="FE698" s="7">
        <f t="shared" si="130"/>
        <v>9</v>
      </c>
      <c r="FF698" s="72">
        <f t="shared" si="131"/>
        <v>3609</v>
      </c>
    </row>
    <row r="699" spans="1:163" ht="17.25" customHeight="1" x14ac:dyDescent="0.25">
      <c r="A699" s="72">
        <v>457770613</v>
      </c>
      <c r="B699" s="232" t="s">
        <v>661</v>
      </c>
      <c r="C699" s="72"/>
      <c r="D699" s="72"/>
      <c r="E699" s="72"/>
      <c r="F699" s="72"/>
      <c r="G699" s="233"/>
      <c r="H699" s="233"/>
      <c r="I699" s="72">
        <v>2340</v>
      </c>
      <c r="J699" s="72">
        <v>0</v>
      </c>
      <c r="K699" s="189">
        <f t="shared" si="121"/>
        <v>10</v>
      </c>
      <c r="L699" s="189">
        <f t="shared" si="122"/>
        <v>2340</v>
      </c>
      <c r="M699" s="260">
        <v>2</v>
      </c>
      <c r="N699" s="72" t="s">
        <v>124</v>
      </c>
      <c r="O699" s="72" t="s">
        <v>125</v>
      </c>
      <c r="P699" s="72" t="s">
        <v>264</v>
      </c>
      <c r="Q699" s="186">
        <v>0</v>
      </c>
      <c r="R699" s="66">
        <v>10</v>
      </c>
      <c r="S699" s="66">
        <f t="shared" si="123"/>
        <v>0</v>
      </c>
      <c r="T699" s="66">
        <v>2781.09</v>
      </c>
      <c r="U699" s="4" t="s">
        <v>129</v>
      </c>
      <c r="V699" s="5">
        <f t="shared" si="128"/>
        <v>0</v>
      </c>
      <c r="W699" s="5">
        <f t="shared" si="129"/>
        <v>0</v>
      </c>
      <c r="X699" s="5" t="str">
        <f t="shared" si="132"/>
        <v>FLOW</v>
      </c>
      <c r="Y699" s="72" t="str">
        <f t="shared" si="124"/>
        <v>-</v>
      </c>
      <c r="Z699" s="72" t="s">
        <v>129</v>
      </c>
      <c r="AA699" s="72" t="s">
        <v>129</v>
      </c>
      <c r="AB699" s="232"/>
      <c r="AC699" s="72"/>
      <c r="AD699" s="72"/>
      <c r="AE699" s="234"/>
      <c r="AF699" s="235" t="s">
        <v>129</v>
      </c>
      <c r="AG699" s="7"/>
      <c r="AH699" s="72" t="s">
        <v>1067</v>
      </c>
      <c r="AI699" s="7"/>
      <c r="AJ699" s="7"/>
      <c r="AK699" s="7"/>
      <c r="AL699" s="7">
        <v>0</v>
      </c>
      <c r="AM699" s="186">
        <v>0</v>
      </c>
      <c r="AN699" s="189">
        <v>57</v>
      </c>
      <c r="AO699" s="233">
        <v>86</v>
      </c>
      <c r="AP699" s="233" t="str">
        <f t="shared" si="125"/>
        <v>FLOW</v>
      </c>
      <c r="AQ699" s="233"/>
      <c r="AR699" s="233"/>
      <c r="AS699" s="233"/>
      <c r="AT699" s="233"/>
      <c r="AU699" s="72" t="s">
        <v>131</v>
      </c>
      <c r="AV699" s="236" t="s">
        <v>1382</v>
      </c>
      <c r="AW699" s="232" t="s">
        <v>1383</v>
      </c>
      <c r="AX699" s="237">
        <v>45036</v>
      </c>
      <c r="AY699" s="72">
        <v>36</v>
      </c>
      <c r="AZ699" s="72" t="s">
        <v>139</v>
      </c>
      <c r="BA699" s="7" t="s">
        <v>2305</v>
      </c>
      <c r="BB699" s="7"/>
      <c r="BC699" s="7"/>
      <c r="BD699" s="72"/>
      <c r="BE699" s="72"/>
      <c r="BF699" s="72"/>
      <c r="BG699" s="150"/>
      <c r="BH699" s="72"/>
      <c r="BI699" s="72"/>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238">
        <f t="shared" si="126"/>
        <v>0</v>
      </c>
      <c r="ES699" s="72" t="str">
        <f t="shared" si="127"/>
        <v/>
      </c>
      <c r="ET699" s="72" t="s">
        <v>268</v>
      </c>
      <c r="EU699" s="7" t="s">
        <v>2217</v>
      </c>
      <c r="EV699" s="7" t="s">
        <v>115</v>
      </c>
      <c r="EW699" s="7" t="e">
        <v>#N/A</v>
      </c>
      <c r="EX699" s="150" t="e">
        <v>#N/A</v>
      </c>
      <c r="EY699" s="239" t="e">
        <v>#N/A</v>
      </c>
      <c r="EZ699" s="239"/>
      <c r="FA699" s="150"/>
      <c r="FB699" s="239"/>
      <c r="FC699" s="7"/>
      <c r="FD699" s="7"/>
      <c r="FE699" s="7">
        <f t="shared" si="130"/>
        <v>10</v>
      </c>
      <c r="FF699" s="72">
        <f t="shared" si="131"/>
        <v>2340</v>
      </c>
    </row>
    <row r="700" spans="1:163" ht="17.25" hidden="1" customHeight="1" x14ac:dyDescent="0.25">
      <c r="A700" s="72">
        <v>462178191</v>
      </c>
      <c r="B700" s="232" t="s">
        <v>411</v>
      </c>
      <c r="C700" s="72" t="s">
        <v>2243</v>
      </c>
      <c r="D700" s="72" t="s">
        <v>2245</v>
      </c>
      <c r="E700" s="72">
        <v>50</v>
      </c>
      <c r="F700" s="72"/>
      <c r="G700" s="233"/>
      <c r="H700" s="233"/>
      <c r="I700" s="72">
        <v>4421</v>
      </c>
      <c r="J700" s="72">
        <v>0</v>
      </c>
      <c r="K700" s="189">
        <f t="shared" si="121"/>
        <v>22</v>
      </c>
      <c r="L700" s="189">
        <f t="shared" si="122"/>
        <v>4371</v>
      </c>
      <c r="M700" s="260">
        <v>3</v>
      </c>
      <c r="N700" s="72" t="s">
        <v>480</v>
      </c>
      <c r="O700" s="72" t="s">
        <v>128</v>
      </c>
      <c r="P700" s="72" t="s">
        <v>199</v>
      </c>
      <c r="Q700" s="186">
        <v>0</v>
      </c>
      <c r="R700" s="66">
        <v>22</v>
      </c>
      <c r="S700" s="66">
        <f t="shared" si="123"/>
        <v>0</v>
      </c>
      <c r="T700" s="66">
        <v>4004</v>
      </c>
      <c r="U700" s="4" t="s">
        <v>124</v>
      </c>
      <c r="V700" s="5">
        <f t="shared" si="128"/>
        <v>0</v>
      </c>
      <c r="W700" s="5">
        <f t="shared" si="129"/>
        <v>0</v>
      </c>
      <c r="X700" s="5" t="str">
        <f t="shared" si="132"/>
        <v>RB</v>
      </c>
      <c r="Y700" s="72" t="str">
        <f t="shared" si="124"/>
        <v>PAID</v>
      </c>
      <c r="Z700" s="72" t="s">
        <v>166</v>
      </c>
      <c r="AA700" s="72" t="s">
        <v>128</v>
      </c>
      <c r="AB700" s="232"/>
      <c r="AC700" s="72"/>
      <c r="AD700" s="72" t="s">
        <v>2888</v>
      </c>
      <c r="AE700" s="234"/>
      <c r="AF700" s="235" t="s">
        <v>129</v>
      </c>
      <c r="AG700" s="7"/>
      <c r="AH700" s="72" t="s">
        <v>355</v>
      </c>
      <c r="AI700" s="7"/>
      <c r="AJ700" s="7"/>
      <c r="AK700" s="7"/>
      <c r="AL700" s="7">
        <v>0</v>
      </c>
      <c r="AM700" s="186">
        <v>0</v>
      </c>
      <c r="AN700" s="189">
        <v>87</v>
      </c>
      <c r="AO700" s="233">
        <v>0</v>
      </c>
      <c r="AP700" s="233" t="str">
        <f t="shared" si="125"/>
        <v>RB</v>
      </c>
      <c r="AQ700" s="233"/>
      <c r="AR700" s="233"/>
      <c r="AS700" s="233"/>
      <c r="AT700" s="233"/>
      <c r="AU700" s="72" t="s">
        <v>131</v>
      </c>
      <c r="AV700" s="236" t="s">
        <v>412</v>
      </c>
      <c r="AW700" s="232"/>
      <c r="AX700" s="237">
        <v>45362</v>
      </c>
      <c r="AY700" s="72">
        <v>24</v>
      </c>
      <c r="AZ700" s="72" t="s">
        <v>139</v>
      </c>
      <c r="BA700" s="7" t="s">
        <v>135</v>
      </c>
      <c r="BB700" s="7"/>
      <c r="BC700" s="7">
        <v>1</v>
      </c>
      <c r="BD700" s="72"/>
      <c r="BE700" s="72"/>
      <c r="BF700" s="72"/>
      <c r="BG700" s="150"/>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238">
        <f t="shared" si="126"/>
        <v>1</v>
      </c>
      <c r="ES700" s="72">
        <f t="shared" si="127"/>
        <v>1</v>
      </c>
      <c r="ET700" s="72" t="s">
        <v>203</v>
      </c>
      <c r="EU700" s="7" t="e">
        <v>#N/A</v>
      </c>
      <c r="EV700" s="7" t="s">
        <v>115</v>
      </c>
      <c r="EW700" s="7" t="s">
        <v>2358</v>
      </c>
      <c r="EX700" s="150" t="s">
        <v>2546</v>
      </c>
      <c r="EY700" s="239">
        <v>46205</v>
      </c>
      <c r="EZ700" s="239"/>
      <c r="FA700" s="150"/>
      <c r="FB700" s="239"/>
      <c r="FC700" s="7"/>
      <c r="FD700" s="7"/>
      <c r="FE700" s="7">
        <f t="shared" si="130"/>
        <v>22</v>
      </c>
      <c r="FF700" s="72">
        <f t="shared" si="131"/>
        <v>4421</v>
      </c>
      <c r="FG700" s="6">
        <v>462178191</v>
      </c>
    </row>
    <row r="701" spans="1:163" ht="17.25" hidden="1" customHeight="1" x14ac:dyDescent="0.25">
      <c r="A701" s="72">
        <v>463322332</v>
      </c>
      <c r="B701" s="232" t="s">
        <v>711</v>
      </c>
      <c r="C701" s="72"/>
      <c r="D701" s="72"/>
      <c r="E701" s="72"/>
      <c r="F701" s="72"/>
      <c r="G701" s="233"/>
      <c r="H701" s="233"/>
      <c r="I701" s="72">
        <v>1442</v>
      </c>
      <c r="J701" s="72">
        <v>0</v>
      </c>
      <c r="K701" s="189">
        <f t="shared" si="121"/>
        <v>65</v>
      </c>
      <c r="L701" s="189">
        <f t="shared" si="122"/>
        <v>1442</v>
      </c>
      <c r="M701" s="260">
        <v>6</v>
      </c>
      <c r="N701" s="72" t="s">
        <v>124</v>
      </c>
      <c r="O701" s="72" t="s">
        <v>125</v>
      </c>
      <c r="P701" s="72" t="s">
        <v>206</v>
      </c>
      <c r="Q701" s="186">
        <v>0</v>
      </c>
      <c r="R701" s="66">
        <v>65</v>
      </c>
      <c r="S701" s="66">
        <f t="shared" si="123"/>
        <v>0</v>
      </c>
      <c r="T701" s="66">
        <v>2700</v>
      </c>
      <c r="U701" s="4" t="s">
        <v>124</v>
      </c>
      <c r="V701" s="5">
        <f t="shared" si="128"/>
        <v>0</v>
      </c>
      <c r="W701" s="5">
        <f t="shared" si="129"/>
        <v>0</v>
      </c>
      <c r="X701" s="5" t="s">
        <v>2242</v>
      </c>
      <c r="Y701" s="72" t="str">
        <f t="shared" si="124"/>
        <v>PTP</v>
      </c>
      <c r="Z701" s="72" t="s">
        <v>166</v>
      </c>
      <c r="AA701" s="72" t="s">
        <v>166</v>
      </c>
      <c r="AB701" s="232"/>
      <c r="AC701" s="72"/>
      <c r="AD701" s="72" t="s">
        <v>2888</v>
      </c>
      <c r="AE701" s="234"/>
      <c r="AF701" s="235" t="s">
        <v>129</v>
      </c>
      <c r="AG701" s="7"/>
      <c r="AH701" s="72" t="s">
        <v>207</v>
      </c>
      <c r="AI701" s="7"/>
      <c r="AJ701" s="7"/>
      <c r="AK701" s="7"/>
      <c r="AL701" s="7">
        <v>0</v>
      </c>
      <c r="AM701" s="186">
        <v>0</v>
      </c>
      <c r="AN701" s="189">
        <v>176</v>
      </c>
      <c r="AO701" s="233">
        <v>205</v>
      </c>
      <c r="AP701" s="233" t="str">
        <f t="shared" si="125"/>
        <v>FLOW</v>
      </c>
      <c r="AQ701" s="233"/>
      <c r="AR701" s="233"/>
      <c r="AS701" s="233"/>
      <c r="AT701" s="233"/>
      <c r="AU701" s="72" t="s">
        <v>426</v>
      </c>
      <c r="AV701" s="236" t="s">
        <v>1449</v>
      </c>
      <c r="AW701" s="232" t="s">
        <v>298</v>
      </c>
      <c r="AX701" s="237">
        <v>45470</v>
      </c>
      <c r="AY701" s="72">
        <v>18</v>
      </c>
      <c r="AZ701" s="72" t="s">
        <v>139</v>
      </c>
      <c r="BA701" s="7" t="s">
        <v>135</v>
      </c>
      <c r="BB701" s="7"/>
      <c r="BC701" s="7"/>
      <c r="BD701" s="72"/>
      <c r="BE701" s="72"/>
      <c r="BF701" s="72"/>
      <c r="BG701" s="150"/>
      <c r="BH701" s="72"/>
      <c r="BI701" s="72"/>
      <c r="BJ701" s="72"/>
      <c r="BK701" s="72"/>
      <c r="BL701" s="72"/>
      <c r="BM701" s="72"/>
      <c r="BN701" s="72"/>
      <c r="BO701" s="72"/>
      <c r="BP701" s="72"/>
      <c r="BQ701" s="72"/>
      <c r="BR701" s="72"/>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238">
        <f t="shared" si="126"/>
        <v>0</v>
      </c>
      <c r="ES701" s="72" t="str">
        <f t="shared" si="127"/>
        <v/>
      </c>
      <c r="ET701" s="72" t="s">
        <v>210</v>
      </c>
      <c r="EU701" s="7" t="s">
        <v>2218</v>
      </c>
      <c r="EV701" s="7" t="s">
        <v>115</v>
      </c>
      <c r="EW701" s="7" t="e">
        <v>#N/A</v>
      </c>
      <c r="EX701" s="150" t="e">
        <v>#N/A</v>
      </c>
      <c r="EY701" s="239" t="e">
        <v>#N/A</v>
      </c>
      <c r="EZ701" s="239"/>
      <c r="FA701" s="150"/>
      <c r="FB701" s="239"/>
      <c r="FC701" s="7"/>
      <c r="FD701" s="7"/>
      <c r="FE701" s="7">
        <f t="shared" si="130"/>
        <v>65</v>
      </c>
      <c r="FF701" s="72">
        <f t="shared" si="131"/>
        <v>1442</v>
      </c>
    </row>
    <row r="702" spans="1:163" ht="17.25" hidden="1" customHeight="1" x14ac:dyDescent="0.25">
      <c r="A702" s="72">
        <v>460241672</v>
      </c>
      <c r="B702" s="232" t="s">
        <v>722</v>
      </c>
      <c r="C702" s="72"/>
      <c r="D702" s="72"/>
      <c r="E702" s="72"/>
      <c r="F702" s="72"/>
      <c r="G702" s="233"/>
      <c r="H702" s="233"/>
      <c r="I702" s="72">
        <v>4574</v>
      </c>
      <c r="J702" s="72">
        <v>0</v>
      </c>
      <c r="K702" s="189">
        <f t="shared" si="121"/>
        <v>6</v>
      </c>
      <c r="L702" s="189">
        <f t="shared" si="122"/>
        <v>4574</v>
      </c>
      <c r="M702" s="260">
        <v>5</v>
      </c>
      <c r="N702" s="72" t="s">
        <v>124</v>
      </c>
      <c r="O702" s="72" t="s">
        <v>125</v>
      </c>
      <c r="P702" s="72" t="s">
        <v>126</v>
      </c>
      <c r="Q702" s="186">
        <v>0</v>
      </c>
      <c r="R702" s="66">
        <v>6</v>
      </c>
      <c r="S702" s="66">
        <f t="shared" si="123"/>
        <v>0</v>
      </c>
      <c r="T702" s="66">
        <v>445</v>
      </c>
      <c r="U702" s="4" t="s">
        <v>124</v>
      </c>
      <c r="V702" s="5">
        <f t="shared" si="128"/>
        <v>0</v>
      </c>
      <c r="W702" s="5">
        <f t="shared" si="129"/>
        <v>0</v>
      </c>
      <c r="X702" s="5" t="str">
        <f t="shared" si="132"/>
        <v>FLOW</v>
      </c>
      <c r="Y702" s="72" t="str">
        <f t="shared" si="124"/>
        <v>LMCB</v>
      </c>
      <c r="Z702" s="72" t="s">
        <v>339</v>
      </c>
      <c r="AA702" s="72" t="s">
        <v>339</v>
      </c>
      <c r="AB702" s="232"/>
      <c r="AC702" s="72"/>
      <c r="AD702" s="72" t="s">
        <v>2892</v>
      </c>
      <c r="AE702" s="234"/>
      <c r="AF702" s="235" t="s">
        <v>129</v>
      </c>
      <c r="AG702" s="7"/>
      <c r="AH702" s="72" t="s">
        <v>296</v>
      </c>
      <c r="AI702" s="7"/>
      <c r="AJ702" s="7"/>
      <c r="AK702" s="7"/>
      <c r="AL702" s="7">
        <v>0</v>
      </c>
      <c r="AM702" s="186">
        <v>0</v>
      </c>
      <c r="AN702" s="189">
        <v>146</v>
      </c>
      <c r="AO702" s="233">
        <v>175</v>
      </c>
      <c r="AP702" s="233" t="str">
        <f t="shared" si="125"/>
        <v>FLOW</v>
      </c>
      <c r="AQ702" s="233"/>
      <c r="AR702" s="233"/>
      <c r="AS702" s="233"/>
      <c r="AT702" s="233"/>
      <c r="AU702" s="72" t="s">
        <v>426</v>
      </c>
      <c r="AV702" s="236" t="s">
        <v>1461</v>
      </c>
      <c r="AW702" s="232" t="s">
        <v>361</v>
      </c>
      <c r="AX702" s="237">
        <v>45220</v>
      </c>
      <c r="AY702" s="72">
        <v>24</v>
      </c>
      <c r="AZ702" s="72" t="s">
        <v>139</v>
      </c>
      <c r="BA702" s="7" t="s">
        <v>135</v>
      </c>
      <c r="BB702" s="7"/>
      <c r="BC702" s="7"/>
      <c r="BD702" s="72"/>
      <c r="BE702" s="72"/>
      <c r="BF702" s="72"/>
      <c r="BG702" s="150"/>
      <c r="BH702" s="72"/>
      <c r="BI702" s="72"/>
      <c r="BJ702" s="72"/>
      <c r="BK702" s="72"/>
      <c r="BL702" s="72"/>
      <c r="BM702" s="72"/>
      <c r="BN702" s="72"/>
      <c r="BO702" s="72"/>
      <c r="BP702" s="72"/>
      <c r="BQ702" s="72"/>
      <c r="BR702" s="72"/>
      <c r="BS702" s="72"/>
      <c r="BT702" s="72"/>
      <c r="BU702" s="72">
        <v>1</v>
      </c>
      <c r="BV702" s="72"/>
      <c r="BW702" s="72"/>
      <c r="BX702" s="72">
        <v>1</v>
      </c>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238">
        <f t="shared" si="126"/>
        <v>2</v>
      </c>
      <c r="ES702" s="72">
        <f t="shared" si="127"/>
        <v>1</v>
      </c>
      <c r="ET702" s="72" t="s">
        <v>136</v>
      </c>
      <c r="EU702" s="7" t="s">
        <v>2219</v>
      </c>
      <c r="EV702" s="7" t="s">
        <v>115</v>
      </c>
      <c r="EW702" s="7" t="s">
        <v>2352</v>
      </c>
      <c r="EX702" s="150" t="s">
        <v>2364</v>
      </c>
      <c r="EY702" s="239">
        <v>46210</v>
      </c>
      <c r="EZ702" s="239"/>
      <c r="FA702" s="150"/>
      <c r="FB702" s="239"/>
      <c r="FC702" s="7"/>
      <c r="FD702" s="7"/>
      <c r="FE702" s="7">
        <f t="shared" si="130"/>
        <v>6</v>
      </c>
      <c r="FF702" s="72">
        <f t="shared" si="131"/>
        <v>4574</v>
      </c>
    </row>
    <row r="703" spans="1:163" ht="17.25" hidden="1" customHeight="1" x14ac:dyDescent="0.25">
      <c r="A703" s="72">
        <v>456338926</v>
      </c>
      <c r="B703" s="232" t="s">
        <v>725</v>
      </c>
      <c r="C703" s="72"/>
      <c r="D703" s="72"/>
      <c r="E703" s="72"/>
      <c r="F703" s="72"/>
      <c r="G703" s="233"/>
      <c r="H703" s="233"/>
      <c r="I703" s="72">
        <v>3359</v>
      </c>
      <c r="J703" s="72">
        <v>0</v>
      </c>
      <c r="K703" s="189">
        <f t="shared" si="121"/>
        <v>18</v>
      </c>
      <c r="L703" s="189">
        <f t="shared" si="122"/>
        <v>3359</v>
      </c>
      <c r="M703" s="260">
        <v>4</v>
      </c>
      <c r="N703" s="72" t="s">
        <v>124</v>
      </c>
      <c r="O703" s="72" t="s">
        <v>125</v>
      </c>
      <c r="P703" s="72" t="s">
        <v>173</v>
      </c>
      <c r="Q703" s="186">
        <v>0</v>
      </c>
      <c r="R703" s="66">
        <v>18</v>
      </c>
      <c r="S703" s="66">
        <f t="shared" si="123"/>
        <v>0</v>
      </c>
      <c r="T703" s="66">
        <v>3996</v>
      </c>
      <c r="U703" s="4" t="s">
        <v>124</v>
      </c>
      <c r="V703" s="5">
        <f t="shared" si="128"/>
        <v>0</v>
      </c>
      <c r="W703" s="5">
        <f t="shared" si="129"/>
        <v>0</v>
      </c>
      <c r="X703" s="5" t="s">
        <v>2242</v>
      </c>
      <c r="Y703" s="72" t="str">
        <f t="shared" si="124"/>
        <v>PTP</v>
      </c>
      <c r="Z703" s="72" t="s">
        <v>166</v>
      </c>
      <c r="AA703" s="72" t="s">
        <v>166</v>
      </c>
      <c r="AB703" s="232"/>
      <c r="AC703" s="72"/>
      <c r="AD703" s="72" t="s">
        <v>2888</v>
      </c>
      <c r="AE703" s="234"/>
      <c r="AF703" s="235" t="s">
        <v>129</v>
      </c>
      <c r="AG703" s="7"/>
      <c r="AH703" s="72" t="s">
        <v>1083</v>
      </c>
      <c r="AI703" s="7"/>
      <c r="AJ703" s="7"/>
      <c r="AK703" s="7"/>
      <c r="AL703" s="7">
        <v>0</v>
      </c>
      <c r="AM703" s="186">
        <v>0</v>
      </c>
      <c r="AN703" s="189">
        <v>118</v>
      </c>
      <c r="AO703" s="233">
        <v>147</v>
      </c>
      <c r="AP703" s="233" t="str">
        <f t="shared" si="125"/>
        <v>FLOW</v>
      </c>
      <c r="AQ703" s="233"/>
      <c r="AR703" s="233"/>
      <c r="AS703" s="233"/>
      <c r="AT703" s="233"/>
      <c r="AU703" s="72" t="s">
        <v>426</v>
      </c>
      <c r="AV703" s="236" t="s">
        <v>1464</v>
      </c>
      <c r="AW703" s="232" t="s">
        <v>1180</v>
      </c>
      <c r="AX703" s="237">
        <v>44937</v>
      </c>
      <c r="AY703" s="72">
        <v>36</v>
      </c>
      <c r="AZ703" s="72" t="s">
        <v>139</v>
      </c>
      <c r="BA703" s="7" t="s">
        <v>2305</v>
      </c>
      <c r="BB703" s="7"/>
      <c r="BC703" s="7"/>
      <c r="BD703" s="72"/>
      <c r="BE703" s="72"/>
      <c r="BF703" s="72"/>
      <c r="BG703" s="150"/>
      <c r="BH703" s="72"/>
      <c r="BI703" s="72"/>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v>2</v>
      </c>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238">
        <f t="shared" si="126"/>
        <v>2</v>
      </c>
      <c r="ES703" s="72">
        <f t="shared" si="127"/>
        <v>1</v>
      </c>
      <c r="ET703" s="72" t="s">
        <v>178</v>
      </c>
      <c r="EU703" s="7" t="s">
        <v>2220</v>
      </c>
      <c r="EV703" s="7" t="s">
        <v>115</v>
      </c>
      <c r="EW703" s="7" t="e">
        <v>#N/A</v>
      </c>
      <c r="EX703" s="150" t="e">
        <v>#N/A</v>
      </c>
      <c r="EY703" s="239" t="e">
        <v>#N/A</v>
      </c>
      <c r="EZ703" s="239"/>
      <c r="FA703" s="150"/>
      <c r="FB703" s="239"/>
      <c r="FC703" s="7"/>
      <c r="FD703" s="7"/>
      <c r="FE703" s="7">
        <f t="shared" si="130"/>
        <v>18</v>
      </c>
      <c r="FF703" s="72">
        <f t="shared" si="131"/>
        <v>3359</v>
      </c>
    </row>
    <row r="704" spans="1:163" ht="17.25" hidden="1" customHeight="1" x14ac:dyDescent="0.25">
      <c r="A704" s="72">
        <v>462011491</v>
      </c>
      <c r="B704" s="232" t="s">
        <v>742</v>
      </c>
      <c r="C704" s="72"/>
      <c r="D704" s="72"/>
      <c r="E704" s="72"/>
      <c r="F704" s="72"/>
      <c r="G704" s="233"/>
      <c r="H704" s="233"/>
      <c r="I704" s="72">
        <v>3778</v>
      </c>
      <c r="J704" s="72">
        <v>0</v>
      </c>
      <c r="K704" s="189">
        <f t="shared" si="121"/>
        <v>9</v>
      </c>
      <c r="L704" s="189">
        <f t="shared" si="122"/>
        <v>3778</v>
      </c>
      <c r="M704" s="260">
        <v>4</v>
      </c>
      <c r="N704" s="72" t="s">
        <v>124</v>
      </c>
      <c r="O704" s="72" t="s">
        <v>125</v>
      </c>
      <c r="P704" s="72" t="s">
        <v>276</v>
      </c>
      <c r="Q704" s="186">
        <v>0</v>
      </c>
      <c r="R704" s="66">
        <v>9</v>
      </c>
      <c r="S704" s="66">
        <f t="shared" si="123"/>
        <v>0</v>
      </c>
      <c r="T704" s="66">
        <v>893</v>
      </c>
      <c r="U704" s="4" t="s">
        <v>124</v>
      </c>
      <c r="V704" s="5" t="e">
        <f t="shared" si="128"/>
        <v>#DIV/0!</v>
      </c>
      <c r="W704" s="5">
        <f t="shared" si="129"/>
        <v>0</v>
      </c>
      <c r="X704" s="5" t="str">
        <f t="shared" si="132"/>
        <v>FLOW</v>
      </c>
      <c r="Y704" s="72" t="str">
        <f t="shared" si="124"/>
        <v>BPTP</v>
      </c>
      <c r="Z704" s="72" t="s">
        <v>258</v>
      </c>
      <c r="AA704" s="72" t="s">
        <v>258</v>
      </c>
      <c r="AB704" s="232"/>
      <c r="AC704" s="72"/>
      <c r="AD704" s="72"/>
      <c r="AE704" s="234"/>
      <c r="AF704" s="235" t="s">
        <v>129</v>
      </c>
      <c r="AG704" s="7"/>
      <c r="AH704" s="72" t="s">
        <v>1090</v>
      </c>
      <c r="AI704" s="7"/>
      <c r="AJ704" s="7"/>
      <c r="AK704" s="7"/>
      <c r="AL704" s="7">
        <v>0</v>
      </c>
      <c r="AM704" s="186">
        <v>0</v>
      </c>
      <c r="AN704" s="189">
        <v>118</v>
      </c>
      <c r="AO704" s="233">
        <v>147</v>
      </c>
      <c r="AP704" s="233" t="str">
        <f t="shared" si="125"/>
        <v>FLOW</v>
      </c>
      <c r="AQ704" s="233"/>
      <c r="AR704" s="233"/>
      <c r="AS704" s="233"/>
      <c r="AT704" s="233"/>
      <c r="AU704" s="72" t="s">
        <v>426</v>
      </c>
      <c r="AV704" s="236" t="s">
        <v>1484</v>
      </c>
      <c r="AW704" s="232" t="s">
        <v>1485</v>
      </c>
      <c r="AX704" s="237">
        <v>45345</v>
      </c>
      <c r="AY704" s="72">
        <v>24</v>
      </c>
      <c r="AZ704" s="72" t="s">
        <v>139</v>
      </c>
      <c r="BA704" s="7" t="s">
        <v>135</v>
      </c>
      <c r="BB704" s="7"/>
      <c r="BC704" s="7"/>
      <c r="BD704" s="72"/>
      <c r="BE704" s="72"/>
      <c r="BF704" s="72"/>
      <c r="BG704" s="150"/>
      <c r="BH704" s="72"/>
      <c r="BI704" s="72"/>
      <c r="BJ704" s="72"/>
      <c r="BK704" s="72"/>
      <c r="BL704" s="72"/>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238">
        <f t="shared" si="126"/>
        <v>0</v>
      </c>
      <c r="ES704" s="72" t="str">
        <f t="shared" si="127"/>
        <v/>
      </c>
      <c r="ET704" s="72" t="s">
        <v>280</v>
      </c>
      <c r="EU704" s="7" t="s">
        <v>2221</v>
      </c>
      <c r="EV704" s="7" t="s">
        <v>115</v>
      </c>
      <c r="EW704" s="7" t="e">
        <v>#N/A</v>
      </c>
      <c r="EX704" s="150" t="e">
        <v>#N/A</v>
      </c>
      <c r="EY704" s="239" t="e">
        <v>#N/A</v>
      </c>
      <c r="EZ704" s="239"/>
      <c r="FA704" s="150"/>
      <c r="FB704" s="239"/>
      <c r="FC704" s="7"/>
      <c r="FD704" s="7"/>
      <c r="FE704" s="7">
        <f t="shared" si="130"/>
        <v>9</v>
      </c>
      <c r="FF704" s="72">
        <f t="shared" si="131"/>
        <v>3778</v>
      </c>
    </row>
    <row r="705" spans="1:163" ht="17.25" hidden="1" customHeight="1" x14ac:dyDescent="0.25">
      <c r="A705" s="72">
        <v>136892187</v>
      </c>
      <c r="B705" s="232" t="s">
        <v>757</v>
      </c>
      <c r="C705" s="72"/>
      <c r="D705" s="72"/>
      <c r="E705" s="72"/>
      <c r="F705" s="72"/>
      <c r="G705" s="233"/>
      <c r="H705" s="233"/>
      <c r="I705" s="72">
        <v>2794</v>
      </c>
      <c r="J705" s="72">
        <v>0</v>
      </c>
      <c r="K705" s="189">
        <f t="shared" ref="K705:K727" si="133">IF((J705+R705)&lt;=I705+R705,(J705+R705),((I705-(I705*(M705+1)-(I705+J705)))+R705))</f>
        <v>5</v>
      </c>
      <c r="L705" s="189">
        <f t="shared" ref="L705:L727" si="134">FF705-E705</f>
        <v>2794</v>
      </c>
      <c r="M705" s="260">
        <v>5</v>
      </c>
      <c r="N705" s="72" t="s">
        <v>124</v>
      </c>
      <c r="O705" s="72" t="s">
        <v>125</v>
      </c>
      <c r="P705" s="72" t="s">
        <v>173</v>
      </c>
      <c r="Q705" s="186">
        <v>0</v>
      </c>
      <c r="R705" s="66">
        <v>5</v>
      </c>
      <c r="S705" s="66">
        <f t="shared" ref="S705:S727" si="135">IF(H705="CBC COLL",T705,)</f>
        <v>0</v>
      </c>
      <c r="T705" s="66">
        <v>450</v>
      </c>
      <c r="U705" s="4" t="s">
        <v>124</v>
      </c>
      <c r="V705" s="5">
        <f t="shared" si="128"/>
        <v>0</v>
      </c>
      <c r="W705" s="5">
        <f t="shared" si="129"/>
        <v>0</v>
      </c>
      <c r="X705" s="5" t="s">
        <v>2242</v>
      </c>
      <c r="Y705" s="72" t="str">
        <f t="shared" ref="Y705:Y727" si="136">IF(OR(N705="STABLE", N705="RB" ),"PAID",AA705)</f>
        <v>PTP</v>
      </c>
      <c r="Z705" s="72" t="s">
        <v>166</v>
      </c>
      <c r="AA705" s="72" t="s">
        <v>166</v>
      </c>
      <c r="AB705" s="232"/>
      <c r="AC705" s="72"/>
      <c r="AD705" s="72" t="s">
        <v>2888</v>
      </c>
      <c r="AE705" s="234"/>
      <c r="AF705" s="235" t="s">
        <v>129</v>
      </c>
      <c r="AG705" s="7"/>
      <c r="AH705" s="72" t="s">
        <v>1097</v>
      </c>
      <c r="AI705" s="7"/>
      <c r="AJ705" s="7"/>
      <c r="AK705" s="7"/>
      <c r="AL705" s="7">
        <v>0</v>
      </c>
      <c r="AM705" s="186">
        <v>0</v>
      </c>
      <c r="AN705" s="189">
        <v>145</v>
      </c>
      <c r="AO705" s="233">
        <v>174</v>
      </c>
      <c r="AP705" s="233" t="str">
        <f t="shared" ref="AP705:AP727" si="137">IF(AO705=0,"RB",IF(AO705&lt;AN705,"STABLE",IF(AO705&gt;AN705,"FLOW","SAME")))</f>
        <v>FLOW</v>
      </c>
      <c r="AQ705" s="233"/>
      <c r="AR705" s="233"/>
      <c r="AS705" s="233"/>
      <c r="AT705" s="233"/>
      <c r="AU705" s="72" t="s">
        <v>426</v>
      </c>
      <c r="AV705" s="236" t="s">
        <v>1504</v>
      </c>
      <c r="AW705" s="232" t="s">
        <v>1180</v>
      </c>
      <c r="AX705" s="237">
        <v>44922</v>
      </c>
      <c r="AY705" s="72">
        <v>36</v>
      </c>
      <c r="AZ705" s="72" t="s">
        <v>139</v>
      </c>
      <c r="BA705" s="7" t="s">
        <v>2305</v>
      </c>
      <c r="BB705" s="7"/>
      <c r="BC705" s="7"/>
      <c r="BD705" s="72"/>
      <c r="BE705" s="72"/>
      <c r="BF705" s="72"/>
      <c r="BG705" s="150"/>
      <c r="BH705" s="72"/>
      <c r="BI705" s="72"/>
      <c r="BJ705" s="72"/>
      <c r="BK705" s="72"/>
      <c r="BL705" s="72"/>
      <c r="BM705" s="72"/>
      <c r="BN705" s="72"/>
      <c r="BO705" s="72"/>
      <c r="BP705" s="72"/>
      <c r="BQ705" s="72"/>
      <c r="BR705" s="72"/>
      <c r="BS705" s="72"/>
      <c r="BT705" s="72"/>
      <c r="BU705" s="72"/>
      <c r="BV705" s="72"/>
      <c r="BW705" s="72"/>
      <c r="BX705" s="72"/>
      <c r="BY705" s="72"/>
      <c r="BZ705" s="72"/>
      <c r="CA705" s="72"/>
      <c r="CB705" s="72"/>
      <c r="CC705" s="72"/>
      <c r="CD705" s="72"/>
      <c r="CE705" s="72"/>
      <c r="CF705" s="72"/>
      <c r="CG705" s="72">
        <v>1</v>
      </c>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238">
        <f t="shared" ref="ER705:ER727" si="138">BC705+BF705+BI705+BL705+BO705+BR705+BU705+BX705+CA705+CD705+CG705+CJ705+CM705+CP705+CS705+CV705+CY705+DB705+DE705+DH705+DK705+DN705+DQ705+DT705+DW705+DZ705+EC705+EF705+EI705+EL705+EO705</f>
        <v>1</v>
      </c>
      <c r="ES705" s="72">
        <f t="shared" ref="ES705:ES727" si="139">IF(ER705&gt;0,1,"")</f>
        <v>1</v>
      </c>
      <c r="ET705" s="72" t="s">
        <v>178</v>
      </c>
      <c r="EU705" s="7" t="s">
        <v>2222</v>
      </c>
      <c r="EV705" s="7" t="s">
        <v>115</v>
      </c>
      <c r="EW705" s="7" t="e">
        <v>#N/A</v>
      </c>
      <c r="EX705" s="150" t="e">
        <v>#N/A</v>
      </c>
      <c r="EY705" s="239" t="e">
        <v>#N/A</v>
      </c>
      <c r="EZ705" s="239"/>
      <c r="FA705" s="150"/>
      <c r="FB705" s="239"/>
      <c r="FC705" s="7"/>
      <c r="FD705" s="7"/>
      <c r="FE705" s="7">
        <f t="shared" si="130"/>
        <v>5</v>
      </c>
      <c r="FF705" s="72">
        <f t="shared" si="131"/>
        <v>2794</v>
      </c>
    </row>
    <row r="706" spans="1:163" ht="17.25" hidden="1" customHeight="1" x14ac:dyDescent="0.25">
      <c r="A706" s="72">
        <v>136056637</v>
      </c>
      <c r="B706" s="232" t="s">
        <v>797</v>
      </c>
      <c r="C706" s="72"/>
      <c r="D706" s="72"/>
      <c r="E706" s="72"/>
      <c r="F706" s="72"/>
      <c r="G706" s="233"/>
      <c r="H706" s="233"/>
      <c r="I706" s="72">
        <v>3440</v>
      </c>
      <c r="J706" s="72">
        <v>0</v>
      </c>
      <c r="K706" s="189">
        <f t="shared" si="133"/>
        <v>6</v>
      </c>
      <c r="L706" s="189">
        <f t="shared" si="134"/>
        <v>3440</v>
      </c>
      <c r="M706" s="260">
        <v>6</v>
      </c>
      <c r="N706" s="72" t="s">
        <v>124</v>
      </c>
      <c r="O706" s="72" t="s">
        <v>125</v>
      </c>
      <c r="P706" s="72" t="s">
        <v>199</v>
      </c>
      <c r="Q706" s="186">
        <v>0</v>
      </c>
      <c r="R706" s="66">
        <v>6</v>
      </c>
      <c r="S706" s="66">
        <f t="shared" si="135"/>
        <v>0</v>
      </c>
      <c r="T706" s="66">
        <v>450</v>
      </c>
      <c r="U706" s="4" t="s">
        <v>124</v>
      </c>
      <c r="V706" s="5">
        <f t="shared" ref="V706:V727" si="140">Q706/SUMIFS($Q:$Q,$M:$M,M706,$P:$P,P706)</f>
        <v>0</v>
      </c>
      <c r="W706" s="5">
        <f t="shared" ref="W706:W727" si="141">Q706/SUMIFS($Q:$Q,$M:$M,M706)</f>
        <v>0</v>
      </c>
      <c r="X706" s="5" t="str">
        <f t="shared" ref="X706:X727" si="142">N706</f>
        <v>FLOW</v>
      </c>
      <c r="Y706" s="72" t="str">
        <f t="shared" si="136"/>
        <v>NC</v>
      </c>
      <c r="Z706" s="72" t="s">
        <v>141</v>
      </c>
      <c r="AA706" s="72" t="s">
        <v>141</v>
      </c>
      <c r="AB706" s="232" t="s">
        <v>2349</v>
      </c>
      <c r="AC706" s="72"/>
      <c r="AD706" s="72" t="s">
        <v>2892</v>
      </c>
      <c r="AE706" s="234"/>
      <c r="AF706" s="235" t="s">
        <v>129</v>
      </c>
      <c r="AG706" s="7"/>
      <c r="AH706" s="72" t="s">
        <v>368</v>
      </c>
      <c r="AI706" s="7"/>
      <c r="AJ706" s="7"/>
      <c r="AK706" s="7"/>
      <c r="AL706" s="7">
        <v>0</v>
      </c>
      <c r="AM706" s="186">
        <v>0</v>
      </c>
      <c r="AN706" s="189">
        <v>176</v>
      </c>
      <c r="AO706" s="233">
        <v>205</v>
      </c>
      <c r="AP706" s="233" t="str">
        <f t="shared" si="137"/>
        <v>FLOW</v>
      </c>
      <c r="AQ706" s="233"/>
      <c r="AR706" s="233"/>
      <c r="AS706" s="233"/>
      <c r="AT706" s="233"/>
      <c r="AU706" s="72" t="s">
        <v>426</v>
      </c>
      <c r="AV706" s="236" t="s">
        <v>1551</v>
      </c>
      <c r="AW706" s="232" t="s">
        <v>1313</v>
      </c>
      <c r="AX706" s="237">
        <v>44886</v>
      </c>
      <c r="AY706" s="72">
        <v>36</v>
      </c>
      <c r="AZ706" s="72" t="s">
        <v>139</v>
      </c>
      <c r="BA706" s="7" t="s">
        <v>135</v>
      </c>
      <c r="BB706" s="7"/>
      <c r="BC706" s="7"/>
      <c r="BD706" s="72"/>
      <c r="BE706" s="72"/>
      <c r="BF706" s="72"/>
      <c r="BG706" s="150"/>
      <c r="BH706" s="72"/>
      <c r="BI706" s="72"/>
      <c r="BJ706" s="72"/>
      <c r="BK706" s="72"/>
      <c r="BL706" s="72"/>
      <c r="BM706" s="72"/>
      <c r="BN706" s="72"/>
      <c r="BO706" s="72"/>
      <c r="BP706" s="72"/>
      <c r="BQ706" s="72"/>
      <c r="BR706" s="72"/>
      <c r="BS706" s="72"/>
      <c r="BT706" s="72"/>
      <c r="BU706" s="72">
        <v>1</v>
      </c>
      <c r="BV706" s="72"/>
      <c r="BW706" s="72"/>
      <c r="BX706" s="72">
        <v>1</v>
      </c>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238">
        <f t="shared" si="138"/>
        <v>2</v>
      </c>
      <c r="ES706" s="72">
        <f t="shared" si="139"/>
        <v>1</v>
      </c>
      <c r="ET706" s="72" t="s">
        <v>203</v>
      </c>
      <c r="EU706" s="7" t="s">
        <v>2223</v>
      </c>
      <c r="EV706" s="7" t="s">
        <v>115</v>
      </c>
      <c r="EW706" s="7" t="s">
        <v>2386</v>
      </c>
      <c r="EX706" s="150" t="s">
        <v>2420</v>
      </c>
      <c r="EY706" s="239">
        <v>46210</v>
      </c>
      <c r="EZ706" s="239"/>
      <c r="FA706" s="150"/>
      <c r="FB706" s="239"/>
      <c r="FC706" s="7"/>
      <c r="FD706" s="7"/>
      <c r="FE706" s="7">
        <f t="shared" ref="FE706:FE727" si="143">IF((J706+R706)&lt;=I706+R706,(J706+R706),((I706-(I706*(M706+1)-(I706+J706)))+R706))</f>
        <v>6</v>
      </c>
      <c r="FF706" s="72">
        <f t="shared" ref="FF706:FF727" si="144">I706+J706+FD706</f>
        <v>3440</v>
      </c>
    </row>
    <row r="707" spans="1:163" ht="17.25" hidden="1" customHeight="1" x14ac:dyDescent="0.25">
      <c r="A707" s="72">
        <v>462333309</v>
      </c>
      <c r="B707" s="232" t="s">
        <v>797</v>
      </c>
      <c r="C707" s="72"/>
      <c r="D707" s="72"/>
      <c r="E707" s="72"/>
      <c r="F707" s="72"/>
      <c r="G707" s="233"/>
      <c r="H707" s="233"/>
      <c r="I707" s="72">
        <v>1235</v>
      </c>
      <c r="J707" s="72">
        <v>0</v>
      </c>
      <c r="K707" s="189">
        <f t="shared" si="133"/>
        <v>18</v>
      </c>
      <c r="L707" s="189">
        <f t="shared" si="134"/>
        <v>1235</v>
      </c>
      <c r="M707" s="260">
        <v>2</v>
      </c>
      <c r="N707" s="72" t="s">
        <v>124</v>
      </c>
      <c r="O707" s="72" t="s">
        <v>125</v>
      </c>
      <c r="P707" s="72" t="s">
        <v>199</v>
      </c>
      <c r="Q707" s="186">
        <v>0</v>
      </c>
      <c r="R707" s="66">
        <v>18</v>
      </c>
      <c r="S707" s="66">
        <f t="shared" si="135"/>
        <v>0</v>
      </c>
      <c r="T707" s="66">
        <v>450</v>
      </c>
      <c r="U707" s="4" t="s">
        <v>129</v>
      </c>
      <c r="V707" s="5">
        <f t="shared" si="140"/>
        <v>0</v>
      </c>
      <c r="W707" s="5">
        <f t="shared" si="141"/>
        <v>0</v>
      </c>
      <c r="X707" s="5" t="str">
        <f t="shared" si="142"/>
        <v>FLOW</v>
      </c>
      <c r="Y707" s="72" t="str">
        <f t="shared" si="136"/>
        <v>NC</v>
      </c>
      <c r="Z707" s="72" t="s">
        <v>129</v>
      </c>
      <c r="AA707" s="72" t="s">
        <v>141</v>
      </c>
      <c r="AB707" s="232" t="s">
        <v>2349</v>
      </c>
      <c r="AC707" s="72"/>
      <c r="AD707" s="72" t="s">
        <v>2892</v>
      </c>
      <c r="AE707" s="234"/>
      <c r="AF707" s="235" t="s">
        <v>129</v>
      </c>
      <c r="AG707" s="7"/>
      <c r="AH707" s="72" t="s">
        <v>308</v>
      </c>
      <c r="AI707" s="7"/>
      <c r="AJ707" s="7"/>
      <c r="AK707" s="7"/>
      <c r="AL707" s="7">
        <v>0</v>
      </c>
      <c r="AM707" s="186">
        <v>0</v>
      </c>
      <c r="AN707" s="189">
        <v>56</v>
      </c>
      <c r="AO707" s="233">
        <v>85</v>
      </c>
      <c r="AP707" s="233" t="str">
        <f t="shared" si="137"/>
        <v>FLOW</v>
      </c>
      <c r="AQ707" s="233"/>
      <c r="AR707" s="233"/>
      <c r="AS707" s="233"/>
      <c r="AT707" s="233"/>
      <c r="AU707" s="72" t="s">
        <v>131</v>
      </c>
      <c r="AV707" s="236" t="s">
        <v>1551</v>
      </c>
      <c r="AW707" s="232" t="s">
        <v>1313</v>
      </c>
      <c r="AX707" s="237">
        <v>45374</v>
      </c>
      <c r="AY707" s="72">
        <v>24</v>
      </c>
      <c r="AZ707" s="72" t="s">
        <v>139</v>
      </c>
      <c r="BA707" s="7" t="s">
        <v>135</v>
      </c>
      <c r="BB707" s="7"/>
      <c r="BC707" s="7"/>
      <c r="BD707" s="72"/>
      <c r="BE707" s="72"/>
      <c r="BF707" s="72"/>
      <c r="BG707" s="150"/>
      <c r="BH707" s="72"/>
      <c r="BI707" s="72"/>
      <c r="BJ707" s="72"/>
      <c r="BK707" s="72"/>
      <c r="BL707" s="72"/>
      <c r="BM707" s="72"/>
      <c r="BN707" s="72"/>
      <c r="BO707" s="72"/>
      <c r="BP707" s="72"/>
      <c r="BQ707" s="72"/>
      <c r="BR707" s="72"/>
      <c r="BS707" s="72"/>
      <c r="BT707" s="72"/>
      <c r="BU707" s="72">
        <v>1</v>
      </c>
      <c r="BV707" s="72"/>
      <c r="BW707" s="72"/>
      <c r="BX707" s="72">
        <v>1</v>
      </c>
      <c r="BY707" s="72"/>
      <c r="BZ707" s="72"/>
      <c r="CA707" s="72"/>
      <c r="CB707" s="72"/>
      <c r="CC707" s="72"/>
      <c r="CD707" s="72"/>
      <c r="CE707" s="72"/>
      <c r="CF707" s="72"/>
      <c r="CG707" s="72"/>
      <c r="CH707" s="72"/>
      <c r="CI707" s="72"/>
      <c r="CJ707" s="72"/>
      <c r="CK707" s="72"/>
      <c r="CL707" s="72"/>
      <c r="CM707" s="72"/>
      <c r="CN707" s="72"/>
      <c r="CO707" s="72"/>
      <c r="CP707" s="72"/>
      <c r="CQ707" s="72"/>
      <c r="CR707" s="72"/>
      <c r="CS707" s="72"/>
      <c r="CT707" s="72"/>
      <c r="CU707" s="72"/>
      <c r="CV707" s="72"/>
      <c r="CW707" s="72"/>
      <c r="CX707" s="72"/>
      <c r="CY707" s="72"/>
      <c r="CZ707" s="72"/>
      <c r="DA707" s="72"/>
      <c r="DB707" s="72"/>
      <c r="DC707" s="72"/>
      <c r="DD707" s="72"/>
      <c r="DE707" s="72"/>
      <c r="DF707" s="72"/>
      <c r="DG707" s="72"/>
      <c r="DH707" s="72"/>
      <c r="DI707" s="72"/>
      <c r="DJ707" s="72"/>
      <c r="DK707" s="72"/>
      <c r="DL707" s="72"/>
      <c r="DM707" s="72"/>
      <c r="DN707" s="72"/>
      <c r="DO707" s="72"/>
      <c r="DP707" s="72"/>
      <c r="DQ707" s="72"/>
      <c r="DR707" s="72"/>
      <c r="DS707" s="72"/>
      <c r="DT707" s="72"/>
      <c r="DU707" s="72"/>
      <c r="DV707" s="72"/>
      <c r="DW707" s="72"/>
      <c r="DX707" s="72"/>
      <c r="DY707" s="72"/>
      <c r="DZ707" s="72"/>
      <c r="EA707" s="72"/>
      <c r="EB707" s="72"/>
      <c r="EC707" s="72"/>
      <c r="ED707" s="72"/>
      <c r="EE707" s="72"/>
      <c r="EF707" s="72"/>
      <c r="EG707" s="72"/>
      <c r="EH707" s="72"/>
      <c r="EI707" s="72"/>
      <c r="EJ707" s="72"/>
      <c r="EK707" s="72"/>
      <c r="EL707" s="72"/>
      <c r="EM707" s="72"/>
      <c r="EN707" s="72"/>
      <c r="EO707" s="72"/>
      <c r="EP707" s="72"/>
      <c r="EQ707" s="72"/>
      <c r="ER707" s="238">
        <f t="shared" si="138"/>
        <v>2</v>
      </c>
      <c r="ES707" s="72">
        <f t="shared" si="139"/>
        <v>1</v>
      </c>
      <c r="ET707" s="72" t="s">
        <v>203</v>
      </c>
      <c r="EU707" s="7" t="s">
        <v>2224</v>
      </c>
      <c r="EV707" s="7" t="s">
        <v>115</v>
      </c>
      <c r="EW707" s="7" t="s">
        <v>2386</v>
      </c>
      <c r="EX707" s="150" t="s">
        <v>2420</v>
      </c>
      <c r="EY707" s="239">
        <v>46210</v>
      </c>
      <c r="EZ707" s="239"/>
      <c r="FA707" s="150"/>
      <c r="FB707" s="239"/>
      <c r="FC707" s="7"/>
      <c r="FD707" s="7"/>
      <c r="FE707" s="7">
        <f t="shared" si="143"/>
        <v>18</v>
      </c>
      <c r="FF707" s="72">
        <f t="shared" si="144"/>
        <v>1235</v>
      </c>
    </row>
    <row r="708" spans="1:163" ht="17.25" hidden="1" customHeight="1" x14ac:dyDescent="0.25">
      <c r="A708" s="72">
        <v>137401420</v>
      </c>
      <c r="B708" s="232" t="s">
        <v>809</v>
      </c>
      <c r="C708" s="72"/>
      <c r="D708" s="72"/>
      <c r="E708" s="72"/>
      <c r="F708" s="72"/>
      <c r="G708" s="233"/>
      <c r="H708" s="233"/>
      <c r="I708" s="72">
        <v>3282</v>
      </c>
      <c r="J708" s="72">
        <v>0</v>
      </c>
      <c r="K708" s="189">
        <f t="shared" si="133"/>
        <v>39</v>
      </c>
      <c r="L708" s="189">
        <f t="shared" si="134"/>
        <v>3282</v>
      </c>
      <c r="M708" s="260">
        <v>5</v>
      </c>
      <c r="N708" s="72" t="s">
        <v>124</v>
      </c>
      <c r="O708" s="72" t="s">
        <v>125</v>
      </c>
      <c r="P708" s="72" t="s">
        <v>126</v>
      </c>
      <c r="Q708" s="186">
        <v>0</v>
      </c>
      <c r="R708" s="66">
        <v>39</v>
      </c>
      <c r="S708" s="66">
        <f t="shared" si="135"/>
        <v>0</v>
      </c>
      <c r="T708" s="66">
        <v>449.28</v>
      </c>
      <c r="U708" s="4" t="s">
        <v>129</v>
      </c>
      <c r="V708" s="5">
        <f t="shared" si="140"/>
        <v>0</v>
      </c>
      <c r="W708" s="5">
        <f t="shared" si="141"/>
        <v>0</v>
      </c>
      <c r="X708" s="5" t="s">
        <v>2242</v>
      </c>
      <c r="Y708" s="72" t="str">
        <f t="shared" si="136"/>
        <v>PTP</v>
      </c>
      <c r="Z708" s="72" t="s">
        <v>129</v>
      </c>
      <c r="AA708" s="72" t="s">
        <v>166</v>
      </c>
      <c r="AB708" s="232"/>
      <c r="AC708" s="72"/>
      <c r="AD708" s="72" t="s">
        <v>2892</v>
      </c>
      <c r="AE708" s="234"/>
      <c r="AF708" s="235" t="s">
        <v>129</v>
      </c>
      <c r="AG708" s="7"/>
      <c r="AH708" s="72" t="s">
        <v>395</v>
      </c>
      <c r="AI708" s="7"/>
      <c r="AJ708" s="7"/>
      <c r="AK708" s="7"/>
      <c r="AL708" s="7">
        <v>0</v>
      </c>
      <c r="AM708" s="186">
        <v>0</v>
      </c>
      <c r="AN708" s="189">
        <v>145</v>
      </c>
      <c r="AO708" s="233">
        <v>174</v>
      </c>
      <c r="AP708" s="233" t="str">
        <f t="shared" si="137"/>
        <v>FLOW</v>
      </c>
      <c r="AQ708" s="233"/>
      <c r="AR708" s="233"/>
      <c r="AS708" s="233"/>
      <c r="AT708" s="233"/>
      <c r="AU708" s="72" t="s">
        <v>426</v>
      </c>
      <c r="AV708" s="236" t="s">
        <v>1565</v>
      </c>
      <c r="AW708" s="232" t="s">
        <v>293</v>
      </c>
      <c r="AX708" s="237">
        <v>44939</v>
      </c>
      <c r="AY708" s="72">
        <v>36</v>
      </c>
      <c r="AZ708" s="72" t="s">
        <v>139</v>
      </c>
      <c r="BA708" s="7" t="s">
        <v>135</v>
      </c>
      <c r="BB708" s="7"/>
      <c r="BC708" s="7"/>
      <c r="BD708" s="72"/>
      <c r="BE708" s="72"/>
      <c r="BF708" s="72"/>
      <c r="BG708" s="150"/>
      <c r="BH708" s="72"/>
      <c r="BI708" s="72"/>
      <c r="BJ708" s="72"/>
      <c r="BK708" s="72"/>
      <c r="BL708" s="72">
        <v>1</v>
      </c>
      <c r="BM708" s="72"/>
      <c r="BN708" s="72"/>
      <c r="BO708" s="72"/>
      <c r="BP708" s="72"/>
      <c r="BQ708" s="72"/>
      <c r="BR708" s="72"/>
      <c r="BS708" s="72"/>
      <c r="BT708" s="72"/>
      <c r="BU708" s="72"/>
      <c r="BV708" s="72"/>
      <c r="BW708" s="72"/>
      <c r="BX708" s="72"/>
      <c r="BY708" s="72"/>
      <c r="BZ708" s="72"/>
      <c r="CA708" s="72"/>
      <c r="CB708" s="72"/>
      <c r="CC708" s="72"/>
      <c r="CD708" s="72"/>
      <c r="CE708" s="72"/>
      <c r="CF708" s="72"/>
      <c r="CG708" s="72"/>
      <c r="CH708" s="72"/>
      <c r="CI708" s="72"/>
      <c r="CJ708" s="72"/>
      <c r="CK708" s="72"/>
      <c r="CL708" s="72"/>
      <c r="CM708" s="72"/>
      <c r="CN708" s="72"/>
      <c r="CO708" s="72"/>
      <c r="CP708" s="72"/>
      <c r="CQ708" s="72"/>
      <c r="CR708" s="72"/>
      <c r="CS708" s="72"/>
      <c r="CT708" s="72"/>
      <c r="CU708" s="72"/>
      <c r="CV708" s="72"/>
      <c r="CW708" s="72"/>
      <c r="CX708" s="72"/>
      <c r="CY708" s="72"/>
      <c r="CZ708" s="72"/>
      <c r="DA708" s="72"/>
      <c r="DB708" s="72"/>
      <c r="DC708" s="72"/>
      <c r="DD708" s="72"/>
      <c r="DE708" s="72"/>
      <c r="DF708" s="72"/>
      <c r="DG708" s="72"/>
      <c r="DH708" s="72"/>
      <c r="DI708" s="72"/>
      <c r="DJ708" s="72"/>
      <c r="DK708" s="72"/>
      <c r="DL708" s="72"/>
      <c r="DM708" s="72"/>
      <c r="DN708" s="72"/>
      <c r="DO708" s="72"/>
      <c r="DP708" s="72"/>
      <c r="DQ708" s="72"/>
      <c r="DR708" s="72"/>
      <c r="DS708" s="72"/>
      <c r="DT708" s="72"/>
      <c r="DU708" s="72"/>
      <c r="DV708" s="72"/>
      <c r="DW708" s="72"/>
      <c r="DX708" s="72"/>
      <c r="DY708" s="72"/>
      <c r="DZ708" s="72"/>
      <c r="EA708" s="72"/>
      <c r="EB708" s="72"/>
      <c r="EC708" s="72"/>
      <c r="ED708" s="72"/>
      <c r="EE708" s="72"/>
      <c r="EF708" s="72"/>
      <c r="EG708" s="72"/>
      <c r="EH708" s="72"/>
      <c r="EI708" s="72"/>
      <c r="EJ708" s="72"/>
      <c r="EK708" s="72"/>
      <c r="EL708" s="72"/>
      <c r="EM708" s="72"/>
      <c r="EN708" s="72"/>
      <c r="EO708" s="72"/>
      <c r="EP708" s="72"/>
      <c r="EQ708" s="72"/>
      <c r="ER708" s="238">
        <f t="shared" si="138"/>
        <v>1</v>
      </c>
      <c r="ES708" s="72">
        <f t="shared" si="139"/>
        <v>1</v>
      </c>
      <c r="ET708" s="72" t="s">
        <v>136</v>
      </c>
      <c r="EU708" s="7" t="s">
        <v>2225</v>
      </c>
      <c r="EV708" s="7" t="s">
        <v>115</v>
      </c>
      <c r="EW708" s="7" t="s">
        <v>2386</v>
      </c>
      <c r="EX708" s="150" t="s">
        <v>2420</v>
      </c>
      <c r="EY708" s="239">
        <v>46207</v>
      </c>
      <c r="EZ708" s="239"/>
      <c r="FA708" s="150"/>
      <c r="FB708" s="239"/>
      <c r="FC708" s="7"/>
      <c r="FD708" s="7"/>
      <c r="FE708" s="7">
        <f t="shared" si="143"/>
        <v>39</v>
      </c>
      <c r="FF708" s="72">
        <f t="shared" si="144"/>
        <v>3282</v>
      </c>
    </row>
    <row r="709" spans="1:163" ht="17.25" hidden="1" customHeight="1" x14ac:dyDescent="0.25">
      <c r="A709" s="72">
        <v>465399323</v>
      </c>
      <c r="B709" s="232" t="s">
        <v>815</v>
      </c>
      <c r="C709" s="72" t="s">
        <v>2243</v>
      </c>
      <c r="D709" s="72" t="s">
        <v>2247</v>
      </c>
      <c r="E709" s="72">
        <v>1390</v>
      </c>
      <c r="F709" s="72"/>
      <c r="G709" s="233"/>
      <c r="H709" s="233" t="s">
        <v>18</v>
      </c>
      <c r="I709" s="72">
        <v>2510</v>
      </c>
      <c r="J709" s="72">
        <v>0</v>
      </c>
      <c r="K709" s="189">
        <f t="shared" si="133"/>
        <v>40</v>
      </c>
      <c r="L709" s="189">
        <f t="shared" si="134"/>
        <v>1120</v>
      </c>
      <c r="M709" s="260">
        <v>2</v>
      </c>
      <c r="N709" s="72" t="s">
        <v>480</v>
      </c>
      <c r="O709" s="72" t="s">
        <v>128</v>
      </c>
      <c r="P709" s="72" t="s">
        <v>348</v>
      </c>
      <c r="Q709" s="186">
        <v>0</v>
      </c>
      <c r="R709" s="66">
        <v>40</v>
      </c>
      <c r="S709" s="66">
        <f t="shared" si="135"/>
        <v>1350</v>
      </c>
      <c r="T709" s="66">
        <v>1350</v>
      </c>
      <c r="U709" s="4" t="s">
        <v>129</v>
      </c>
      <c r="V709" s="5">
        <f t="shared" si="140"/>
        <v>0</v>
      </c>
      <c r="W709" s="5">
        <f t="shared" si="141"/>
        <v>0</v>
      </c>
      <c r="X709" s="5" t="str">
        <f t="shared" si="142"/>
        <v>RB</v>
      </c>
      <c r="Y709" s="72" t="str">
        <f t="shared" si="136"/>
        <v>PAID</v>
      </c>
      <c r="Z709" s="72" t="s">
        <v>129</v>
      </c>
      <c r="AA709" s="72" t="s">
        <v>128</v>
      </c>
      <c r="AB709" s="232"/>
      <c r="AC709" s="72"/>
      <c r="AD709" s="72"/>
      <c r="AE709" s="234"/>
      <c r="AF709" s="235" t="s">
        <v>129</v>
      </c>
      <c r="AG709" s="7"/>
      <c r="AH709" s="72" t="s">
        <v>1113</v>
      </c>
      <c r="AI709" s="7"/>
      <c r="AJ709" s="7"/>
      <c r="AK709" s="7"/>
      <c r="AL709" s="7">
        <v>0</v>
      </c>
      <c r="AM709" s="186">
        <v>0</v>
      </c>
      <c r="AN709" s="189">
        <v>56</v>
      </c>
      <c r="AO709" s="233">
        <v>0</v>
      </c>
      <c r="AP709" s="233" t="str">
        <f t="shared" si="137"/>
        <v>RB</v>
      </c>
      <c r="AQ709" s="233"/>
      <c r="AR709" s="233"/>
      <c r="AS709" s="233"/>
      <c r="AT709" s="233"/>
      <c r="AU709" s="72" t="s">
        <v>131</v>
      </c>
      <c r="AV709" s="236" t="s">
        <v>1571</v>
      </c>
      <c r="AW709" s="232" t="s">
        <v>370</v>
      </c>
      <c r="AX709" s="237">
        <v>45691</v>
      </c>
      <c r="AY709" s="72">
        <v>12</v>
      </c>
      <c r="AZ709" s="72" t="s">
        <v>139</v>
      </c>
      <c r="BA709" s="7" t="s">
        <v>135</v>
      </c>
      <c r="BB709" s="7"/>
      <c r="BC709" s="7"/>
      <c r="BD709" s="72"/>
      <c r="BE709" s="72"/>
      <c r="BF709" s="72"/>
      <c r="BG709" s="150"/>
      <c r="BH709" s="72"/>
      <c r="BI709" s="72"/>
      <c r="BJ709" s="72"/>
      <c r="BK709" s="72"/>
      <c r="BL709" s="72"/>
      <c r="BM709" s="72"/>
      <c r="BN709" s="72"/>
      <c r="BO709" s="72"/>
      <c r="BP709" s="72"/>
      <c r="BQ709" s="72"/>
      <c r="BR709" s="72"/>
      <c r="BS709" s="72"/>
      <c r="BT709" s="72"/>
      <c r="BU709" s="72"/>
      <c r="BV709" s="72"/>
      <c r="BW709" s="72"/>
      <c r="BX709" s="72">
        <v>1</v>
      </c>
      <c r="BY709" s="72"/>
      <c r="BZ709" s="72"/>
      <c r="CA709" s="72"/>
      <c r="CB709" s="72"/>
      <c r="CC709" s="72"/>
      <c r="CD709" s="72"/>
      <c r="CE709" s="72"/>
      <c r="CF709" s="72"/>
      <c r="CG709" s="72"/>
      <c r="CH709" s="72"/>
      <c r="CI709" s="72"/>
      <c r="CJ709" s="72"/>
      <c r="CK709" s="72"/>
      <c r="CL709" s="72"/>
      <c r="CM709" s="72"/>
      <c r="CN709" s="72"/>
      <c r="CO709" s="72"/>
      <c r="CP709" s="72"/>
      <c r="CQ709" s="72"/>
      <c r="CR709" s="72"/>
      <c r="CS709" s="72"/>
      <c r="CT709" s="72"/>
      <c r="CU709" s="72"/>
      <c r="CV709" s="72"/>
      <c r="CW709" s="72"/>
      <c r="CX709" s="72"/>
      <c r="CY709" s="72"/>
      <c r="CZ709" s="72"/>
      <c r="DA709" s="72"/>
      <c r="DB709" s="72"/>
      <c r="DC709" s="72"/>
      <c r="DD709" s="72"/>
      <c r="DE709" s="72"/>
      <c r="DF709" s="72"/>
      <c r="DG709" s="72"/>
      <c r="DH709" s="72"/>
      <c r="DI709" s="72"/>
      <c r="DJ709" s="72"/>
      <c r="DK709" s="72"/>
      <c r="DL709" s="72"/>
      <c r="DM709" s="72"/>
      <c r="DN709" s="72"/>
      <c r="DO709" s="72"/>
      <c r="DP709" s="72"/>
      <c r="DQ709" s="72"/>
      <c r="DR709" s="72"/>
      <c r="DS709" s="72"/>
      <c r="DT709" s="72"/>
      <c r="DU709" s="72"/>
      <c r="DV709" s="72"/>
      <c r="DW709" s="72"/>
      <c r="DX709" s="72"/>
      <c r="DY709" s="72"/>
      <c r="DZ709" s="72"/>
      <c r="EA709" s="72"/>
      <c r="EB709" s="72"/>
      <c r="EC709" s="72"/>
      <c r="ED709" s="72"/>
      <c r="EE709" s="72"/>
      <c r="EF709" s="72"/>
      <c r="EG709" s="72"/>
      <c r="EH709" s="72"/>
      <c r="EI709" s="72"/>
      <c r="EJ709" s="72"/>
      <c r="EK709" s="72"/>
      <c r="EL709" s="72"/>
      <c r="EM709" s="72"/>
      <c r="EN709" s="72"/>
      <c r="EO709" s="72"/>
      <c r="EP709" s="72"/>
      <c r="EQ709" s="72"/>
      <c r="ER709" s="238">
        <f t="shared" si="138"/>
        <v>1</v>
      </c>
      <c r="ES709" s="72">
        <f t="shared" si="139"/>
        <v>1</v>
      </c>
      <c r="ET709" s="72" t="s">
        <v>352</v>
      </c>
      <c r="EU709" s="7" t="s">
        <v>2226</v>
      </c>
      <c r="EV709" s="7" t="s">
        <v>115</v>
      </c>
      <c r="EW709" s="7" t="s">
        <v>2362</v>
      </c>
      <c r="EX709" s="150" t="s">
        <v>2973</v>
      </c>
      <c r="EY709" s="239">
        <v>46211</v>
      </c>
      <c r="EZ709" s="239"/>
      <c r="FA709" s="150"/>
      <c r="FB709" s="239"/>
      <c r="FC709" s="7"/>
      <c r="FD709" s="7"/>
      <c r="FE709" s="7">
        <f t="shared" si="143"/>
        <v>40</v>
      </c>
      <c r="FF709" s="72">
        <f t="shared" si="144"/>
        <v>2510</v>
      </c>
    </row>
    <row r="710" spans="1:163" ht="17.25" hidden="1" customHeight="1" x14ac:dyDescent="0.25">
      <c r="A710" s="72">
        <v>463961456</v>
      </c>
      <c r="B710" s="232" t="s">
        <v>832</v>
      </c>
      <c r="C710" s="72"/>
      <c r="D710" s="72"/>
      <c r="E710" s="72"/>
      <c r="F710" s="72"/>
      <c r="G710" s="233"/>
      <c r="H710" s="233"/>
      <c r="I710" s="72">
        <v>1254</v>
      </c>
      <c r="J710" s="72">
        <v>0</v>
      </c>
      <c r="K710" s="189">
        <f t="shared" si="133"/>
        <v>9</v>
      </c>
      <c r="L710" s="189">
        <f t="shared" si="134"/>
        <v>1254</v>
      </c>
      <c r="M710" s="260">
        <v>6</v>
      </c>
      <c r="N710" s="72" t="s">
        <v>124</v>
      </c>
      <c r="O710" s="72" t="s">
        <v>125</v>
      </c>
      <c r="P710" s="72" t="s">
        <v>348</v>
      </c>
      <c r="Q710" s="186">
        <v>0</v>
      </c>
      <c r="R710" s="66">
        <v>9</v>
      </c>
      <c r="S710" s="66">
        <f t="shared" si="135"/>
        <v>0</v>
      </c>
      <c r="T710" s="66">
        <v>2250</v>
      </c>
      <c r="U710" s="4" t="s">
        <v>129</v>
      </c>
      <c r="V710" s="5">
        <f t="shared" si="140"/>
        <v>0</v>
      </c>
      <c r="W710" s="5">
        <f t="shared" si="141"/>
        <v>0</v>
      </c>
      <c r="X710" s="5" t="str">
        <f t="shared" si="142"/>
        <v>FLOW</v>
      </c>
      <c r="Y710" s="72" t="str">
        <f t="shared" si="136"/>
        <v>NC</v>
      </c>
      <c r="Z710" s="72" t="s">
        <v>129</v>
      </c>
      <c r="AA710" s="72" t="s">
        <v>141</v>
      </c>
      <c r="AB710" s="232" t="s">
        <v>2347</v>
      </c>
      <c r="AC710" s="72"/>
      <c r="AD710" s="72" t="s">
        <v>2892</v>
      </c>
      <c r="AE710" s="234"/>
      <c r="AF710" s="235" t="s">
        <v>2882</v>
      </c>
      <c r="AG710" s="7"/>
      <c r="AH710" s="72" t="s">
        <v>1122</v>
      </c>
      <c r="AI710" s="7"/>
      <c r="AJ710" s="7"/>
      <c r="AK710" s="7"/>
      <c r="AL710" s="7">
        <v>0</v>
      </c>
      <c r="AM710" s="186">
        <v>0</v>
      </c>
      <c r="AN710" s="189">
        <v>176</v>
      </c>
      <c r="AO710" s="233">
        <v>205</v>
      </c>
      <c r="AP710" s="233" t="str">
        <f t="shared" si="137"/>
        <v>FLOW</v>
      </c>
      <c r="AQ710" s="233"/>
      <c r="AR710" s="233"/>
      <c r="AS710" s="233"/>
      <c r="AT710" s="233"/>
      <c r="AU710" s="72" t="s">
        <v>426</v>
      </c>
      <c r="AV710" s="236" t="s">
        <v>1594</v>
      </c>
      <c r="AW710" s="232" t="s">
        <v>1265</v>
      </c>
      <c r="AX710" s="237">
        <v>45541</v>
      </c>
      <c r="AY710" s="72">
        <v>12</v>
      </c>
      <c r="AZ710" s="72" t="s">
        <v>139</v>
      </c>
      <c r="BA710" s="7" t="s">
        <v>135</v>
      </c>
      <c r="BB710" s="7"/>
      <c r="BC710" s="7"/>
      <c r="BD710" s="72"/>
      <c r="BE710" s="72"/>
      <c r="BF710" s="72"/>
      <c r="BG710" s="150"/>
      <c r="BH710" s="72"/>
      <c r="BI710" s="72"/>
      <c r="BJ710" s="72"/>
      <c r="BK710" s="72"/>
      <c r="BL710" s="72"/>
      <c r="BM710" s="72"/>
      <c r="BN710" s="72"/>
      <c r="BO710" s="72"/>
      <c r="BP710" s="72"/>
      <c r="BQ710" s="72"/>
      <c r="BR710" s="72"/>
      <c r="BS710" s="72"/>
      <c r="BT710" s="72"/>
      <c r="BU710" s="72"/>
      <c r="BV710" s="72"/>
      <c r="BW710" s="72"/>
      <c r="BX710" s="72">
        <v>1</v>
      </c>
      <c r="BY710" s="72"/>
      <c r="BZ710" s="72"/>
      <c r="CA710" s="72"/>
      <c r="CB710" s="72"/>
      <c r="CC710" s="72"/>
      <c r="CD710" s="72"/>
      <c r="CE710" s="72"/>
      <c r="CF710" s="72"/>
      <c r="CG710" s="72"/>
      <c r="CH710" s="72"/>
      <c r="CI710" s="72"/>
      <c r="CJ710" s="72"/>
      <c r="CK710" s="72"/>
      <c r="CL710" s="72"/>
      <c r="CM710" s="72">
        <v>1</v>
      </c>
      <c r="CN710" s="72"/>
      <c r="CO710" s="72"/>
      <c r="CP710" s="72"/>
      <c r="CQ710" s="72"/>
      <c r="CR710" s="72"/>
      <c r="CS710" s="72"/>
      <c r="CT710" s="72"/>
      <c r="CU710" s="72"/>
      <c r="CV710" s="72">
        <v>1</v>
      </c>
      <c r="CW710" s="72"/>
      <c r="CX710" s="72"/>
      <c r="CY710" s="72"/>
      <c r="CZ710" s="72"/>
      <c r="DA710" s="72"/>
      <c r="DB710" s="72"/>
      <c r="DC710" s="72"/>
      <c r="DD710" s="72"/>
      <c r="DE710" s="72"/>
      <c r="DF710" s="72"/>
      <c r="DG710" s="72"/>
      <c r="DH710" s="72">
        <v>1</v>
      </c>
      <c r="DI710" s="72"/>
      <c r="DJ710" s="72"/>
      <c r="DK710" s="72"/>
      <c r="DL710" s="72"/>
      <c r="DM710" s="72"/>
      <c r="DN710" s="72"/>
      <c r="DO710" s="72"/>
      <c r="DP710" s="72"/>
      <c r="DQ710" s="72"/>
      <c r="DR710" s="72"/>
      <c r="DS710" s="72"/>
      <c r="DT710" s="72"/>
      <c r="DU710" s="72"/>
      <c r="DV710" s="72"/>
      <c r="DW710" s="72"/>
      <c r="DX710" s="72"/>
      <c r="DY710" s="72"/>
      <c r="DZ710" s="72"/>
      <c r="EA710" s="72"/>
      <c r="EB710" s="72"/>
      <c r="EC710" s="72"/>
      <c r="ED710" s="72"/>
      <c r="EE710" s="72"/>
      <c r="EF710" s="72"/>
      <c r="EG710" s="72"/>
      <c r="EH710" s="72"/>
      <c r="EI710" s="72"/>
      <c r="EJ710" s="72"/>
      <c r="EK710" s="72"/>
      <c r="EL710" s="72"/>
      <c r="EM710" s="72"/>
      <c r="EN710" s="72"/>
      <c r="EO710" s="72"/>
      <c r="EP710" s="72"/>
      <c r="EQ710" s="72"/>
      <c r="ER710" s="238">
        <f t="shared" si="138"/>
        <v>4</v>
      </c>
      <c r="ES710" s="72">
        <f t="shared" si="139"/>
        <v>1</v>
      </c>
      <c r="ET710" s="72" t="s">
        <v>352</v>
      </c>
      <c r="EU710" s="7" t="s">
        <v>2227</v>
      </c>
      <c r="EV710" s="7" t="s">
        <v>115</v>
      </c>
      <c r="EW710" s="7" t="s">
        <v>2350</v>
      </c>
      <c r="EX710" s="150" t="s">
        <v>2434</v>
      </c>
      <c r="EY710" s="239">
        <v>46211</v>
      </c>
      <c r="EZ710" s="239"/>
      <c r="FA710" s="150"/>
      <c r="FB710" s="239"/>
      <c r="FC710" s="7" t="s">
        <v>2932</v>
      </c>
      <c r="FD710" s="7"/>
      <c r="FE710" s="7">
        <f t="shared" si="143"/>
        <v>9</v>
      </c>
      <c r="FF710" s="72">
        <f t="shared" si="144"/>
        <v>1254</v>
      </c>
    </row>
    <row r="711" spans="1:163" ht="17.25" hidden="1" customHeight="1" x14ac:dyDescent="0.25">
      <c r="A711" s="72">
        <v>139951411</v>
      </c>
      <c r="B711" s="232" t="s">
        <v>840</v>
      </c>
      <c r="C711" s="72" t="s">
        <v>2243</v>
      </c>
      <c r="D711" s="72" t="s">
        <v>2942</v>
      </c>
      <c r="E711" s="72">
        <v>16</v>
      </c>
      <c r="F711" s="72"/>
      <c r="G711" s="233"/>
      <c r="H711" s="233"/>
      <c r="I711" s="72">
        <v>3372</v>
      </c>
      <c r="J711" s="72">
        <v>0</v>
      </c>
      <c r="K711" s="189">
        <f t="shared" si="133"/>
        <v>6</v>
      </c>
      <c r="L711" s="189">
        <f t="shared" si="134"/>
        <v>3356</v>
      </c>
      <c r="M711" s="260">
        <v>2</v>
      </c>
      <c r="N711" s="72" t="s">
        <v>480</v>
      </c>
      <c r="O711" s="72" t="s">
        <v>128</v>
      </c>
      <c r="P711" s="72" t="s">
        <v>348</v>
      </c>
      <c r="Q711" s="186">
        <v>0</v>
      </c>
      <c r="R711" s="66">
        <v>6</v>
      </c>
      <c r="S711" s="66">
        <f t="shared" si="135"/>
        <v>0</v>
      </c>
      <c r="T711" s="66">
        <v>450</v>
      </c>
      <c r="U711" s="4" t="s">
        <v>129</v>
      </c>
      <c r="V711" s="5">
        <f t="shared" si="140"/>
        <v>0</v>
      </c>
      <c r="W711" s="5">
        <f t="shared" si="141"/>
        <v>0</v>
      </c>
      <c r="X711" s="5" t="str">
        <f t="shared" si="142"/>
        <v>RB</v>
      </c>
      <c r="Y711" s="72" t="str">
        <f t="shared" si="136"/>
        <v>PAID</v>
      </c>
      <c r="Z711" s="72" t="s">
        <v>129</v>
      </c>
      <c r="AA711" s="72" t="s">
        <v>141</v>
      </c>
      <c r="AB711" s="232" t="s">
        <v>2347</v>
      </c>
      <c r="AC711" s="72"/>
      <c r="AD711" s="72" t="s">
        <v>2892</v>
      </c>
      <c r="AE711" s="234"/>
      <c r="AF711" s="235" t="s">
        <v>129</v>
      </c>
      <c r="AG711" s="7"/>
      <c r="AH711" s="72" t="s">
        <v>373</v>
      </c>
      <c r="AI711" s="7"/>
      <c r="AJ711" s="7"/>
      <c r="AK711" s="7"/>
      <c r="AL711" s="7">
        <v>0</v>
      </c>
      <c r="AM711" s="186">
        <v>0</v>
      </c>
      <c r="AN711" s="189">
        <v>56</v>
      </c>
      <c r="AO711" s="233">
        <v>0</v>
      </c>
      <c r="AP711" s="233" t="str">
        <f t="shared" si="137"/>
        <v>RB</v>
      </c>
      <c r="AQ711" s="233"/>
      <c r="AR711" s="233"/>
      <c r="AS711" s="233"/>
      <c r="AT711" s="233"/>
      <c r="AU711" s="72" t="s">
        <v>131</v>
      </c>
      <c r="AV711" s="236" t="s">
        <v>1603</v>
      </c>
      <c r="AW711" s="232" t="s">
        <v>221</v>
      </c>
      <c r="AX711" s="237">
        <v>45033</v>
      </c>
      <c r="AY711" s="72">
        <v>36</v>
      </c>
      <c r="AZ711" s="72" t="s">
        <v>139</v>
      </c>
      <c r="BA711" s="7" t="s">
        <v>135</v>
      </c>
      <c r="BB711" s="7"/>
      <c r="BC711" s="7"/>
      <c r="BD711" s="72"/>
      <c r="BE711" s="72"/>
      <c r="BF711" s="72"/>
      <c r="BG711" s="150"/>
      <c r="BH711" s="72"/>
      <c r="BI711" s="72"/>
      <c r="BJ711" s="72"/>
      <c r="BK711" s="72"/>
      <c r="BL711" s="72"/>
      <c r="BM711" s="72"/>
      <c r="BN711" s="72"/>
      <c r="BO711" s="72"/>
      <c r="BP711" s="72"/>
      <c r="BQ711" s="72"/>
      <c r="BR711" s="72"/>
      <c r="BS711" s="72"/>
      <c r="BT711" s="72"/>
      <c r="BU711" s="72"/>
      <c r="BV711" s="72"/>
      <c r="BW711" s="72"/>
      <c r="BX711" s="72"/>
      <c r="BY711" s="72"/>
      <c r="BZ711" s="72"/>
      <c r="CA711" s="72">
        <v>1</v>
      </c>
      <c r="CB711" s="72"/>
      <c r="CC711" s="72"/>
      <c r="CD711" s="72"/>
      <c r="CE711" s="72"/>
      <c r="CF711" s="72"/>
      <c r="CG711" s="72"/>
      <c r="CH711" s="72"/>
      <c r="CI711" s="72"/>
      <c r="CJ711" s="72"/>
      <c r="CK711" s="72"/>
      <c r="CL711" s="72"/>
      <c r="CM711" s="72"/>
      <c r="CN711" s="72"/>
      <c r="CO711" s="72"/>
      <c r="CP711" s="72"/>
      <c r="CQ711" s="72"/>
      <c r="CR711" s="72"/>
      <c r="CS711" s="72"/>
      <c r="CT711" s="72"/>
      <c r="CU711" s="72"/>
      <c r="CV711" s="72"/>
      <c r="CW711" s="72"/>
      <c r="CX711" s="72"/>
      <c r="CY711" s="72"/>
      <c r="CZ711" s="72"/>
      <c r="DA711" s="72"/>
      <c r="DB711" s="72"/>
      <c r="DC711" s="72"/>
      <c r="DD711" s="72"/>
      <c r="DE711" s="72"/>
      <c r="DF711" s="72"/>
      <c r="DG711" s="72"/>
      <c r="DH711" s="72"/>
      <c r="DI711" s="72"/>
      <c r="DJ711" s="72"/>
      <c r="DK711" s="72"/>
      <c r="DL711" s="72"/>
      <c r="DM711" s="72"/>
      <c r="DN711" s="72"/>
      <c r="DO711" s="72"/>
      <c r="DP711" s="72"/>
      <c r="DQ711" s="72"/>
      <c r="DR711" s="72"/>
      <c r="DS711" s="72"/>
      <c r="DT711" s="72"/>
      <c r="DU711" s="72"/>
      <c r="DV711" s="72"/>
      <c r="DW711" s="72"/>
      <c r="DX711" s="72"/>
      <c r="DY711" s="72"/>
      <c r="DZ711" s="72"/>
      <c r="EA711" s="72"/>
      <c r="EB711" s="72"/>
      <c r="EC711" s="72"/>
      <c r="ED711" s="72"/>
      <c r="EE711" s="72"/>
      <c r="EF711" s="72"/>
      <c r="EG711" s="72"/>
      <c r="EH711" s="72"/>
      <c r="EI711" s="72"/>
      <c r="EJ711" s="72"/>
      <c r="EK711" s="72"/>
      <c r="EL711" s="72"/>
      <c r="EM711" s="72"/>
      <c r="EN711" s="72"/>
      <c r="EO711" s="72"/>
      <c r="EP711" s="72"/>
      <c r="EQ711" s="72"/>
      <c r="ER711" s="238">
        <f t="shared" si="138"/>
        <v>1</v>
      </c>
      <c r="ES711" s="72">
        <f t="shared" si="139"/>
        <v>1</v>
      </c>
      <c r="ET711" s="72" t="s">
        <v>352</v>
      </c>
      <c r="EU711" s="7" t="s">
        <v>2228</v>
      </c>
      <c r="EV711" s="7" t="s">
        <v>115</v>
      </c>
      <c r="EW711" s="7" t="e">
        <v>#N/A</v>
      </c>
      <c r="EX711" s="150" t="e">
        <v>#N/A</v>
      </c>
      <c r="EY711" s="239" t="e">
        <v>#N/A</v>
      </c>
      <c r="EZ711" s="239"/>
      <c r="FA711" s="150"/>
      <c r="FB711" s="239"/>
      <c r="FC711" s="7" t="s">
        <v>2932</v>
      </c>
      <c r="FD711" s="7"/>
      <c r="FE711" s="7">
        <f t="shared" si="143"/>
        <v>6</v>
      </c>
      <c r="FF711" s="72">
        <f t="shared" si="144"/>
        <v>3372</v>
      </c>
    </row>
    <row r="712" spans="1:163" ht="17.25" hidden="1" customHeight="1" x14ac:dyDescent="0.25">
      <c r="A712" s="72">
        <v>461562384</v>
      </c>
      <c r="B712" s="232" t="s">
        <v>850</v>
      </c>
      <c r="C712" s="72"/>
      <c r="D712" s="72"/>
      <c r="E712" s="72"/>
      <c r="F712" s="72"/>
      <c r="G712" s="233"/>
      <c r="H712" s="233"/>
      <c r="I712" s="72">
        <v>5554</v>
      </c>
      <c r="J712" s="72">
        <v>0</v>
      </c>
      <c r="K712" s="189">
        <f t="shared" si="133"/>
        <v>213</v>
      </c>
      <c r="L712" s="189">
        <f t="shared" si="134"/>
        <v>5554</v>
      </c>
      <c r="M712" s="260">
        <v>6</v>
      </c>
      <c r="N712" s="72" t="s">
        <v>124</v>
      </c>
      <c r="O712" s="72" t="s">
        <v>125</v>
      </c>
      <c r="P712" s="72" t="s">
        <v>199</v>
      </c>
      <c r="Q712" s="186">
        <v>0</v>
      </c>
      <c r="R712" s="66">
        <v>213</v>
      </c>
      <c r="S712" s="66">
        <f t="shared" si="135"/>
        <v>0</v>
      </c>
      <c r="T712" s="66">
        <v>4500</v>
      </c>
      <c r="U712" s="4" t="s">
        <v>124</v>
      </c>
      <c r="V712" s="5">
        <f t="shared" si="140"/>
        <v>0</v>
      </c>
      <c r="W712" s="5">
        <f t="shared" si="141"/>
        <v>0</v>
      </c>
      <c r="X712" s="5" t="str">
        <f t="shared" si="142"/>
        <v>FLOW</v>
      </c>
      <c r="Y712" s="72" t="str">
        <f t="shared" si="136"/>
        <v>NC</v>
      </c>
      <c r="Z712" s="72" t="s">
        <v>127</v>
      </c>
      <c r="AA712" s="72" t="s">
        <v>141</v>
      </c>
      <c r="AB712" s="232" t="s">
        <v>2895</v>
      </c>
      <c r="AC712" s="72"/>
      <c r="AD712" s="72" t="s">
        <v>2892</v>
      </c>
      <c r="AE712" s="234"/>
      <c r="AF712" s="235" t="s">
        <v>129</v>
      </c>
      <c r="AG712" s="7"/>
      <c r="AH712" s="72" t="s">
        <v>1126</v>
      </c>
      <c r="AI712" s="7"/>
      <c r="AJ712" s="7"/>
      <c r="AK712" s="7"/>
      <c r="AL712" s="7">
        <v>0</v>
      </c>
      <c r="AM712" s="186">
        <v>0</v>
      </c>
      <c r="AN712" s="189">
        <v>177</v>
      </c>
      <c r="AO712" s="233">
        <v>206</v>
      </c>
      <c r="AP712" s="233" t="str">
        <f t="shared" si="137"/>
        <v>FLOW</v>
      </c>
      <c r="AQ712" s="233"/>
      <c r="AR712" s="233"/>
      <c r="AS712" s="233"/>
      <c r="AT712" s="233"/>
      <c r="AU712" s="72" t="s">
        <v>426</v>
      </c>
      <c r="AV712" s="236" t="s">
        <v>1617</v>
      </c>
      <c r="AW712" s="232" t="s">
        <v>228</v>
      </c>
      <c r="AX712" s="237">
        <v>45309</v>
      </c>
      <c r="AY712" s="72">
        <v>24</v>
      </c>
      <c r="AZ712" s="72" t="s">
        <v>139</v>
      </c>
      <c r="BA712" s="7" t="s">
        <v>135</v>
      </c>
      <c r="BB712" s="7"/>
      <c r="BC712" s="7"/>
      <c r="BD712" s="72"/>
      <c r="BE712" s="72"/>
      <c r="BF712" s="72"/>
      <c r="BG712" s="150"/>
      <c r="BH712" s="72"/>
      <c r="BI712" s="72"/>
      <c r="BJ712" s="72"/>
      <c r="BK712" s="72"/>
      <c r="BL712" s="72"/>
      <c r="BM712" s="72"/>
      <c r="BN712" s="72"/>
      <c r="BO712" s="72"/>
      <c r="BP712" s="72"/>
      <c r="BQ712" s="72"/>
      <c r="BR712" s="72"/>
      <c r="BS712" s="72"/>
      <c r="BT712" s="72"/>
      <c r="BU712" s="72"/>
      <c r="BV712" s="72"/>
      <c r="BW712" s="72"/>
      <c r="BX712" s="72"/>
      <c r="BY712" s="72"/>
      <c r="BZ712" s="72"/>
      <c r="CA712" s="72">
        <v>1</v>
      </c>
      <c r="CB712" s="72"/>
      <c r="CC712" s="72"/>
      <c r="CD712" s="72"/>
      <c r="CE712" s="72"/>
      <c r="CF712" s="72"/>
      <c r="CG712" s="72"/>
      <c r="CH712" s="72"/>
      <c r="CI712" s="72"/>
      <c r="CJ712" s="72"/>
      <c r="CK712" s="72"/>
      <c r="CL712" s="72"/>
      <c r="CM712" s="72"/>
      <c r="CN712" s="72"/>
      <c r="CO712" s="72"/>
      <c r="CP712" s="72"/>
      <c r="CQ712" s="72"/>
      <c r="CR712" s="72"/>
      <c r="CS712" s="72"/>
      <c r="CT712" s="72"/>
      <c r="CU712" s="72"/>
      <c r="CV712" s="72"/>
      <c r="CW712" s="72"/>
      <c r="CX712" s="72"/>
      <c r="CY712" s="72"/>
      <c r="CZ712" s="72"/>
      <c r="DA712" s="72"/>
      <c r="DB712" s="72"/>
      <c r="DC712" s="72"/>
      <c r="DD712" s="72"/>
      <c r="DE712" s="72"/>
      <c r="DF712" s="72"/>
      <c r="DG712" s="72"/>
      <c r="DH712" s="72"/>
      <c r="DI712" s="72"/>
      <c r="DJ712" s="72"/>
      <c r="DK712" s="72"/>
      <c r="DL712" s="72"/>
      <c r="DM712" s="72"/>
      <c r="DN712" s="72"/>
      <c r="DO712" s="72"/>
      <c r="DP712" s="72"/>
      <c r="DQ712" s="72"/>
      <c r="DR712" s="72"/>
      <c r="DS712" s="72"/>
      <c r="DT712" s="72"/>
      <c r="DU712" s="72"/>
      <c r="DV712" s="72"/>
      <c r="DW712" s="72"/>
      <c r="DX712" s="72"/>
      <c r="DY712" s="72"/>
      <c r="DZ712" s="72"/>
      <c r="EA712" s="72"/>
      <c r="EB712" s="72"/>
      <c r="EC712" s="72"/>
      <c r="ED712" s="72"/>
      <c r="EE712" s="72"/>
      <c r="EF712" s="72"/>
      <c r="EG712" s="72"/>
      <c r="EH712" s="72"/>
      <c r="EI712" s="72"/>
      <c r="EJ712" s="72"/>
      <c r="EK712" s="72"/>
      <c r="EL712" s="72"/>
      <c r="EM712" s="72"/>
      <c r="EN712" s="72"/>
      <c r="EO712" s="72"/>
      <c r="EP712" s="72"/>
      <c r="EQ712" s="72"/>
      <c r="ER712" s="238">
        <f t="shared" si="138"/>
        <v>1</v>
      </c>
      <c r="ES712" s="72">
        <f t="shared" si="139"/>
        <v>1</v>
      </c>
      <c r="ET712" s="72" t="s">
        <v>203</v>
      </c>
      <c r="EU712" s="7" t="s">
        <v>2229</v>
      </c>
      <c r="EV712" s="7" t="s">
        <v>115</v>
      </c>
      <c r="EW712" s="7" t="e">
        <v>#N/A</v>
      </c>
      <c r="EX712" s="150" t="e">
        <v>#N/A</v>
      </c>
      <c r="EY712" s="239" t="e">
        <v>#N/A</v>
      </c>
      <c r="EZ712" s="239"/>
      <c r="FA712" s="150"/>
      <c r="FB712" s="239"/>
      <c r="FC712" s="7"/>
      <c r="FD712" s="7"/>
      <c r="FE712" s="7">
        <f t="shared" si="143"/>
        <v>213</v>
      </c>
      <c r="FF712" s="72">
        <f t="shared" si="144"/>
        <v>5554</v>
      </c>
    </row>
    <row r="713" spans="1:163" ht="17.25" hidden="1" customHeight="1" x14ac:dyDescent="0.25">
      <c r="A713" s="72">
        <v>135424700</v>
      </c>
      <c r="B713" s="232" t="s">
        <v>852</v>
      </c>
      <c r="C713" s="72" t="s">
        <v>2243</v>
      </c>
      <c r="D713" s="72" t="s">
        <v>2880</v>
      </c>
      <c r="E713" s="72">
        <v>1049</v>
      </c>
      <c r="F713" s="72"/>
      <c r="G713" s="233"/>
      <c r="H713" s="233" t="s">
        <v>18</v>
      </c>
      <c r="I713" s="72">
        <v>3249</v>
      </c>
      <c r="J713" s="72">
        <v>0</v>
      </c>
      <c r="K713" s="189">
        <f t="shared" si="133"/>
        <v>149</v>
      </c>
      <c r="L713" s="189">
        <f t="shared" si="134"/>
        <v>2200</v>
      </c>
      <c r="M713" s="260">
        <v>6</v>
      </c>
      <c r="N713" s="72" t="s">
        <v>480</v>
      </c>
      <c r="O713" s="72" t="s">
        <v>128</v>
      </c>
      <c r="P713" s="72" t="s">
        <v>199</v>
      </c>
      <c r="Q713" s="186">
        <v>0</v>
      </c>
      <c r="R713" s="66">
        <v>149</v>
      </c>
      <c r="S713" s="66">
        <f t="shared" si="135"/>
        <v>900</v>
      </c>
      <c r="T713" s="66">
        <v>900</v>
      </c>
      <c r="U713" s="4" t="s">
        <v>124</v>
      </c>
      <c r="V713" s="5">
        <f t="shared" si="140"/>
        <v>0</v>
      </c>
      <c r="W713" s="5">
        <f t="shared" si="141"/>
        <v>0</v>
      </c>
      <c r="X713" s="5" t="str">
        <f t="shared" si="142"/>
        <v>RB</v>
      </c>
      <c r="Y713" s="72" t="str">
        <f t="shared" si="136"/>
        <v>PAID</v>
      </c>
      <c r="Z713" s="72" t="s">
        <v>141</v>
      </c>
      <c r="AA713" s="72" t="s">
        <v>128</v>
      </c>
      <c r="AB713" s="232"/>
      <c r="AC713" s="72"/>
      <c r="AD713" s="72" t="s">
        <v>2888</v>
      </c>
      <c r="AE713" s="234"/>
      <c r="AF713" s="235" t="s">
        <v>129</v>
      </c>
      <c r="AG713" s="7"/>
      <c r="AH713" s="72" t="s">
        <v>1128</v>
      </c>
      <c r="AI713" s="7"/>
      <c r="AJ713" s="7"/>
      <c r="AK713" s="7"/>
      <c r="AL713" s="7">
        <v>0</v>
      </c>
      <c r="AM713" s="186">
        <v>0</v>
      </c>
      <c r="AN713" s="189">
        <v>176</v>
      </c>
      <c r="AO713" s="233">
        <v>0</v>
      </c>
      <c r="AP713" s="233" t="str">
        <f t="shared" si="137"/>
        <v>RB</v>
      </c>
      <c r="AQ713" s="233"/>
      <c r="AR713" s="233"/>
      <c r="AS713" s="233"/>
      <c r="AT713" s="233"/>
      <c r="AU713" s="72" t="s">
        <v>426</v>
      </c>
      <c r="AV713" s="236" t="s">
        <v>1618</v>
      </c>
      <c r="AW713" s="232" t="s">
        <v>1619</v>
      </c>
      <c r="AX713" s="237">
        <v>44865</v>
      </c>
      <c r="AY713" s="72">
        <v>36</v>
      </c>
      <c r="AZ713" s="72" t="s">
        <v>139</v>
      </c>
      <c r="BA713" s="7" t="s">
        <v>135</v>
      </c>
      <c r="BB713" s="7"/>
      <c r="BC713" s="7"/>
      <c r="BD713" s="72"/>
      <c r="BE713" s="72"/>
      <c r="BF713" s="72"/>
      <c r="BG713" s="150"/>
      <c r="BH713" s="72"/>
      <c r="BI713" s="72"/>
      <c r="BJ713" s="72"/>
      <c r="BK713" s="72"/>
      <c r="BL713" s="72">
        <v>1</v>
      </c>
      <c r="BM713" s="72"/>
      <c r="BN713" s="72"/>
      <c r="BO713" s="72"/>
      <c r="BP713" s="72"/>
      <c r="BQ713" s="72"/>
      <c r="BR713" s="72"/>
      <c r="BS713" s="72"/>
      <c r="BT713" s="72"/>
      <c r="BU713" s="72"/>
      <c r="BV713" s="72"/>
      <c r="BW713" s="72"/>
      <c r="BX713" s="72"/>
      <c r="BY713" s="72"/>
      <c r="BZ713" s="72"/>
      <c r="CA713" s="72"/>
      <c r="CB713" s="72"/>
      <c r="CC713" s="72"/>
      <c r="CD713" s="72"/>
      <c r="CE713" s="72"/>
      <c r="CF713" s="72"/>
      <c r="CG713" s="72"/>
      <c r="CH713" s="72"/>
      <c r="CI713" s="72"/>
      <c r="CJ713" s="72"/>
      <c r="CK713" s="72"/>
      <c r="CL713" s="72"/>
      <c r="CM713" s="72"/>
      <c r="CN713" s="72"/>
      <c r="CO713" s="72"/>
      <c r="CP713" s="72"/>
      <c r="CQ713" s="72"/>
      <c r="CR713" s="72"/>
      <c r="CS713" s="72"/>
      <c r="CT713" s="72"/>
      <c r="CU713" s="72"/>
      <c r="CV713" s="72"/>
      <c r="CW713" s="72"/>
      <c r="CX713" s="72"/>
      <c r="CY713" s="72"/>
      <c r="CZ713" s="72"/>
      <c r="DA713" s="72"/>
      <c r="DB713" s="72"/>
      <c r="DC713" s="72"/>
      <c r="DD713" s="72"/>
      <c r="DE713" s="72"/>
      <c r="DF713" s="72"/>
      <c r="DG713" s="72"/>
      <c r="DH713" s="72"/>
      <c r="DI713" s="72"/>
      <c r="DJ713" s="72"/>
      <c r="DK713" s="72"/>
      <c r="DL713" s="72"/>
      <c r="DM713" s="72"/>
      <c r="DN713" s="72"/>
      <c r="DO713" s="72"/>
      <c r="DP713" s="72"/>
      <c r="DQ713" s="72"/>
      <c r="DR713" s="72"/>
      <c r="DS713" s="72"/>
      <c r="DT713" s="72"/>
      <c r="DU713" s="72"/>
      <c r="DV713" s="72"/>
      <c r="DW713" s="72"/>
      <c r="DX713" s="72"/>
      <c r="DY713" s="72"/>
      <c r="DZ713" s="72"/>
      <c r="EA713" s="72"/>
      <c r="EB713" s="72"/>
      <c r="EC713" s="72"/>
      <c r="ED713" s="72"/>
      <c r="EE713" s="72"/>
      <c r="EF713" s="72"/>
      <c r="EG713" s="72"/>
      <c r="EH713" s="72"/>
      <c r="EI713" s="72"/>
      <c r="EJ713" s="72"/>
      <c r="EK713" s="72"/>
      <c r="EL713" s="72"/>
      <c r="EM713" s="72"/>
      <c r="EN713" s="72"/>
      <c r="EO713" s="72"/>
      <c r="EP713" s="72"/>
      <c r="EQ713" s="72"/>
      <c r="ER713" s="238">
        <f t="shared" si="138"/>
        <v>1</v>
      </c>
      <c r="ES713" s="72">
        <f t="shared" si="139"/>
        <v>1</v>
      </c>
      <c r="ET713" s="72" t="s">
        <v>203</v>
      </c>
      <c r="EU713" s="7" t="s">
        <v>2230</v>
      </c>
      <c r="EV713" s="7" t="s">
        <v>115</v>
      </c>
      <c r="EW713" s="7" t="s">
        <v>2362</v>
      </c>
      <c r="EX713" s="150" t="s">
        <v>2389</v>
      </c>
      <c r="EY713" s="239">
        <v>46207</v>
      </c>
      <c r="EZ713" s="239"/>
      <c r="FA713" s="150"/>
      <c r="FB713" s="239"/>
      <c r="FC713" s="7"/>
      <c r="FD713" s="7"/>
      <c r="FE713" s="7">
        <f t="shared" si="143"/>
        <v>149</v>
      </c>
      <c r="FF713" s="72">
        <f t="shared" si="144"/>
        <v>3249</v>
      </c>
    </row>
    <row r="714" spans="1:163" ht="17.25" hidden="1" customHeight="1" x14ac:dyDescent="0.25">
      <c r="A714" s="72">
        <v>462525757</v>
      </c>
      <c r="B714" s="232" t="s">
        <v>857</v>
      </c>
      <c r="C714" s="72"/>
      <c r="D714" s="72"/>
      <c r="E714" s="72"/>
      <c r="F714" s="72"/>
      <c r="G714" s="233"/>
      <c r="H714" s="233"/>
      <c r="I714" s="72">
        <v>4979</v>
      </c>
      <c r="J714" s="72">
        <v>0</v>
      </c>
      <c r="K714" s="189">
        <f t="shared" si="133"/>
        <v>174</v>
      </c>
      <c r="L714" s="189">
        <f t="shared" si="134"/>
        <v>4979</v>
      </c>
      <c r="M714" s="260">
        <v>2</v>
      </c>
      <c r="N714" s="72" t="s">
        <v>124</v>
      </c>
      <c r="O714" s="72" t="s">
        <v>125</v>
      </c>
      <c r="P714" s="72" t="s">
        <v>276</v>
      </c>
      <c r="Q714" s="186">
        <v>0</v>
      </c>
      <c r="R714" s="66">
        <v>174</v>
      </c>
      <c r="S714" s="66">
        <f t="shared" si="135"/>
        <v>0</v>
      </c>
      <c r="T714" s="66">
        <v>450</v>
      </c>
      <c r="U714" s="4" t="s">
        <v>1018</v>
      </c>
      <c r="V714" s="5">
        <f t="shared" si="140"/>
        <v>0</v>
      </c>
      <c r="W714" s="5">
        <f t="shared" si="141"/>
        <v>0</v>
      </c>
      <c r="X714" s="5" t="str">
        <f t="shared" si="142"/>
        <v>FLOW</v>
      </c>
      <c r="Y714" s="72" t="str">
        <f t="shared" si="136"/>
        <v>PTP</v>
      </c>
      <c r="Z714" s="72" t="s">
        <v>128</v>
      </c>
      <c r="AA714" s="72" t="s">
        <v>166</v>
      </c>
      <c r="AB714" s="232"/>
      <c r="AC714" s="72"/>
      <c r="AD714" s="72"/>
      <c r="AE714" s="234"/>
      <c r="AF714" s="235" t="s">
        <v>129</v>
      </c>
      <c r="AG714" s="7"/>
      <c r="AH714" s="72" t="s">
        <v>313</v>
      </c>
      <c r="AI714" s="7"/>
      <c r="AJ714" s="7"/>
      <c r="AK714" s="7"/>
      <c r="AL714" s="7">
        <v>0</v>
      </c>
      <c r="AM714" s="186">
        <v>0</v>
      </c>
      <c r="AN714" s="189">
        <v>57</v>
      </c>
      <c r="AO714" s="233">
        <v>86</v>
      </c>
      <c r="AP714" s="233" t="str">
        <f t="shared" si="137"/>
        <v>FLOW</v>
      </c>
      <c r="AQ714" s="233"/>
      <c r="AR714" s="233"/>
      <c r="AS714" s="233"/>
      <c r="AT714" s="233"/>
      <c r="AU714" s="72" t="s">
        <v>131</v>
      </c>
      <c r="AV714" s="236" t="s">
        <v>1625</v>
      </c>
      <c r="AW714" s="232" t="s">
        <v>1626</v>
      </c>
      <c r="AX714" s="237">
        <v>45392</v>
      </c>
      <c r="AY714" s="72">
        <v>24</v>
      </c>
      <c r="AZ714" s="72" t="s">
        <v>139</v>
      </c>
      <c r="BA714" s="7" t="s">
        <v>135</v>
      </c>
      <c r="BB714" s="7"/>
      <c r="BC714" s="7"/>
      <c r="BD714" s="72"/>
      <c r="BE714" s="72"/>
      <c r="BF714" s="72"/>
      <c r="BG714" s="150"/>
      <c r="BH714" s="72"/>
      <c r="BI714" s="72"/>
      <c r="BJ714" s="72"/>
      <c r="BK714" s="72"/>
      <c r="BL714" s="72"/>
      <c r="BM714" s="72"/>
      <c r="BN714" s="72"/>
      <c r="BO714" s="72"/>
      <c r="BP714" s="72"/>
      <c r="BQ714" s="72"/>
      <c r="BR714" s="72"/>
      <c r="BS714" s="72"/>
      <c r="BT714" s="72"/>
      <c r="BU714" s="72"/>
      <c r="BV714" s="72"/>
      <c r="BW714" s="72"/>
      <c r="BX714" s="72"/>
      <c r="BY714" s="72"/>
      <c r="BZ714" s="72"/>
      <c r="CA714" s="72"/>
      <c r="CB714" s="72"/>
      <c r="CC714" s="72"/>
      <c r="CD714" s="72"/>
      <c r="CE714" s="72"/>
      <c r="CF714" s="72"/>
      <c r="CG714" s="72"/>
      <c r="CH714" s="72"/>
      <c r="CI714" s="72"/>
      <c r="CJ714" s="72"/>
      <c r="CK714" s="72"/>
      <c r="CL714" s="72"/>
      <c r="CM714" s="72"/>
      <c r="CN714" s="72"/>
      <c r="CO714" s="72"/>
      <c r="CP714" s="72"/>
      <c r="CQ714" s="72"/>
      <c r="CR714" s="72"/>
      <c r="CS714" s="72"/>
      <c r="CT714" s="72"/>
      <c r="CU714" s="72"/>
      <c r="CV714" s="72"/>
      <c r="CW714" s="72"/>
      <c r="CX714" s="72"/>
      <c r="CY714" s="72"/>
      <c r="CZ714" s="72"/>
      <c r="DA714" s="72"/>
      <c r="DB714" s="72"/>
      <c r="DC714" s="72"/>
      <c r="DD714" s="72"/>
      <c r="DE714" s="72"/>
      <c r="DF714" s="72"/>
      <c r="DG714" s="72"/>
      <c r="DH714" s="72"/>
      <c r="DI714" s="72"/>
      <c r="DJ714" s="72"/>
      <c r="DK714" s="72"/>
      <c r="DL714" s="72"/>
      <c r="DM714" s="72"/>
      <c r="DN714" s="72"/>
      <c r="DO714" s="72"/>
      <c r="DP714" s="72"/>
      <c r="DQ714" s="72"/>
      <c r="DR714" s="72"/>
      <c r="DS714" s="72"/>
      <c r="DT714" s="72"/>
      <c r="DU714" s="72"/>
      <c r="DV714" s="72"/>
      <c r="DW714" s="72"/>
      <c r="DX714" s="72"/>
      <c r="DY714" s="72"/>
      <c r="DZ714" s="72"/>
      <c r="EA714" s="72"/>
      <c r="EB714" s="72"/>
      <c r="EC714" s="72"/>
      <c r="ED714" s="72"/>
      <c r="EE714" s="72"/>
      <c r="EF714" s="72"/>
      <c r="EG714" s="72"/>
      <c r="EH714" s="72"/>
      <c r="EI714" s="72"/>
      <c r="EJ714" s="72"/>
      <c r="EK714" s="72"/>
      <c r="EL714" s="72"/>
      <c r="EM714" s="72"/>
      <c r="EN714" s="72"/>
      <c r="EO714" s="72"/>
      <c r="EP714" s="72"/>
      <c r="EQ714" s="72"/>
      <c r="ER714" s="238">
        <f t="shared" si="138"/>
        <v>0</v>
      </c>
      <c r="ES714" s="72" t="str">
        <f t="shared" si="139"/>
        <v/>
      </c>
      <c r="ET714" s="72" t="s">
        <v>280</v>
      </c>
      <c r="EU714" s="7" t="s">
        <v>2231</v>
      </c>
      <c r="EV714" s="7" t="s">
        <v>115</v>
      </c>
      <c r="EW714" s="7" t="e">
        <v>#N/A</v>
      </c>
      <c r="EX714" s="150" t="e">
        <v>#N/A</v>
      </c>
      <c r="EY714" s="239" t="e">
        <v>#N/A</v>
      </c>
      <c r="EZ714" s="239"/>
      <c r="FA714" s="150"/>
      <c r="FB714" s="239"/>
      <c r="FC714" s="7"/>
      <c r="FD714" s="7"/>
      <c r="FE714" s="7">
        <f t="shared" si="143"/>
        <v>174</v>
      </c>
      <c r="FF714" s="72">
        <f t="shared" si="144"/>
        <v>4979</v>
      </c>
    </row>
    <row r="715" spans="1:163" ht="17.25" hidden="1" customHeight="1" x14ac:dyDescent="0.25">
      <c r="A715" s="72">
        <v>456721727</v>
      </c>
      <c r="B715" s="232" t="s">
        <v>414</v>
      </c>
      <c r="C715" s="72"/>
      <c r="D715" s="72"/>
      <c r="E715" s="72"/>
      <c r="F715" s="72"/>
      <c r="G715" s="233"/>
      <c r="H715" s="233"/>
      <c r="I715" s="72">
        <v>3794</v>
      </c>
      <c r="J715" s="72">
        <v>0</v>
      </c>
      <c r="K715" s="189">
        <f t="shared" si="133"/>
        <v>23</v>
      </c>
      <c r="L715" s="189">
        <f t="shared" si="134"/>
        <v>3794</v>
      </c>
      <c r="M715" s="260">
        <v>3</v>
      </c>
      <c r="N715" s="72" t="s">
        <v>124</v>
      </c>
      <c r="O715" s="72" t="s">
        <v>125</v>
      </c>
      <c r="P715" s="72" t="s">
        <v>276</v>
      </c>
      <c r="Q715" s="186">
        <v>0</v>
      </c>
      <c r="R715" s="66">
        <v>23</v>
      </c>
      <c r="S715" s="66">
        <f t="shared" si="135"/>
        <v>0</v>
      </c>
      <c r="T715" s="66">
        <v>2082.71</v>
      </c>
      <c r="U715" s="4" t="s">
        <v>124</v>
      </c>
      <c r="V715" s="5">
        <f t="shared" si="140"/>
        <v>0</v>
      </c>
      <c r="W715" s="5">
        <f t="shared" si="141"/>
        <v>0</v>
      </c>
      <c r="X715" s="5" t="str">
        <f t="shared" si="142"/>
        <v>FLOW</v>
      </c>
      <c r="Y715" s="72" t="str">
        <f t="shared" si="136"/>
        <v>KIV</v>
      </c>
      <c r="Z715" s="72" t="s">
        <v>2554</v>
      </c>
      <c r="AA715" s="72" t="s">
        <v>2554</v>
      </c>
      <c r="AB715" s="232"/>
      <c r="AC715" s="72"/>
      <c r="AD715" s="72"/>
      <c r="AE715" s="234"/>
      <c r="AF715" s="235" t="s">
        <v>129</v>
      </c>
      <c r="AG715" s="7"/>
      <c r="AH715" s="72" t="s">
        <v>415</v>
      </c>
      <c r="AI715" s="7"/>
      <c r="AJ715" s="7"/>
      <c r="AK715" s="7"/>
      <c r="AL715" s="7">
        <v>0</v>
      </c>
      <c r="AM715" s="186">
        <v>0</v>
      </c>
      <c r="AN715" s="189">
        <v>87</v>
      </c>
      <c r="AO715" s="233">
        <v>116</v>
      </c>
      <c r="AP715" s="233" t="str">
        <f t="shared" si="137"/>
        <v>FLOW</v>
      </c>
      <c r="AQ715" s="233"/>
      <c r="AR715" s="233"/>
      <c r="AS715" s="233"/>
      <c r="AT715" s="233"/>
      <c r="AU715" s="72" t="s">
        <v>131</v>
      </c>
      <c r="AV715" s="236" t="s">
        <v>416</v>
      </c>
      <c r="AW715" s="232" t="s">
        <v>1203</v>
      </c>
      <c r="AX715" s="237">
        <v>44964</v>
      </c>
      <c r="AY715" s="72">
        <v>36</v>
      </c>
      <c r="AZ715" s="72" t="s">
        <v>139</v>
      </c>
      <c r="BA715" s="7" t="s">
        <v>135</v>
      </c>
      <c r="BB715" s="7"/>
      <c r="BC715" s="7"/>
      <c r="BD715" s="72"/>
      <c r="BE715" s="72"/>
      <c r="BF715" s="72"/>
      <c r="BG715" s="150"/>
      <c r="BH715" s="72"/>
      <c r="BI715" s="72"/>
      <c r="BJ715" s="72"/>
      <c r="BK715" s="72"/>
      <c r="BL715" s="72"/>
      <c r="BM715" s="72"/>
      <c r="BN715" s="72"/>
      <c r="BO715" s="72"/>
      <c r="BP715" s="72"/>
      <c r="BQ715" s="72"/>
      <c r="BR715" s="72"/>
      <c r="BS715" s="72"/>
      <c r="BT715" s="72"/>
      <c r="BU715" s="72"/>
      <c r="BV715" s="72"/>
      <c r="BW715" s="72"/>
      <c r="BX715" s="72"/>
      <c r="BY715" s="72"/>
      <c r="BZ715" s="72"/>
      <c r="CA715" s="72"/>
      <c r="CB715" s="72"/>
      <c r="CC715" s="72"/>
      <c r="CD715" s="72"/>
      <c r="CE715" s="72"/>
      <c r="CF715" s="72"/>
      <c r="CG715" s="72"/>
      <c r="CH715" s="72"/>
      <c r="CI715" s="72"/>
      <c r="CJ715" s="72"/>
      <c r="CK715" s="72"/>
      <c r="CL715" s="72"/>
      <c r="CM715" s="72"/>
      <c r="CN715" s="72"/>
      <c r="CO715" s="72"/>
      <c r="CP715" s="72"/>
      <c r="CQ715" s="72"/>
      <c r="CR715" s="72"/>
      <c r="CS715" s="72"/>
      <c r="CT715" s="72"/>
      <c r="CU715" s="72"/>
      <c r="CV715" s="72"/>
      <c r="CW715" s="72"/>
      <c r="CX715" s="72"/>
      <c r="CY715" s="72"/>
      <c r="CZ715" s="72"/>
      <c r="DA715" s="72"/>
      <c r="DB715" s="72"/>
      <c r="DC715" s="72"/>
      <c r="DD715" s="72"/>
      <c r="DE715" s="72"/>
      <c r="DF715" s="72"/>
      <c r="DG715" s="72"/>
      <c r="DH715" s="72"/>
      <c r="DI715" s="72"/>
      <c r="DJ715" s="72"/>
      <c r="DK715" s="72"/>
      <c r="DL715" s="72"/>
      <c r="DM715" s="72"/>
      <c r="DN715" s="72"/>
      <c r="DO715" s="72"/>
      <c r="DP715" s="72"/>
      <c r="DQ715" s="72"/>
      <c r="DR715" s="72"/>
      <c r="DS715" s="72"/>
      <c r="DT715" s="72"/>
      <c r="DU715" s="72"/>
      <c r="DV715" s="72"/>
      <c r="DW715" s="72"/>
      <c r="DX715" s="72"/>
      <c r="DY715" s="72"/>
      <c r="DZ715" s="72"/>
      <c r="EA715" s="72"/>
      <c r="EB715" s="72"/>
      <c r="EC715" s="72"/>
      <c r="ED715" s="72"/>
      <c r="EE715" s="72"/>
      <c r="EF715" s="72"/>
      <c r="EG715" s="72"/>
      <c r="EH715" s="72"/>
      <c r="EI715" s="72"/>
      <c r="EJ715" s="72"/>
      <c r="EK715" s="72"/>
      <c r="EL715" s="72"/>
      <c r="EM715" s="72"/>
      <c r="EN715" s="72"/>
      <c r="EO715" s="72"/>
      <c r="EP715" s="72"/>
      <c r="EQ715" s="72"/>
      <c r="ER715" s="238">
        <f t="shared" si="138"/>
        <v>0</v>
      </c>
      <c r="ES715" s="72" t="str">
        <f t="shared" si="139"/>
        <v/>
      </c>
      <c r="ET715" s="72" t="s">
        <v>280</v>
      </c>
      <c r="EU715" s="7" t="s">
        <v>417</v>
      </c>
      <c r="EV715" s="7" t="s">
        <v>115</v>
      </c>
      <c r="EW715" s="7" t="e">
        <v>#N/A</v>
      </c>
      <c r="EX715" s="150" t="e">
        <v>#N/A</v>
      </c>
      <c r="EY715" s="239" t="e">
        <v>#N/A</v>
      </c>
      <c r="EZ715" s="239"/>
      <c r="FA715" s="150"/>
      <c r="FB715" s="239"/>
      <c r="FC715" s="7"/>
      <c r="FD715" s="7"/>
      <c r="FE715" s="7">
        <f t="shared" si="143"/>
        <v>23</v>
      </c>
      <c r="FF715" s="72">
        <f t="shared" si="144"/>
        <v>3794</v>
      </c>
      <c r="FG715" s="6">
        <v>456721727</v>
      </c>
    </row>
    <row r="716" spans="1:163" ht="17.25" hidden="1" customHeight="1" x14ac:dyDescent="0.25">
      <c r="A716" s="72">
        <v>139989836</v>
      </c>
      <c r="B716" s="232" t="s">
        <v>879</v>
      </c>
      <c r="C716" s="72" t="s">
        <v>2243</v>
      </c>
      <c r="D716" s="72" t="s">
        <v>2883</v>
      </c>
      <c r="E716" s="72">
        <v>3291</v>
      </c>
      <c r="F716" s="72"/>
      <c r="G716" s="233"/>
      <c r="H716" s="233" t="s">
        <v>18</v>
      </c>
      <c r="I716" s="72">
        <v>3297</v>
      </c>
      <c r="J716" s="72">
        <v>0</v>
      </c>
      <c r="K716" s="189">
        <f t="shared" si="133"/>
        <v>1</v>
      </c>
      <c r="L716" s="189">
        <f t="shared" si="134"/>
        <v>6</v>
      </c>
      <c r="M716" s="260">
        <v>2</v>
      </c>
      <c r="N716" s="72" t="s">
        <v>480</v>
      </c>
      <c r="O716" s="72" t="s">
        <v>128</v>
      </c>
      <c r="P716" s="72" t="s">
        <v>348</v>
      </c>
      <c r="Q716" s="186">
        <v>0</v>
      </c>
      <c r="R716" s="66">
        <v>1</v>
      </c>
      <c r="S716" s="66">
        <f t="shared" si="135"/>
        <v>5367</v>
      </c>
      <c r="T716" s="66">
        <v>5367</v>
      </c>
      <c r="U716" s="4" t="s">
        <v>129</v>
      </c>
      <c r="V716" s="5">
        <f t="shared" si="140"/>
        <v>0</v>
      </c>
      <c r="W716" s="5">
        <f t="shared" si="141"/>
        <v>0</v>
      </c>
      <c r="X716" s="5" t="str">
        <f t="shared" si="142"/>
        <v>RB</v>
      </c>
      <c r="Y716" s="72" t="str">
        <f t="shared" si="136"/>
        <v>PAID</v>
      </c>
      <c r="Z716" s="72" t="s">
        <v>129</v>
      </c>
      <c r="AA716" s="72" t="s">
        <v>128</v>
      </c>
      <c r="AB716" s="232"/>
      <c r="AC716" s="72"/>
      <c r="AD716" s="72"/>
      <c r="AE716" s="234"/>
      <c r="AF716" s="235" t="s">
        <v>129</v>
      </c>
      <c r="AG716" s="7"/>
      <c r="AH716" s="72" t="s">
        <v>1138</v>
      </c>
      <c r="AI716" s="7"/>
      <c r="AJ716" s="7"/>
      <c r="AK716" s="7"/>
      <c r="AL716" s="7">
        <v>0</v>
      </c>
      <c r="AM716" s="186">
        <v>0</v>
      </c>
      <c r="AN716" s="189">
        <v>57</v>
      </c>
      <c r="AO716" s="233">
        <v>0</v>
      </c>
      <c r="AP716" s="233" t="str">
        <f t="shared" si="137"/>
        <v>RB</v>
      </c>
      <c r="AQ716" s="233"/>
      <c r="AR716" s="233"/>
      <c r="AS716" s="233"/>
      <c r="AT716" s="233"/>
      <c r="AU716" s="72" t="s">
        <v>131</v>
      </c>
      <c r="AV716" s="236" t="s">
        <v>1653</v>
      </c>
      <c r="AW716" s="232" t="s">
        <v>1180</v>
      </c>
      <c r="AX716" s="237">
        <v>45004</v>
      </c>
      <c r="AY716" s="72">
        <v>36</v>
      </c>
      <c r="AZ716" s="72" t="s">
        <v>139</v>
      </c>
      <c r="BA716" s="7" t="s">
        <v>135</v>
      </c>
      <c r="BB716" s="7"/>
      <c r="BC716" s="7"/>
      <c r="BD716" s="72"/>
      <c r="BE716" s="72"/>
      <c r="BF716" s="72"/>
      <c r="BG716" s="150"/>
      <c r="BH716" s="72"/>
      <c r="BI716" s="72"/>
      <c r="BJ716" s="72"/>
      <c r="BK716" s="72"/>
      <c r="BL716" s="72"/>
      <c r="BM716" s="72"/>
      <c r="BN716" s="72"/>
      <c r="BO716" s="72"/>
      <c r="BP716" s="72"/>
      <c r="BQ716" s="72"/>
      <c r="BR716" s="72"/>
      <c r="BS716" s="72"/>
      <c r="BT716" s="72"/>
      <c r="BU716" s="72"/>
      <c r="BV716" s="72"/>
      <c r="BW716" s="72"/>
      <c r="BX716" s="72">
        <v>1</v>
      </c>
      <c r="BY716" s="72"/>
      <c r="BZ716" s="72"/>
      <c r="CA716" s="72"/>
      <c r="CB716" s="72"/>
      <c r="CC716" s="72"/>
      <c r="CD716" s="72"/>
      <c r="CE716" s="72"/>
      <c r="CF716" s="72"/>
      <c r="CG716" s="72"/>
      <c r="CH716" s="72"/>
      <c r="CI716" s="72"/>
      <c r="CJ716" s="72"/>
      <c r="CK716" s="72"/>
      <c r="CL716" s="72"/>
      <c r="CM716" s="72"/>
      <c r="CN716" s="72"/>
      <c r="CO716" s="72"/>
      <c r="CP716" s="72"/>
      <c r="CQ716" s="72"/>
      <c r="CR716" s="72"/>
      <c r="CS716" s="72"/>
      <c r="CT716" s="72"/>
      <c r="CU716" s="72"/>
      <c r="CV716" s="72"/>
      <c r="CW716" s="72"/>
      <c r="CX716" s="72"/>
      <c r="CY716" s="72"/>
      <c r="CZ716" s="72"/>
      <c r="DA716" s="72"/>
      <c r="DB716" s="72"/>
      <c r="DC716" s="72"/>
      <c r="DD716" s="72"/>
      <c r="DE716" s="72"/>
      <c r="DF716" s="72"/>
      <c r="DG716" s="72"/>
      <c r="DH716" s="72"/>
      <c r="DI716" s="72"/>
      <c r="DJ716" s="72"/>
      <c r="DK716" s="72"/>
      <c r="DL716" s="72"/>
      <c r="DM716" s="72"/>
      <c r="DN716" s="72"/>
      <c r="DO716" s="72"/>
      <c r="DP716" s="72"/>
      <c r="DQ716" s="72"/>
      <c r="DR716" s="72"/>
      <c r="DS716" s="72"/>
      <c r="DT716" s="72"/>
      <c r="DU716" s="72"/>
      <c r="DV716" s="72"/>
      <c r="DW716" s="72"/>
      <c r="DX716" s="72"/>
      <c r="DY716" s="72"/>
      <c r="DZ716" s="72"/>
      <c r="EA716" s="72"/>
      <c r="EB716" s="72"/>
      <c r="EC716" s="72"/>
      <c r="ED716" s="72"/>
      <c r="EE716" s="72"/>
      <c r="EF716" s="72"/>
      <c r="EG716" s="72"/>
      <c r="EH716" s="72"/>
      <c r="EI716" s="72"/>
      <c r="EJ716" s="72"/>
      <c r="EK716" s="72"/>
      <c r="EL716" s="72"/>
      <c r="EM716" s="72"/>
      <c r="EN716" s="72"/>
      <c r="EO716" s="72"/>
      <c r="EP716" s="72"/>
      <c r="EQ716" s="72"/>
      <c r="ER716" s="238">
        <f t="shared" si="138"/>
        <v>1</v>
      </c>
      <c r="ES716" s="72">
        <f t="shared" si="139"/>
        <v>1</v>
      </c>
      <c r="ET716" s="72" t="s">
        <v>352</v>
      </c>
      <c r="EU716" s="7" t="s">
        <v>2232</v>
      </c>
      <c r="EV716" s="7" t="s">
        <v>115</v>
      </c>
      <c r="EW716" s="7" t="s">
        <v>2358</v>
      </c>
      <c r="EX716" s="150" t="s">
        <v>2974</v>
      </c>
      <c r="EY716" s="239">
        <v>46218</v>
      </c>
      <c r="EZ716" s="239"/>
      <c r="FA716" s="150"/>
      <c r="FB716" s="239"/>
      <c r="FC716" s="7"/>
      <c r="FD716" s="7"/>
      <c r="FE716" s="7">
        <f t="shared" si="143"/>
        <v>1</v>
      </c>
      <c r="FF716" s="72">
        <f t="shared" si="144"/>
        <v>3297</v>
      </c>
    </row>
    <row r="717" spans="1:163" ht="17.25" hidden="1" customHeight="1" x14ac:dyDescent="0.25">
      <c r="A717" s="72">
        <v>134824613</v>
      </c>
      <c r="B717" s="232" t="s">
        <v>920</v>
      </c>
      <c r="C717" s="72"/>
      <c r="D717" s="72"/>
      <c r="E717" s="72"/>
      <c r="F717" s="72"/>
      <c r="G717" s="233"/>
      <c r="H717" s="233"/>
      <c r="I717" s="72">
        <v>3050</v>
      </c>
      <c r="J717" s="72">
        <v>0</v>
      </c>
      <c r="K717" s="189">
        <f t="shared" si="133"/>
        <v>97</v>
      </c>
      <c r="L717" s="189">
        <f t="shared" si="134"/>
        <v>3050</v>
      </c>
      <c r="M717" s="260">
        <v>6</v>
      </c>
      <c r="N717" s="72" t="s">
        <v>124</v>
      </c>
      <c r="O717" s="72" t="s">
        <v>125</v>
      </c>
      <c r="P717" s="72" t="s">
        <v>126</v>
      </c>
      <c r="Q717" s="186">
        <v>0</v>
      </c>
      <c r="R717" s="66">
        <v>97</v>
      </c>
      <c r="S717" s="66">
        <f t="shared" si="135"/>
        <v>0</v>
      </c>
      <c r="T717" s="66">
        <v>3597</v>
      </c>
      <c r="U717" s="4" t="s">
        <v>129</v>
      </c>
      <c r="V717" s="5">
        <f t="shared" si="140"/>
        <v>0</v>
      </c>
      <c r="W717" s="5">
        <f t="shared" si="141"/>
        <v>0</v>
      </c>
      <c r="X717" s="5" t="str">
        <f t="shared" si="142"/>
        <v>FLOW</v>
      </c>
      <c r="Y717" s="72" t="str">
        <f t="shared" si="136"/>
        <v>RTP</v>
      </c>
      <c r="Z717" s="72" t="s">
        <v>129</v>
      </c>
      <c r="AA717" s="72" t="s">
        <v>127</v>
      </c>
      <c r="AB717" s="232"/>
      <c r="AC717" s="72"/>
      <c r="AD717" s="72" t="s">
        <v>2892</v>
      </c>
      <c r="AE717" s="234"/>
      <c r="AF717" s="235" t="s">
        <v>129</v>
      </c>
      <c r="AG717" s="7"/>
      <c r="AH717" s="72" t="s">
        <v>130</v>
      </c>
      <c r="AI717" s="7"/>
      <c r="AJ717" s="7"/>
      <c r="AK717" s="7"/>
      <c r="AL717" s="7">
        <v>0</v>
      </c>
      <c r="AM717" s="186">
        <v>0</v>
      </c>
      <c r="AN717" s="189">
        <v>176</v>
      </c>
      <c r="AO717" s="233">
        <v>205</v>
      </c>
      <c r="AP717" s="233" t="str">
        <f t="shared" si="137"/>
        <v>FLOW</v>
      </c>
      <c r="AQ717" s="233"/>
      <c r="AR717" s="233"/>
      <c r="AS717" s="233"/>
      <c r="AT717" s="233"/>
      <c r="AU717" s="72" t="s">
        <v>426</v>
      </c>
      <c r="AV717" s="236" t="s">
        <v>1697</v>
      </c>
      <c r="AW717" s="232" t="s">
        <v>1398</v>
      </c>
      <c r="AX717" s="237">
        <v>44880</v>
      </c>
      <c r="AY717" s="72">
        <v>36</v>
      </c>
      <c r="AZ717" s="72" t="s">
        <v>139</v>
      </c>
      <c r="BA717" s="7" t="s">
        <v>135</v>
      </c>
      <c r="BB717" s="7"/>
      <c r="BC717" s="7"/>
      <c r="BD717" s="72"/>
      <c r="BE717" s="72"/>
      <c r="BF717" s="72"/>
      <c r="BG717" s="150"/>
      <c r="BH717" s="72"/>
      <c r="BI717" s="72"/>
      <c r="BJ717" s="72"/>
      <c r="BK717" s="72"/>
      <c r="BL717" s="72">
        <v>1</v>
      </c>
      <c r="BM717" s="72"/>
      <c r="BN717" s="72"/>
      <c r="BO717" s="72"/>
      <c r="BP717" s="72"/>
      <c r="BQ717" s="72"/>
      <c r="BR717" s="72"/>
      <c r="BS717" s="72"/>
      <c r="BT717" s="72"/>
      <c r="BU717" s="72"/>
      <c r="BV717" s="72"/>
      <c r="BW717" s="72"/>
      <c r="BX717" s="72"/>
      <c r="BY717" s="72"/>
      <c r="BZ717" s="72"/>
      <c r="CA717" s="72"/>
      <c r="CB717" s="72"/>
      <c r="CC717" s="72"/>
      <c r="CD717" s="72"/>
      <c r="CE717" s="72"/>
      <c r="CF717" s="72"/>
      <c r="CG717" s="72"/>
      <c r="CH717" s="72"/>
      <c r="CI717" s="72"/>
      <c r="CJ717" s="72"/>
      <c r="CK717" s="72"/>
      <c r="CL717" s="72"/>
      <c r="CM717" s="72"/>
      <c r="CN717" s="72"/>
      <c r="CO717" s="72"/>
      <c r="CP717" s="72"/>
      <c r="CQ717" s="72"/>
      <c r="CR717" s="72"/>
      <c r="CS717" s="72"/>
      <c r="CT717" s="72"/>
      <c r="CU717" s="72"/>
      <c r="CV717" s="72"/>
      <c r="CW717" s="72"/>
      <c r="CX717" s="72"/>
      <c r="CY717" s="72"/>
      <c r="CZ717" s="72"/>
      <c r="DA717" s="72"/>
      <c r="DB717" s="72"/>
      <c r="DC717" s="72"/>
      <c r="DD717" s="72"/>
      <c r="DE717" s="72"/>
      <c r="DF717" s="72"/>
      <c r="DG717" s="72"/>
      <c r="DH717" s="72"/>
      <c r="DI717" s="72"/>
      <c r="DJ717" s="72"/>
      <c r="DK717" s="72"/>
      <c r="DL717" s="72"/>
      <c r="DM717" s="72"/>
      <c r="DN717" s="72"/>
      <c r="DO717" s="72"/>
      <c r="DP717" s="72"/>
      <c r="DQ717" s="72"/>
      <c r="DR717" s="72"/>
      <c r="DS717" s="72"/>
      <c r="DT717" s="72"/>
      <c r="DU717" s="72"/>
      <c r="DV717" s="72"/>
      <c r="DW717" s="72"/>
      <c r="DX717" s="72"/>
      <c r="DY717" s="72"/>
      <c r="DZ717" s="72"/>
      <c r="EA717" s="72"/>
      <c r="EB717" s="72"/>
      <c r="EC717" s="72"/>
      <c r="ED717" s="72"/>
      <c r="EE717" s="72"/>
      <c r="EF717" s="72"/>
      <c r="EG717" s="72"/>
      <c r="EH717" s="72"/>
      <c r="EI717" s="72"/>
      <c r="EJ717" s="72"/>
      <c r="EK717" s="72"/>
      <c r="EL717" s="72"/>
      <c r="EM717" s="72"/>
      <c r="EN717" s="72"/>
      <c r="EO717" s="72"/>
      <c r="EP717" s="72"/>
      <c r="EQ717" s="72"/>
      <c r="ER717" s="238">
        <f t="shared" si="138"/>
        <v>1</v>
      </c>
      <c r="ES717" s="72">
        <f t="shared" si="139"/>
        <v>1</v>
      </c>
      <c r="ET717" s="72" t="s">
        <v>136</v>
      </c>
      <c r="EU717" s="7" t="s">
        <v>2233</v>
      </c>
      <c r="EV717" s="7" t="s">
        <v>115</v>
      </c>
      <c r="EW717" s="7" t="s">
        <v>2354</v>
      </c>
      <c r="EX717" s="150" t="s">
        <v>2410</v>
      </c>
      <c r="EY717" s="239">
        <v>46207</v>
      </c>
      <c r="EZ717" s="239"/>
      <c r="FA717" s="150"/>
      <c r="FB717" s="239"/>
      <c r="FC717" s="7"/>
      <c r="FD717" s="7"/>
      <c r="FE717" s="7">
        <f t="shared" si="143"/>
        <v>97</v>
      </c>
      <c r="FF717" s="72">
        <f t="shared" si="144"/>
        <v>3050</v>
      </c>
    </row>
    <row r="718" spans="1:163" ht="17.25" hidden="1" customHeight="1" x14ac:dyDescent="0.25">
      <c r="A718" s="72">
        <v>464280901</v>
      </c>
      <c r="B718" s="232" t="s">
        <v>909</v>
      </c>
      <c r="C718" s="72"/>
      <c r="D718" s="72"/>
      <c r="E718" s="72"/>
      <c r="F718" s="72"/>
      <c r="G718" s="233"/>
      <c r="H718" s="233"/>
      <c r="I718" s="72">
        <v>5763</v>
      </c>
      <c r="J718" s="72">
        <v>0</v>
      </c>
      <c r="K718" s="189">
        <f t="shared" si="133"/>
        <v>5</v>
      </c>
      <c r="L718" s="189">
        <f t="shared" si="134"/>
        <v>5763</v>
      </c>
      <c r="M718" s="260">
        <v>2</v>
      </c>
      <c r="N718" s="72" t="s">
        <v>124</v>
      </c>
      <c r="O718" s="72" t="s">
        <v>125</v>
      </c>
      <c r="P718" s="72" t="s">
        <v>126</v>
      </c>
      <c r="Q718" s="186">
        <v>0</v>
      </c>
      <c r="R718" s="66">
        <v>5</v>
      </c>
      <c r="S718" s="66">
        <f t="shared" si="135"/>
        <v>0</v>
      </c>
      <c r="T718" s="66">
        <v>450</v>
      </c>
      <c r="U718" s="4" t="s">
        <v>129</v>
      </c>
      <c r="V718" s="5">
        <f t="shared" si="140"/>
        <v>0</v>
      </c>
      <c r="W718" s="5">
        <f t="shared" si="141"/>
        <v>0</v>
      </c>
      <c r="X718" s="5" t="str">
        <f t="shared" si="142"/>
        <v>FLOW</v>
      </c>
      <c r="Y718" s="72" t="str">
        <f t="shared" si="136"/>
        <v>NC</v>
      </c>
      <c r="Z718" s="72" t="s">
        <v>129</v>
      </c>
      <c r="AA718" s="72" t="s">
        <v>141</v>
      </c>
      <c r="AB718" s="232" t="s">
        <v>2347</v>
      </c>
      <c r="AC718" s="72"/>
      <c r="AD718" s="72" t="s">
        <v>2892</v>
      </c>
      <c r="AE718" s="234"/>
      <c r="AF718" s="235" t="s">
        <v>129</v>
      </c>
      <c r="AG718" s="7"/>
      <c r="AH718" s="72" t="s">
        <v>130</v>
      </c>
      <c r="AI718" s="7"/>
      <c r="AJ718" s="7"/>
      <c r="AK718" s="7"/>
      <c r="AL718" s="7">
        <v>0</v>
      </c>
      <c r="AM718" s="186">
        <v>0</v>
      </c>
      <c r="AN718" s="189">
        <v>57</v>
      </c>
      <c r="AO718" s="233">
        <v>86</v>
      </c>
      <c r="AP718" s="233" t="str">
        <f t="shared" si="137"/>
        <v>FLOW</v>
      </c>
      <c r="AQ718" s="233"/>
      <c r="AR718" s="233"/>
      <c r="AS718" s="233"/>
      <c r="AT718" s="233"/>
      <c r="AU718" s="72" t="s">
        <v>131</v>
      </c>
      <c r="AV718" s="236" t="s">
        <v>1686</v>
      </c>
      <c r="AW718" s="232" t="s">
        <v>1687</v>
      </c>
      <c r="AX718" s="237">
        <v>45575</v>
      </c>
      <c r="AY718" s="72">
        <v>18</v>
      </c>
      <c r="AZ718" s="72" t="s">
        <v>139</v>
      </c>
      <c r="BA718" s="7" t="s">
        <v>135</v>
      </c>
      <c r="BB718" s="7"/>
      <c r="BC718" s="7"/>
      <c r="BD718" s="72"/>
      <c r="BE718" s="72"/>
      <c r="BF718" s="72"/>
      <c r="BG718" s="150"/>
      <c r="BH718" s="72"/>
      <c r="BI718" s="72"/>
      <c r="BJ718" s="72"/>
      <c r="BK718" s="72"/>
      <c r="BL718" s="72"/>
      <c r="BM718" s="72"/>
      <c r="BN718" s="72"/>
      <c r="BO718" s="72"/>
      <c r="BP718" s="72"/>
      <c r="BQ718" s="72"/>
      <c r="BR718" s="72"/>
      <c r="BS718" s="72"/>
      <c r="BT718" s="72"/>
      <c r="BU718" s="72">
        <v>1</v>
      </c>
      <c r="BV718" s="72"/>
      <c r="BW718" s="72"/>
      <c r="BX718" s="72">
        <v>1</v>
      </c>
      <c r="BY718" s="72"/>
      <c r="BZ718" s="72"/>
      <c r="CA718" s="72"/>
      <c r="CB718" s="72"/>
      <c r="CC718" s="72"/>
      <c r="CD718" s="72"/>
      <c r="CE718" s="72"/>
      <c r="CF718" s="72"/>
      <c r="CG718" s="72"/>
      <c r="CH718" s="72"/>
      <c r="CI718" s="72"/>
      <c r="CJ718" s="72"/>
      <c r="CK718" s="72"/>
      <c r="CL718" s="72"/>
      <c r="CM718" s="72"/>
      <c r="CN718" s="72"/>
      <c r="CO718" s="72"/>
      <c r="CP718" s="72"/>
      <c r="CQ718" s="72"/>
      <c r="CR718" s="72"/>
      <c r="CS718" s="72"/>
      <c r="CT718" s="72"/>
      <c r="CU718" s="72"/>
      <c r="CV718" s="72"/>
      <c r="CW718" s="72"/>
      <c r="CX718" s="72"/>
      <c r="CY718" s="72"/>
      <c r="CZ718" s="72"/>
      <c r="DA718" s="72"/>
      <c r="DB718" s="72"/>
      <c r="DC718" s="72"/>
      <c r="DD718" s="72"/>
      <c r="DE718" s="72"/>
      <c r="DF718" s="72"/>
      <c r="DG718" s="72"/>
      <c r="DH718" s="72"/>
      <c r="DI718" s="72"/>
      <c r="DJ718" s="72"/>
      <c r="DK718" s="72"/>
      <c r="DL718" s="72"/>
      <c r="DM718" s="72"/>
      <c r="DN718" s="72"/>
      <c r="DO718" s="72"/>
      <c r="DP718" s="72"/>
      <c r="DQ718" s="72"/>
      <c r="DR718" s="72"/>
      <c r="DS718" s="72"/>
      <c r="DT718" s="72"/>
      <c r="DU718" s="72"/>
      <c r="DV718" s="72"/>
      <c r="DW718" s="72"/>
      <c r="DX718" s="72"/>
      <c r="DY718" s="72"/>
      <c r="DZ718" s="72"/>
      <c r="EA718" s="72"/>
      <c r="EB718" s="72"/>
      <c r="EC718" s="72"/>
      <c r="ED718" s="72"/>
      <c r="EE718" s="72"/>
      <c r="EF718" s="72"/>
      <c r="EG718" s="72"/>
      <c r="EH718" s="72"/>
      <c r="EI718" s="72"/>
      <c r="EJ718" s="72"/>
      <c r="EK718" s="72"/>
      <c r="EL718" s="72"/>
      <c r="EM718" s="72"/>
      <c r="EN718" s="72"/>
      <c r="EO718" s="72"/>
      <c r="EP718" s="72"/>
      <c r="EQ718" s="72"/>
      <c r="ER718" s="238">
        <f t="shared" si="138"/>
        <v>2</v>
      </c>
      <c r="ES718" s="72">
        <f t="shared" si="139"/>
        <v>1</v>
      </c>
      <c r="ET718" s="72" t="s">
        <v>136</v>
      </c>
      <c r="EU718" s="7" t="s">
        <v>2234</v>
      </c>
      <c r="EV718" s="7" t="s">
        <v>115</v>
      </c>
      <c r="EW718" s="7" t="s">
        <v>2362</v>
      </c>
      <c r="EX718" s="150" t="s">
        <v>2381</v>
      </c>
      <c r="EY718" s="239">
        <v>46210</v>
      </c>
      <c r="EZ718" s="239"/>
      <c r="FA718" s="150"/>
      <c r="FB718" s="239"/>
      <c r="FC718" s="7"/>
      <c r="FD718" s="7"/>
      <c r="FE718" s="7">
        <f t="shared" si="143"/>
        <v>5</v>
      </c>
      <c r="FF718" s="72">
        <f t="shared" si="144"/>
        <v>5763</v>
      </c>
    </row>
    <row r="719" spans="1:163" ht="17.25" hidden="1" customHeight="1" x14ac:dyDescent="0.25">
      <c r="A719" s="72">
        <v>464282194</v>
      </c>
      <c r="B719" s="232" t="s">
        <v>921</v>
      </c>
      <c r="C719" s="72"/>
      <c r="D719" s="72"/>
      <c r="E719" s="72"/>
      <c r="F719" s="72"/>
      <c r="G719" s="233"/>
      <c r="H719" s="233"/>
      <c r="I719" s="72">
        <v>5059</v>
      </c>
      <c r="J719" s="72">
        <v>0</v>
      </c>
      <c r="K719" s="189">
        <f t="shared" si="133"/>
        <v>36</v>
      </c>
      <c r="L719" s="189">
        <f t="shared" si="134"/>
        <v>5059</v>
      </c>
      <c r="M719" s="260">
        <v>2</v>
      </c>
      <c r="N719" s="72" t="s">
        <v>124</v>
      </c>
      <c r="O719" s="72" t="s">
        <v>125</v>
      </c>
      <c r="P719" s="72" t="s">
        <v>126</v>
      </c>
      <c r="Q719" s="186">
        <v>0</v>
      </c>
      <c r="R719" s="66">
        <v>36</v>
      </c>
      <c r="S719" s="66">
        <f t="shared" si="135"/>
        <v>0</v>
      </c>
      <c r="T719" s="66">
        <v>2696</v>
      </c>
      <c r="U719" s="4" t="s">
        <v>129</v>
      </c>
      <c r="V719" s="5">
        <f t="shared" si="140"/>
        <v>0</v>
      </c>
      <c r="W719" s="5">
        <f t="shared" si="141"/>
        <v>0</v>
      </c>
      <c r="X719" s="5" t="str">
        <f t="shared" si="142"/>
        <v>FLOW</v>
      </c>
      <c r="Y719" s="72" t="str">
        <f t="shared" si="136"/>
        <v>BPTP</v>
      </c>
      <c r="Z719" s="72" t="s">
        <v>129</v>
      </c>
      <c r="AA719" s="72" t="s">
        <v>258</v>
      </c>
      <c r="AB719" s="232"/>
      <c r="AC719" s="72">
        <v>26</v>
      </c>
      <c r="AD719" s="72" t="s">
        <v>2888</v>
      </c>
      <c r="AE719" s="234"/>
      <c r="AF719" s="235" t="s">
        <v>129</v>
      </c>
      <c r="AG719" s="7"/>
      <c r="AH719" s="72" t="s">
        <v>130</v>
      </c>
      <c r="AI719" s="7"/>
      <c r="AJ719" s="7"/>
      <c r="AK719" s="7"/>
      <c r="AL719" s="7">
        <v>0</v>
      </c>
      <c r="AM719" s="186">
        <v>0</v>
      </c>
      <c r="AN719" s="189">
        <v>57</v>
      </c>
      <c r="AO719" s="233">
        <v>86</v>
      </c>
      <c r="AP719" s="233" t="str">
        <f t="shared" si="137"/>
        <v>FLOW</v>
      </c>
      <c r="AQ719" s="233"/>
      <c r="AR719" s="233"/>
      <c r="AS719" s="233"/>
      <c r="AT719" s="233"/>
      <c r="AU719" s="72" t="s">
        <v>131</v>
      </c>
      <c r="AV719" s="236" t="s">
        <v>1698</v>
      </c>
      <c r="AW719" s="232" t="s">
        <v>221</v>
      </c>
      <c r="AX719" s="237">
        <v>45575</v>
      </c>
      <c r="AY719" s="72">
        <v>18</v>
      </c>
      <c r="AZ719" s="72" t="s">
        <v>139</v>
      </c>
      <c r="BA719" s="7" t="s">
        <v>135</v>
      </c>
      <c r="BB719" s="7"/>
      <c r="BC719" s="7"/>
      <c r="BD719" s="72"/>
      <c r="BE719" s="72"/>
      <c r="BF719" s="72"/>
      <c r="BG719" s="150"/>
      <c r="BH719" s="72"/>
      <c r="BI719" s="72"/>
      <c r="BJ719" s="72"/>
      <c r="BK719" s="72"/>
      <c r="BL719" s="72"/>
      <c r="BM719" s="72"/>
      <c r="BN719" s="72"/>
      <c r="BO719" s="72"/>
      <c r="BP719" s="72"/>
      <c r="BQ719" s="72"/>
      <c r="BR719" s="72"/>
      <c r="BS719" s="72"/>
      <c r="BT719" s="72"/>
      <c r="BU719" s="72">
        <v>1</v>
      </c>
      <c r="BV719" s="72"/>
      <c r="BW719" s="72"/>
      <c r="BX719" s="72">
        <v>1</v>
      </c>
      <c r="BY719" s="72"/>
      <c r="BZ719" s="72"/>
      <c r="CA719" s="72"/>
      <c r="CB719" s="72"/>
      <c r="CC719" s="72"/>
      <c r="CD719" s="72"/>
      <c r="CE719" s="72"/>
      <c r="CF719" s="72"/>
      <c r="CG719" s="72"/>
      <c r="CH719" s="72"/>
      <c r="CI719" s="72"/>
      <c r="CJ719" s="72"/>
      <c r="CK719" s="72"/>
      <c r="CL719" s="72"/>
      <c r="CM719" s="72"/>
      <c r="CN719" s="72"/>
      <c r="CO719" s="72"/>
      <c r="CP719" s="72"/>
      <c r="CQ719" s="72"/>
      <c r="CR719" s="72"/>
      <c r="CS719" s="72"/>
      <c r="CT719" s="72"/>
      <c r="CU719" s="72"/>
      <c r="CV719" s="72"/>
      <c r="CW719" s="72"/>
      <c r="CX719" s="72"/>
      <c r="CY719" s="72"/>
      <c r="CZ719" s="72"/>
      <c r="DA719" s="72"/>
      <c r="DB719" s="72"/>
      <c r="DC719" s="72"/>
      <c r="DD719" s="72"/>
      <c r="DE719" s="72"/>
      <c r="DF719" s="72"/>
      <c r="DG719" s="72"/>
      <c r="DH719" s="72"/>
      <c r="DI719" s="72"/>
      <c r="DJ719" s="72"/>
      <c r="DK719" s="72"/>
      <c r="DL719" s="72"/>
      <c r="DM719" s="72"/>
      <c r="DN719" s="72"/>
      <c r="DO719" s="72"/>
      <c r="DP719" s="72"/>
      <c r="DQ719" s="72"/>
      <c r="DR719" s="72"/>
      <c r="DS719" s="72"/>
      <c r="DT719" s="72"/>
      <c r="DU719" s="72"/>
      <c r="DV719" s="72"/>
      <c r="DW719" s="72"/>
      <c r="DX719" s="72"/>
      <c r="DY719" s="72"/>
      <c r="DZ719" s="72"/>
      <c r="EA719" s="72"/>
      <c r="EB719" s="72"/>
      <c r="EC719" s="72"/>
      <c r="ED719" s="72"/>
      <c r="EE719" s="72"/>
      <c r="EF719" s="72"/>
      <c r="EG719" s="72"/>
      <c r="EH719" s="72"/>
      <c r="EI719" s="72"/>
      <c r="EJ719" s="72"/>
      <c r="EK719" s="72"/>
      <c r="EL719" s="72"/>
      <c r="EM719" s="72"/>
      <c r="EN719" s="72"/>
      <c r="EO719" s="72"/>
      <c r="EP719" s="72"/>
      <c r="EQ719" s="72"/>
      <c r="ER719" s="238">
        <f t="shared" si="138"/>
        <v>2</v>
      </c>
      <c r="ES719" s="72">
        <f t="shared" si="139"/>
        <v>1</v>
      </c>
      <c r="ET719" s="72" t="s">
        <v>136</v>
      </c>
      <c r="EU719" s="7" t="s">
        <v>2235</v>
      </c>
      <c r="EV719" s="7" t="s">
        <v>115</v>
      </c>
      <c r="EW719" s="7" t="s">
        <v>2354</v>
      </c>
      <c r="EX719" s="150" t="s">
        <v>2547</v>
      </c>
      <c r="EY719" s="239">
        <v>46210</v>
      </c>
      <c r="EZ719" s="239"/>
      <c r="FA719" s="150"/>
      <c r="FB719" s="239"/>
      <c r="FC719" s="7"/>
      <c r="FD719" s="7"/>
      <c r="FE719" s="7">
        <f t="shared" si="143"/>
        <v>36</v>
      </c>
      <c r="FF719" s="72">
        <f t="shared" si="144"/>
        <v>5059</v>
      </c>
    </row>
    <row r="720" spans="1:163" ht="17.25" hidden="1" customHeight="1" x14ac:dyDescent="0.25">
      <c r="A720" s="72">
        <v>137963404</v>
      </c>
      <c r="B720" s="232" t="s">
        <v>419</v>
      </c>
      <c r="C720" s="72" t="s">
        <v>2243</v>
      </c>
      <c r="D720" s="72" t="s">
        <v>2247</v>
      </c>
      <c r="E720" s="72">
        <v>400</v>
      </c>
      <c r="F720" s="72"/>
      <c r="G720" s="233"/>
      <c r="H720" s="233"/>
      <c r="I720" s="72">
        <v>5976</v>
      </c>
      <c r="J720" s="72">
        <v>0</v>
      </c>
      <c r="K720" s="189">
        <f t="shared" si="133"/>
        <v>139.58000000000001</v>
      </c>
      <c r="L720" s="189">
        <f t="shared" si="134"/>
        <v>5576</v>
      </c>
      <c r="M720" s="260">
        <v>3</v>
      </c>
      <c r="N720" s="72" t="s">
        <v>480</v>
      </c>
      <c r="O720" s="72" t="s">
        <v>128</v>
      </c>
      <c r="P720" s="72" t="s">
        <v>236</v>
      </c>
      <c r="Q720" s="186">
        <v>0</v>
      </c>
      <c r="R720" s="66">
        <v>139.58000000000001</v>
      </c>
      <c r="S720" s="66">
        <f t="shared" si="135"/>
        <v>0</v>
      </c>
      <c r="T720" s="66">
        <v>3150</v>
      </c>
      <c r="U720" s="4" t="s">
        <v>124</v>
      </c>
      <c r="V720" s="5">
        <f t="shared" si="140"/>
        <v>0</v>
      </c>
      <c r="W720" s="5">
        <f t="shared" si="141"/>
        <v>0</v>
      </c>
      <c r="X720" s="5" t="str">
        <f t="shared" si="142"/>
        <v>RB</v>
      </c>
      <c r="Y720" s="72" t="str">
        <f t="shared" si="136"/>
        <v>PAID</v>
      </c>
      <c r="Z720" s="72" t="s">
        <v>141</v>
      </c>
      <c r="AA720" s="72" t="s">
        <v>128</v>
      </c>
      <c r="AB720" s="232"/>
      <c r="AC720" s="72"/>
      <c r="AD720" s="72"/>
      <c r="AE720" s="234"/>
      <c r="AF720" s="235" t="s">
        <v>129</v>
      </c>
      <c r="AG720" s="7"/>
      <c r="AH720" s="72" t="s">
        <v>420</v>
      </c>
      <c r="AI720" s="7"/>
      <c r="AJ720" s="7"/>
      <c r="AK720" s="7"/>
      <c r="AL720" s="7">
        <v>0</v>
      </c>
      <c r="AM720" s="186">
        <v>0</v>
      </c>
      <c r="AN720" s="189">
        <v>86</v>
      </c>
      <c r="AO720" s="233">
        <v>0</v>
      </c>
      <c r="AP720" s="233" t="str">
        <f t="shared" si="137"/>
        <v>RB</v>
      </c>
      <c r="AQ720" s="233"/>
      <c r="AR720" s="233"/>
      <c r="AS720" s="233"/>
      <c r="AT720" s="233"/>
      <c r="AU720" s="72" t="s">
        <v>131</v>
      </c>
      <c r="AV720" s="236" t="s">
        <v>421</v>
      </c>
      <c r="AW720" s="232" t="s">
        <v>422</v>
      </c>
      <c r="AX720" s="237">
        <v>44947</v>
      </c>
      <c r="AY720" s="72">
        <v>36</v>
      </c>
      <c r="AZ720" s="72" t="s">
        <v>139</v>
      </c>
      <c r="BA720" s="7" t="s">
        <v>135</v>
      </c>
      <c r="BB720" s="7"/>
      <c r="BC720" s="7"/>
      <c r="BD720" s="72"/>
      <c r="BE720" s="72"/>
      <c r="BF720" s="72"/>
      <c r="BG720" s="150"/>
      <c r="BH720" s="72"/>
      <c r="BI720" s="72"/>
      <c r="BJ720" s="72"/>
      <c r="BK720" s="72"/>
      <c r="BL720" s="72">
        <v>1</v>
      </c>
      <c r="BM720" s="72"/>
      <c r="BN720" s="72"/>
      <c r="BO720" s="72"/>
      <c r="BP720" s="72"/>
      <c r="BQ720" s="72"/>
      <c r="BR720" s="72"/>
      <c r="BS720" s="72"/>
      <c r="BT720" s="72"/>
      <c r="BU720" s="72"/>
      <c r="BV720" s="72"/>
      <c r="BW720" s="72"/>
      <c r="BX720" s="72"/>
      <c r="BY720" s="72"/>
      <c r="BZ720" s="72"/>
      <c r="CA720" s="72"/>
      <c r="CB720" s="72"/>
      <c r="CC720" s="72"/>
      <c r="CD720" s="72"/>
      <c r="CE720" s="72"/>
      <c r="CF720" s="72"/>
      <c r="CG720" s="72"/>
      <c r="CH720" s="72"/>
      <c r="CI720" s="72"/>
      <c r="CJ720" s="72"/>
      <c r="CK720" s="72"/>
      <c r="CL720" s="72"/>
      <c r="CM720" s="72"/>
      <c r="CN720" s="72"/>
      <c r="CO720" s="72"/>
      <c r="CP720" s="72"/>
      <c r="CQ720" s="72"/>
      <c r="CR720" s="72"/>
      <c r="CS720" s="72"/>
      <c r="CT720" s="72"/>
      <c r="CU720" s="72"/>
      <c r="CV720" s="72"/>
      <c r="CW720" s="72"/>
      <c r="CX720" s="72"/>
      <c r="CY720" s="72"/>
      <c r="CZ720" s="72"/>
      <c r="DA720" s="72"/>
      <c r="DB720" s="72"/>
      <c r="DC720" s="72"/>
      <c r="DD720" s="72"/>
      <c r="DE720" s="72"/>
      <c r="DF720" s="72"/>
      <c r="DG720" s="72"/>
      <c r="DH720" s="72"/>
      <c r="DI720" s="72"/>
      <c r="DJ720" s="72"/>
      <c r="DK720" s="72"/>
      <c r="DL720" s="72"/>
      <c r="DM720" s="72"/>
      <c r="DN720" s="72"/>
      <c r="DO720" s="72"/>
      <c r="DP720" s="72"/>
      <c r="DQ720" s="72"/>
      <c r="DR720" s="72"/>
      <c r="DS720" s="72"/>
      <c r="DT720" s="72"/>
      <c r="DU720" s="72"/>
      <c r="DV720" s="72"/>
      <c r="DW720" s="72"/>
      <c r="DX720" s="72"/>
      <c r="DY720" s="72"/>
      <c r="DZ720" s="72"/>
      <c r="EA720" s="72"/>
      <c r="EB720" s="72"/>
      <c r="EC720" s="72"/>
      <c r="ED720" s="72"/>
      <c r="EE720" s="72"/>
      <c r="EF720" s="72"/>
      <c r="EG720" s="72"/>
      <c r="EH720" s="72"/>
      <c r="EI720" s="72"/>
      <c r="EJ720" s="72"/>
      <c r="EK720" s="72"/>
      <c r="EL720" s="72"/>
      <c r="EM720" s="72"/>
      <c r="EN720" s="72"/>
      <c r="EO720" s="72"/>
      <c r="EP720" s="72"/>
      <c r="EQ720" s="72"/>
      <c r="ER720" s="238">
        <f t="shared" si="138"/>
        <v>1</v>
      </c>
      <c r="ES720" s="72">
        <f t="shared" si="139"/>
        <v>1</v>
      </c>
      <c r="ET720" s="72" t="s">
        <v>240</v>
      </c>
      <c r="EU720" s="7" t="s">
        <v>423</v>
      </c>
      <c r="EV720" s="7" t="s">
        <v>115</v>
      </c>
      <c r="EW720" s="7" t="s">
        <v>2354</v>
      </c>
      <c r="EX720" s="150" t="s">
        <v>2548</v>
      </c>
      <c r="EY720" s="239">
        <v>46207</v>
      </c>
      <c r="EZ720" s="239"/>
      <c r="FA720" s="150"/>
      <c r="FB720" s="239"/>
      <c r="FC720" s="7"/>
      <c r="FD720" s="7"/>
      <c r="FE720" s="7">
        <f t="shared" si="143"/>
        <v>139.58000000000001</v>
      </c>
      <c r="FF720" s="72">
        <f t="shared" si="144"/>
        <v>5976</v>
      </c>
      <c r="FG720" s="6">
        <v>137963404</v>
      </c>
    </row>
    <row r="721" spans="1:163" ht="17.25" hidden="1" customHeight="1" x14ac:dyDescent="0.25">
      <c r="A721" s="72">
        <v>454518679</v>
      </c>
      <c r="B721" s="232" t="s">
        <v>424</v>
      </c>
      <c r="C721" s="72"/>
      <c r="D721" s="72"/>
      <c r="E721" s="72"/>
      <c r="F721" s="72"/>
      <c r="G721" s="233"/>
      <c r="H721" s="233"/>
      <c r="I721" s="72">
        <v>3135</v>
      </c>
      <c r="J721" s="72">
        <v>0</v>
      </c>
      <c r="K721" s="189">
        <f t="shared" si="133"/>
        <v>2</v>
      </c>
      <c r="L721" s="189">
        <f t="shared" si="134"/>
        <v>3135</v>
      </c>
      <c r="M721" s="260">
        <v>3</v>
      </c>
      <c r="N721" s="72" t="s">
        <v>124</v>
      </c>
      <c r="O721" s="72" t="s">
        <v>125</v>
      </c>
      <c r="P721" s="72" t="s">
        <v>140</v>
      </c>
      <c r="Q721" s="186">
        <v>0</v>
      </c>
      <c r="R721" s="66">
        <v>2</v>
      </c>
      <c r="S721" s="66">
        <f t="shared" si="135"/>
        <v>0</v>
      </c>
      <c r="T721" s="66">
        <v>3121.26</v>
      </c>
      <c r="U721" s="4" t="s">
        <v>124</v>
      </c>
      <c r="V721" s="5">
        <f t="shared" si="140"/>
        <v>0</v>
      </c>
      <c r="W721" s="5">
        <f t="shared" si="141"/>
        <v>0</v>
      </c>
      <c r="X721" s="5" t="str">
        <f t="shared" si="142"/>
        <v>FLOW</v>
      </c>
      <c r="Y721" s="72" t="str">
        <f t="shared" si="136"/>
        <v>NC</v>
      </c>
      <c r="Z721" s="72" t="s">
        <v>141</v>
      </c>
      <c r="AA721" s="72" t="s">
        <v>141</v>
      </c>
      <c r="AB721" s="232" t="s">
        <v>2349</v>
      </c>
      <c r="AC721" s="72"/>
      <c r="AD721" s="72" t="s">
        <v>2892</v>
      </c>
      <c r="AE721" s="234"/>
      <c r="AF721" s="235" t="s">
        <v>129</v>
      </c>
      <c r="AG721" s="7"/>
      <c r="AH721" s="72" t="s">
        <v>425</v>
      </c>
      <c r="AI721" s="7"/>
      <c r="AJ721" s="7"/>
      <c r="AK721" s="7"/>
      <c r="AL721" s="7">
        <v>0</v>
      </c>
      <c r="AM721" s="186">
        <v>0</v>
      </c>
      <c r="AN721" s="189">
        <v>87</v>
      </c>
      <c r="AO721" s="233">
        <v>116</v>
      </c>
      <c r="AP721" s="233" t="str">
        <f t="shared" si="137"/>
        <v>FLOW</v>
      </c>
      <c r="AQ721" s="233"/>
      <c r="AR721" s="233"/>
      <c r="AS721" s="233"/>
      <c r="AT721" s="233"/>
      <c r="AU721" s="72" t="s">
        <v>426</v>
      </c>
      <c r="AV721" s="236" t="s">
        <v>427</v>
      </c>
      <c r="AW721" s="232" t="s">
        <v>1739</v>
      </c>
      <c r="AX721" s="237">
        <v>44801</v>
      </c>
      <c r="AY721" s="72">
        <v>42</v>
      </c>
      <c r="AZ721" s="72" t="s">
        <v>139</v>
      </c>
      <c r="BA721" s="7" t="s">
        <v>135</v>
      </c>
      <c r="BB721" s="7"/>
      <c r="BC721" s="7"/>
      <c r="BD721" s="72"/>
      <c r="BE721" s="72"/>
      <c r="BF721" s="72">
        <v>1</v>
      </c>
      <c r="BG721" s="150"/>
      <c r="BH721" s="72"/>
      <c r="BI721" s="72"/>
      <c r="BJ721" s="72"/>
      <c r="BK721" s="72"/>
      <c r="BL721" s="72"/>
      <c r="BM721" s="72"/>
      <c r="BN721" s="72"/>
      <c r="BO721" s="72"/>
      <c r="BP721" s="72"/>
      <c r="BQ721" s="72"/>
      <c r="BR721" s="72"/>
      <c r="BS721" s="72"/>
      <c r="BT721" s="72"/>
      <c r="BU721" s="72"/>
      <c r="BV721" s="72"/>
      <c r="BW721" s="72"/>
      <c r="BX721" s="72"/>
      <c r="BY721" s="72"/>
      <c r="BZ721" s="72"/>
      <c r="CA721" s="72"/>
      <c r="CB721" s="72"/>
      <c r="CC721" s="72"/>
      <c r="CD721" s="72"/>
      <c r="CE721" s="72"/>
      <c r="CF721" s="72"/>
      <c r="CG721" s="72"/>
      <c r="CH721" s="72"/>
      <c r="CI721" s="72"/>
      <c r="CJ721" s="72"/>
      <c r="CK721" s="72"/>
      <c r="CL721" s="72"/>
      <c r="CM721" s="72"/>
      <c r="CN721" s="72"/>
      <c r="CO721" s="72"/>
      <c r="CP721" s="72"/>
      <c r="CQ721" s="72"/>
      <c r="CR721" s="72"/>
      <c r="CS721" s="72"/>
      <c r="CT721" s="72"/>
      <c r="CU721" s="72"/>
      <c r="CV721" s="72"/>
      <c r="CW721" s="72"/>
      <c r="CX721" s="72"/>
      <c r="CY721" s="72"/>
      <c r="CZ721" s="72"/>
      <c r="DA721" s="72"/>
      <c r="DB721" s="72"/>
      <c r="DC721" s="72"/>
      <c r="DD721" s="72"/>
      <c r="DE721" s="72"/>
      <c r="DF721" s="72"/>
      <c r="DG721" s="72"/>
      <c r="DH721" s="72"/>
      <c r="DI721" s="72"/>
      <c r="DJ721" s="72"/>
      <c r="DK721" s="72"/>
      <c r="DL721" s="72"/>
      <c r="DM721" s="72"/>
      <c r="DN721" s="72"/>
      <c r="DO721" s="72"/>
      <c r="DP721" s="72"/>
      <c r="DQ721" s="72"/>
      <c r="DR721" s="72"/>
      <c r="DS721" s="72"/>
      <c r="DT721" s="72"/>
      <c r="DU721" s="72"/>
      <c r="DV721" s="72"/>
      <c r="DW721" s="72"/>
      <c r="DX721" s="72"/>
      <c r="DY721" s="72"/>
      <c r="DZ721" s="72"/>
      <c r="EA721" s="72"/>
      <c r="EB721" s="72"/>
      <c r="EC721" s="72"/>
      <c r="ED721" s="72"/>
      <c r="EE721" s="72"/>
      <c r="EF721" s="72"/>
      <c r="EG721" s="72"/>
      <c r="EH721" s="72"/>
      <c r="EI721" s="72"/>
      <c r="EJ721" s="72"/>
      <c r="EK721" s="72"/>
      <c r="EL721" s="72"/>
      <c r="EM721" s="72"/>
      <c r="EN721" s="72"/>
      <c r="EO721" s="72"/>
      <c r="EP721" s="72"/>
      <c r="EQ721" s="72"/>
      <c r="ER721" s="238">
        <f t="shared" si="138"/>
        <v>1</v>
      </c>
      <c r="ES721" s="72">
        <f t="shared" si="139"/>
        <v>1</v>
      </c>
      <c r="ET721" s="72" t="s">
        <v>145</v>
      </c>
      <c r="EU721" s="7" t="s">
        <v>428</v>
      </c>
      <c r="EV721" s="7" t="s">
        <v>115</v>
      </c>
      <c r="EW721" s="7" t="s">
        <v>2386</v>
      </c>
      <c r="EX721" s="150" t="s">
        <v>2472</v>
      </c>
      <c r="EY721" s="239">
        <v>46205</v>
      </c>
      <c r="EZ721" s="239"/>
      <c r="FA721" s="150"/>
      <c r="FB721" s="239"/>
      <c r="FC721" s="7"/>
      <c r="FD721" s="7"/>
      <c r="FE721" s="7">
        <f t="shared" si="143"/>
        <v>2</v>
      </c>
      <c r="FF721" s="72">
        <f t="shared" si="144"/>
        <v>3135</v>
      </c>
      <c r="FG721" s="6">
        <v>454518679</v>
      </c>
    </row>
    <row r="722" spans="1:163" ht="17.25" hidden="1" customHeight="1" x14ac:dyDescent="0.25">
      <c r="A722" s="72">
        <v>462203870</v>
      </c>
      <c r="B722" s="232" t="s">
        <v>957</v>
      </c>
      <c r="C722" s="72"/>
      <c r="D722" s="72"/>
      <c r="E722" s="72"/>
      <c r="F722" s="72"/>
      <c r="G722" s="233"/>
      <c r="H722" s="233"/>
      <c r="I722" s="72">
        <v>1207</v>
      </c>
      <c r="J722" s="72">
        <v>0</v>
      </c>
      <c r="K722" s="189">
        <f t="shared" si="133"/>
        <v>19</v>
      </c>
      <c r="L722" s="189">
        <f t="shared" si="134"/>
        <v>1207</v>
      </c>
      <c r="M722" s="260">
        <v>5</v>
      </c>
      <c r="N722" s="72" t="s">
        <v>124</v>
      </c>
      <c r="O722" s="72" t="s">
        <v>125</v>
      </c>
      <c r="P722" s="72" t="s">
        <v>284</v>
      </c>
      <c r="Q722" s="186">
        <v>0</v>
      </c>
      <c r="R722" s="66">
        <v>19</v>
      </c>
      <c r="S722" s="66">
        <f t="shared" si="135"/>
        <v>0</v>
      </c>
      <c r="T722" s="66">
        <v>450</v>
      </c>
      <c r="U722" s="4" t="s">
        <v>129</v>
      </c>
      <c r="V722" s="5">
        <f t="shared" si="140"/>
        <v>0</v>
      </c>
      <c r="W722" s="5">
        <f t="shared" si="141"/>
        <v>0</v>
      </c>
      <c r="X722" s="5" t="str">
        <f t="shared" si="142"/>
        <v>FLOW</v>
      </c>
      <c r="Y722" s="72" t="str">
        <f t="shared" si="136"/>
        <v>NC</v>
      </c>
      <c r="Z722" s="72" t="s">
        <v>129</v>
      </c>
      <c r="AA722" s="72" t="s">
        <v>141</v>
      </c>
      <c r="AB722" s="232" t="s">
        <v>2349</v>
      </c>
      <c r="AC722" s="72"/>
      <c r="AD722" s="72"/>
      <c r="AE722" s="234"/>
      <c r="AF722" s="235" t="s">
        <v>129</v>
      </c>
      <c r="AG722" s="7"/>
      <c r="AH722" s="72" t="s">
        <v>1158</v>
      </c>
      <c r="AI722" s="7"/>
      <c r="AJ722" s="7"/>
      <c r="AK722" s="7"/>
      <c r="AL722" s="7">
        <v>0</v>
      </c>
      <c r="AM722" s="186">
        <v>0</v>
      </c>
      <c r="AN722" s="189">
        <v>145</v>
      </c>
      <c r="AO722" s="233">
        <v>174</v>
      </c>
      <c r="AP722" s="233" t="str">
        <f t="shared" si="137"/>
        <v>FLOW</v>
      </c>
      <c r="AQ722" s="233"/>
      <c r="AR722" s="233"/>
      <c r="AS722" s="233"/>
      <c r="AT722" s="233"/>
      <c r="AU722" s="72" t="s">
        <v>426</v>
      </c>
      <c r="AV722" s="236" t="s">
        <v>1744</v>
      </c>
      <c r="AW722" s="232" t="s">
        <v>1398</v>
      </c>
      <c r="AX722" s="237">
        <v>45363</v>
      </c>
      <c r="AY722" s="72">
        <v>22</v>
      </c>
      <c r="AZ722" s="72" t="s">
        <v>139</v>
      </c>
      <c r="BA722" s="7" t="s">
        <v>2305</v>
      </c>
      <c r="BB722" s="7"/>
      <c r="BC722" s="7"/>
      <c r="BD722" s="72"/>
      <c r="BE722" s="72"/>
      <c r="BF722" s="72"/>
      <c r="BG722" s="150"/>
      <c r="BH722" s="72"/>
      <c r="BI722" s="72"/>
      <c r="BJ722" s="72"/>
      <c r="BK722" s="72"/>
      <c r="BL722" s="72"/>
      <c r="BM722" s="72"/>
      <c r="BN722" s="72"/>
      <c r="BO722" s="72"/>
      <c r="BP722" s="72"/>
      <c r="BQ722" s="72"/>
      <c r="BR722" s="72"/>
      <c r="BS722" s="72"/>
      <c r="BT722" s="72"/>
      <c r="BU722" s="72"/>
      <c r="BV722" s="72"/>
      <c r="BW722" s="72"/>
      <c r="BX722" s="72"/>
      <c r="BY722" s="72"/>
      <c r="BZ722" s="72"/>
      <c r="CA722" s="72"/>
      <c r="CB722" s="72"/>
      <c r="CC722" s="72"/>
      <c r="CD722" s="72"/>
      <c r="CE722" s="72"/>
      <c r="CF722" s="72"/>
      <c r="CG722" s="72"/>
      <c r="CH722" s="72"/>
      <c r="CI722" s="72"/>
      <c r="CJ722" s="72"/>
      <c r="CK722" s="72"/>
      <c r="CL722" s="72"/>
      <c r="CM722" s="72"/>
      <c r="CN722" s="72"/>
      <c r="CO722" s="72"/>
      <c r="CP722" s="72"/>
      <c r="CQ722" s="72"/>
      <c r="CR722" s="72"/>
      <c r="CS722" s="72"/>
      <c r="CT722" s="72"/>
      <c r="CU722" s="72"/>
      <c r="CV722" s="72"/>
      <c r="CW722" s="72"/>
      <c r="CX722" s="72"/>
      <c r="CY722" s="72"/>
      <c r="CZ722" s="72"/>
      <c r="DA722" s="72"/>
      <c r="DB722" s="72"/>
      <c r="DC722" s="72"/>
      <c r="DD722" s="72"/>
      <c r="DE722" s="72"/>
      <c r="DF722" s="72"/>
      <c r="DG722" s="72"/>
      <c r="DH722" s="72"/>
      <c r="DI722" s="72"/>
      <c r="DJ722" s="72"/>
      <c r="DK722" s="72"/>
      <c r="DL722" s="72"/>
      <c r="DM722" s="72"/>
      <c r="DN722" s="72"/>
      <c r="DO722" s="72"/>
      <c r="DP722" s="72"/>
      <c r="DQ722" s="72"/>
      <c r="DR722" s="72"/>
      <c r="DS722" s="72"/>
      <c r="DT722" s="72"/>
      <c r="DU722" s="72"/>
      <c r="DV722" s="72"/>
      <c r="DW722" s="72"/>
      <c r="DX722" s="72"/>
      <c r="DY722" s="72"/>
      <c r="DZ722" s="72"/>
      <c r="EA722" s="72"/>
      <c r="EB722" s="72"/>
      <c r="EC722" s="72"/>
      <c r="ED722" s="72"/>
      <c r="EE722" s="72"/>
      <c r="EF722" s="72"/>
      <c r="EG722" s="72"/>
      <c r="EH722" s="72"/>
      <c r="EI722" s="72"/>
      <c r="EJ722" s="72"/>
      <c r="EK722" s="72"/>
      <c r="EL722" s="72"/>
      <c r="EM722" s="72"/>
      <c r="EN722" s="72"/>
      <c r="EO722" s="72"/>
      <c r="EP722" s="72"/>
      <c r="EQ722" s="72"/>
      <c r="ER722" s="238">
        <f t="shared" si="138"/>
        <v>0</v>
      </c>
      <c r="ES722" s="72" t="str">
        <f t="shared" si="139"/>
        <v/>
      </c>
      <c r="ET722" s="72" t="s">
        <v>288</v>
      </c>
      <c r="EU722" s="7" t="s">
        <v>2236</v>
      </c>
      <c r="EV722" s="7" t="s">
        <v>115</v>
      </c>
      <c r="EW722" s="7" t="e">
        <v>#N/A</v>
      </c>
      <c r="EX722" s="150" t="e">
        <v>#N/A</v>
      </c>
      <c r="EY722" s="239" t="e">
        <v>#N/A</v>
      </c>
      <c r="EZ722" s="239"/>
      <c r="FA722" s="150"/>
      <c r="FB722" s="239"/>
      <c r="FC722" s="7"/>
      <c r="FD722" s="7"/>
      <c r="FE722" s="7">
        <f t="shared" si="143"/>
        <v>19</v>
      </c>
      <c r="FF722" s="72">
        <f t="shared" si="144"/>
        <v>1207</v>
      </c>
    </row>
    <row r="723" spans="1:163" ht="17.25" hidden="1" customHeight="1" x14ac:dyDescent="0.25">
      <c r="A723" s="72">
        <v>461234688</v>
      </c>
      <c r="B723" s="232" t="s">
        <v>984</v>
      </c>
      <c r="C723" s="72"/>
      <c r="D723" s="72"/>
      <c r="E723" s="72"/>
      <c r="F723" s="72"/>
      <c r="G723" s="233"/>
      <c r="H723" s="233"/>
      <c r="I723" s="72">
        <v>4992</v>
      </c>
      <c r="J723" s="72">
        <v>0</v>
      </c>
      <c r="K723" s="189">
        <f t="shared" si="133"/>
        <v>3</v>
      </c>
      <c r="L723" s="189">
        <f t="shared" si="134"/>
        <v>4992</v>
      </c>
      <c r="M723" s="260">
        <v>5</v>
      </c>
      <c r="N723" s="72" t="s">
        <v>124</v>
      </c>
      <c r="O723" s="72" t="s">
        <v>125</v>
      </c>
      <c r="P723" s="72" t="s">
        <v>140</v>
      </c>
      <c r="Q723" s="186">
        <v>0</v>
      </c>
      <c r="R723" s="66">
        <v>3</v>
      </c>
      <c r="S723" s="66">
        <f t="shared" si="135"/>
        <v>0</v>
      </c>
      <c r="T723" s="66">
        <v>4050</v>
      </c>
      <c r="U723" s="4" t="s">
        <v>124</v>
      </c>
      <c r="V723" s="5">
        <f t="shared" si="140"/>
        <v>0</v>
      </c>
      <c r="W723" s="5">
        <f t="shared" si="141"/>
        <v>0</v>
      </c>
      <c r="X723" s="5" t="str">
        <f t="shared" si="142"/>
        <v>FLOW</v>
      </c>
      <c r="Y723" s="72" t="str">
        <f t="shared" si="136"/>
        <v>RTP</v>
      </c>
      <c r="Z723" s="72" t="s">
        <v>127</v>
      </c>
      <c r="AA723" s="72" t="s">
        <v>127</v>
      </c>
      <c r="AB723" s="232" t="s">
        <v>2346</v>
      </c>
      <c r="AC723" s="72"/>
      <c r="AD723" s="72" t="s">
        <v>2888</v>
      </c>
      <c r="AE723" s="234"/>
      <c r="AF723" s="235" t="s">
        <v>129</v>
      </c>
      <c r="AG723" s="7"/>
      <c r="AH723" s="72" t="s">
        <v>1169</v>
      </c>
      <c r="AI723" s="7"/>
      <c r="AJ723" s="7"/>
      <c r="AK723" s="7"/>
      <c r="AL723" s="7">
        <v>0</v>
      </c>
      <c r="AM723" s="186">
        <v>0</v>
      </c>
      <c r="AN723" s="189">
        <v>146</v>
      </c>
      <c r="AO723" s="233">
        <v>175</v>
      </c>
      <c r="AP723" s="233" t="str">
        <f t="shared" si="137"/>
        <v>FLOW</v>
      </c>
      <c r="AQ723" s="233"/>
      <c r="AR723" s="233"/>
      <c r="AS723" s="233"/>
      <c r="AT723" s="233"/>
      <c r="AU723" s="72" t="s">
        <v>426</v>
      </c>
      <c r="AV723" s="236" t="s">
        <v>1771</v>
      </c>
      <c r="AW723" s="232" t="s">
        <v>1772</v>
      </c>
      <c r="AX723" s="237">
        <v>45286</v>
      </c>
      <c r="AY723" s="72">
        <v>24</v>
      </c>
      <c r="AZ723" s="72" t="s">
        <v>139</v>
      </c>
      <c r="BA723" s="7" t="s">
        <v>135</v>
      </c>
      <c r="BB723" s="7"/>
      <c r="BC723" s="7"/>
      <c r="BD723" s="72"/>
      <c r="BE723" s="72"/>
      <c r="BF723" s="72"/>
      <c r="BG723" s="150"/>
      <c r="BH723" s="72"/>
      <c r="BI723" s="72"/>
      <c r="BJ723" s="72"/>
      <c r="BK723" s="72"/>
      <c r="BL723" s="72">
        <v>1</v>
      </c>
      <c r="BM723" s="72"/>
      <c r="BN723" s="72"/>
      <c r="BO723" s="72"/>
      <c r="BP723" s="72"/>
      <c r="BQ723" s="72"/>
      <c r="BR723" s="72"/>
      <c r="BS723" s="72"/>
      <c r="BT723" s="72"/>
      <c r="BU723" s="72"/>
      <c r="BV723" s="72"/>
      <c r="BW723" s="72"/>
      <c r="BX723" s="72"/>
      <c r="BY723" s="72"/>
      <c r="BZ723" s="72"/>
      <c r="CA723" s="72"/>
      <c r="CB723" s="72"/>
      <c r="CC723" s="72"/>
      <c r="CD723" s="72"/>
      <c r="CE723" s="72"/>
      <c r="CF723" s="72"/>
      <c r="CG723" s="72"/>
      <c r="CH723" s="72"/>
      <c r="CI723" s="72"/>
      <c r="CJ723" s="72"/>
      <c r="CK723" s="72"/>
      <c r="CL723" s="72"/>
      <c r="CM723" s="72"/>
      <c r="CN723" s="72"/>
      <c r="CO723" s="72"/>
      <c r="CP723" s="72"/>
      <c r="CQ723" s="72"/>
      <c r="CR723" s="72"/>
      <c r="CS723" s="72"/>
      <c r="CT723" s="72"/>
      <c r="CU723" s="72"/>
      <c r="CV723" s="72"/>
      <c r="CW723" s="72"/>
      <c r="CX723" s="72"/>
      <c r="CY723" s="72"/>
      <c r="CZ723" s="72"/>
      <c r="DA723" s="72"/>
      <c r="DB723" s="72"/>
      <c r="DC723" s="72"/>
      <c r="DD723" s="72"/>
      <c r="DE723" s="72"/>
      <c r="DF723" s="72"/>
      <c r="DG723" s="72"/>
      <c r="DH723" s="72"/>
      <c r="DI723" s="72"/>
      <c r="DJ723" s="72"/>
      <c r="DK723" s="72"/>
      <c r="DL723" s="72"/>
      <c r="DM723" s="72"/>
      <c r="DN723" s="72"/>
      <c r="DO723" s="72"/>
      <c r="DP723" s="72"/>
      <c r="DQ723" s="72"/>
      <c r="DR723" s="72"/>
      <c r="DS723" s="72"/>
      <c r="DT723" s="72"/>
      <c r="DU723" s="72"/>
      <c r="DV723" s="72"/>
      <c r="DW723" s="72"/>
      <c r="DX723" s="72"/>
      <c r="DY723" s="72"/>
      <c r="DZ723" s="72"/>
      <c r="EA723" s="72"/>
      <c r="EB723" s="72"/>
      <c r="EC723" s="72"/>
      <c r="ED723" s="72"/>
      <c r="EE723" s="72"/>
      <c r="EF723" s="72"/>
      <c r="EG723" s="72"/>
      <c r="EH723" s="72"/>
      <c r="EI723" s="72"/>
      <c r="EJ723" s="72"/>
      <c r="EK723" s="72"/>
      <c r="EL723" s="72"/>
      <c r="EM723" s="72"/>
      <c r="EN723" s="72"/>
      <c r="EO723" s="72"/>
      <c r="EP723" s="72"/>
      <c r="EQ723" s="72"/>
      <c r="ER723" s="238">
        <f t="shared" si="138"/>
        <v>1</v>
      </c>
      <c r="ES723" s="72">
        <f t="shared" si="139"/>
        <v>1</v>
      </c>
      <c r="ET723" s="72" t="s">
        <v>145</v>
      </c>
      <c r="EU723" s="7" t="s">
        <v>2237</v>
      </c>
      <c r="EV723" s="7" t="s">
        <v>115</v>
      </c>
      <c r="EW723" s="7" t="s">
        <v>2354</v>
      </c>
      <c r="EX723" s="150" t="s">
        <v>2379</v>
      </c>
      <c r="EY723" s="239">
        <v>46207</v>
      </c>
      <c r="EZ723" s="239"/>
      <c r="FA723" s="150"/>
      <c r="FB723" s="239"/>
      <c r="FC723" s="7"/>
      <c r="FD723" s="7"/>
      <c r="FE723" s="7">
        <f t="shared" si="143"/>
        <v>3</v>
      </c>
      <c r="FF723" s="72">
        <f t="shared" si="144"/>
        <v>4992</v>
      </c>
    </row>
    <row r="724" spans="1:163" ht="17.25" hidden="1" customHeight="1" x14ac:dyDescent="0.25">
      <c r="A724" s="72">
        <v>463923405</v>
      </c>
      <c r="B724" s="232" t="s">
        <v>986</v>
      </c>
      <c r="C724" s="72" t="s">
        <v>2243</v>
      </c>
      <c r="D724" s="72" t="s">
        <v>2907</v>
      </c>
      <c r="E724" s="72">
        <v>50</v>
      </c>
      <c r="F724" s="72"/>
      <c r="G724" s="233"/>
      <c r="H724" s="233"/>
      <c r="I724" s="72">
        <v>1158</v>
      </c>
      <c r="J724" s="72">
        <v>0</v>
      </c>
      <c r="K724" s="189">
        <f t="shared" si="133"/>
        <v>24</v>
      </c>
      <c r="L724" s="189">
        <f t="shared" si="134"/>
        <v>1108</v>
      </c>
      <c r="M724" s="260">
        <v>2</v>
      </c>
      <c r="N724" s="72" t="s">
        <v>480</v>
      </c>
      <c r="O724" s="72" t="s">
        <v>128</v>
      </c>
      <c r="P724" s="72" t="s">
        <v>148</v>
      </c>
      <c r="Q724" s="186">
        <v>0</v>
      </c>
      <c r="R724" s="66">
        <v>24</v>
      </c>
      <c r="S724" s="66">
        <f t="shared" si="135"/>
        <v>0</v>
      </c>
      <c r="T724" s="66">
        <v>5681</v>
      </c>
      <c r="U724" s="4" t="s">
        <v>129</v>
      </c>
      <c r="V724" s="5">
        <f t="shared" si="140"/>
        <v>0</v>
      </c>
      <c r="W724" s="5">
        <f t="shared" si="141"/>
        <v>0</v>
      </c>
      <c r="X724" s="5" t="str">
        <f t="shared" si="142"/>
        <v>RB</v>
      </c>
      <c r="Y724" s="72" t="str">
        <f t="shared" si="136"/>
        <v>PAID</v>
      </c>
      <c r="Z724" s="72" t="s">
        <v>129</v>
      </c>
      <c r="AA724" s="72" t="s">
        <v>128</v>
      </c>
      <c r="AB724" s="232"/>
      <c r="AC724" s="72"/>
      <c r="AD724" s="72"/>
      <c r="AE724" s="234"/>
      <c r="AF724" s="235" t="s">
        <v>129</v>
      </c>
      <c r="AG724" s="7"/>
      <c r="AH724" s="72" t="s">
        <v>1171</v>
      </c>
      <c r="AI724" s="7"/>
      <c r="AJ724" s="7"/>
      <c r="AK724" s="7"/>
      <c r="AL724" s="7">
        <v>0</v>
      </c>
      <c r="AM724" s="186">
        <v>0</v>
      </c>
      <c r="AN724" s="189">
        <v>57</v>
      </c>
      <c r="AO724" s="233">
        <v>0</v>
      </c>
      <c r="AP724" s="233" t="str">
        <f t="shared" si="137"/>
        <v>RB</v>
      </c>
      <c r="AQ724" s="233"/>
      <c r="AR724" s="233"/>
      <c r="AS724" s="233"/>
      <c r="AT724" s="233"/>
      <c r="AU724" s="72" t="s">
        <v>131</v>
      </c>
      <c r="AV724" s="236" t="s">
        <v>1774</v>
      </c>
      <c r="AW724" s="232" t="s">
        <v>1775</v>
      </c>
      <c r="AX724" s="237">
        <v>45537</v>
      </c>
      <c r="AY724" s="72">
        <v>19</v>
      </c>
      <c r="AZ724" s="72" t="s">
        <v>139</v>
      </c>
      <c r="BA724" s="7" t="s">
        <v>2305</v>
      </c>
      <c r="BB724" s="7"/>
      <c r="BC724" s="7"/>
      <c r="BD724" s="72"/>
      <c r="BE724" s="72"/>
      <c r="BF724" s="72"/>
      <c r="BG724" s="150"/>
      <c r="BH724" s="72"/>
      <c r="BI724" s="72"/>
      <c r="BJ724" s="72"/>
      <c r="BK724" s="72"/>
      <c r="BL724" s="72">
        <v>1</v>
      </c>
      <c r="BM724" s="72"/>
      <c r="BN724" s="72"/>
      <c r="BO724" s="72"/>
      <c r="BP724" s="72"/>
      <c r="BQ724" s="72"/>
      <c r="BR724" s="72"/>
      <c r="BS724" s="72"/>
      <c r="BT724" s="72"/>
      <c r="BU724" s="72"/>
      <c r="BV724" s="72"/>
      <c r="BW724" s="72"/>
      <c r="BX724" s="72"/>
      <c r="BY724" s="72"/>
      <c r="BZ724" s="72"/>
      <c r="CA724" s="72"/>
      <c r="CB724" s="72"/>
      <c r="CC724" s="72"/>
      <c r="CD724" s="72">
        <v>1</v>
      </c>
      <c r="CE724" s="72"/>
      <c r="CF724" s="72"/>
      <c r="CG724" s="72"/>
      <c r="CH724" s="72"/>
      <c r="CI724" s="72"/>
      <c r="CJ724" s="72"/>
      <c r="CK724" s="72"/>
      <c r="CL724" s="72"/>
      <c r="CM724" s="72"/>
      <c r="CN724" s="72"/>
      <c r="CO724" s="72"/>
      <c r="CP724" s="72"/>
      <c r="CQ724" s="72"/>
      <c r="CR724" s="72"/>
      <c r="CS724" s="72">
        <v>1</v>
      </c>
      <c r="CT724" s="72"/>
      <c r="CU724" s="72"/>
      <c r="CV724" s="72"/>
      <c r="CW724" s="72"/>
      <c r="CX724" s="72"/>
      <c r="CY724" s="72"/>
      <c r="CZ724" s="72"/>
      <c r="DA724" s="72"/>
      <c r="DB724" s="72"/>
      <c r="DC724" s="72"/>
      <c r="DD724" s="72"/>
      <c r="DE724" s="72"/>
      <c r="DF724" s="72"/>
      <c r="DG724" s="72"/>
      <c r="DH724" s="72"/>
      <c r="DI724" s="72"/>
      <c r="DJ724" s="72"/>
      <c r="DK724" s="72"/>
      <c r="DL724" s="72"/>
      <c r="DM724" s="72"/>
      <c r="DN724" s="72"/>
      <c r="DO724" s="72"/>
      <c r="DP724" s="72"/>
      <c r="DQ724" s="72"/>
      <c r="DR724" s="72"/>
      <c r="DS724" s="72"/>
      <c r="DT724" s="72"/>
      <c r="DU724" s="72"/>
      <c r="DV724" s="72"/>
      <c r="DW724" s="72"/>
      <c r="DX724" s="72"/>
      <c r="DY724" s="72"/>
      <c r="DZ724" s="72"/>
      <c r="EA724" s="72"/>
      <c r="EB724" s="72"/>
      <c r="EC724" s="72"/>
      <c r="ED724" s="72"/>
      <c r="EE724" s="72"/>
      <c r="EF724" s="72"/>
      <c r="EG724" s="72"/>
      <c r="EH724" s="72"/>
      <c r="EI724" s="72"/>
      <c r="EJ724" s="72"/>
      <c r="EK724" s="72"/>
      <c r="EL724" s="72"/>
      <c r="EM724" s="72"/>
      <c r="EN724" s="72"/>
      <c r="EO724" s="72"/>
      <c r="EP724" s="72"/>
      <c r="EQ724" s="72"/>
      <c r="ER724" s="238">
        <f t="shared" si="138"/>
        <v>3</v>
      </c>
      <c r="ES724" s="72">
        <f t="shared" si="139"/>
        <v>1</v>
      </c>
      <c r="ET724" s="72" t="s">
        <v>152</v>
      </c>
      <c r="EU724" s="7" t="s">
        <v>2238</v>
      </c>
      <c r="EV724" s="7" t="s">
        <v>115</v>
      </c>
      <c r="EW724" s="7" t="s">
        <v>2386</v>
      </c>
      <c r="EX724" s="150" t="s">
        <v>2412</v>
      </c>
      <c r="EY724" s="239">
        <v>46207</v>
      </c>
      <c r="EZ724" s="239"/>
      <c r="FA724" s="150"/>
      <c r="FB724" s="239"/>
      <c r="FC724" s="7"/>
      <c r="FD724" s="7"/>
      <c r="FE724" s="7">
        <f t="shared" si="143"/>
        <v>24</v>
      </c>
      <c r="FF724" s="72">
        <f t="shared" si="144"/>
        <v>1158</v>
      </c>
    </row>
    <row r="725" spans="1:163" ht="17.25" hidden="1" customHeight="1" x14ac:dyDescent="0.25">
      <c r="A725" s="72">
        <v>463182764</v>
      </c>
      <c r="B725" s="232" t="s">
        <v>1003</v>
      </c>
      <c r="C725" s="72"/>
      <c r="D725" s="72"/>
      <c r="E725" s="72"/>
      <c r="F725" s="72"/>
      <c r="G725" s="233"/>
      <c r="H725" s="233"/>
      <c r="I725" s="72">
        <v>1668</v>
      </c>
      <c r="J725" s="72">
        <v>0</v>
      </c>
      <c r="K725" s="189">
        <f t="shared" si="133"/>
        <v>133</v>
      </c>
      <c r="L725" s="189">
        <f t="shared" si="134"/>
        <v>1668</v>
      </c>
      <c r="M725" s="260">
        <v>5</v>
      </c>
      <c r="N725" s="72" t="s">
        <v>124</v>
      </c>
      <c r="O725" s="72" t="s">
        <v>125</v>
      </c>
      <c r="P725" s="72" t="s">
        <v>284</v>
      </c>
      <c r="Q725" s="186">
        <v>0</v>
      </c>
      <c r="R725" s="66">
        <v>133</v>
      </c>
      <c r="S725" s="66">
        <f t="shared" si="135"/>
        <v>0</v>
      </c>
      <c r="T725" s="66">
        <v>4500</v>
      </c>
      <c r="U725" s="4" t="s">
        <v>124</v>
      </c>
      <c r="V725" s="5">
        <f t="shared" si="140"/>
        <v>0</v>
      </c>
      <c r="W725" s="5">
        <f t="shared" si="141"/>
        <v>0</v>
      </c>
      <c r="X725" s="5" t="str">
        <f t="shared" si="142"/>
        <v>FLOW</v>
      </c>
      <c r="Y725" s="72" t="str">
        <f t="shared" si="136"/>
        <v>NC</v>
      </c>
      <c r="Z725" s="72" t="s">
        <v>141</v>
      </c>
      <c r="AA725" s="72" t="s">
        <v>141</v>
      </c>
      <c r="AB725" s="232" t="s">
        <v>2349</v>
      </c>
      <c r="AC725" s="72"/>
      <c r="AD725" s="72"/>
      <c r="AE725" s="234"/>
      <c r="AF725" s="235" t="s">
        <v>129</v>
      </c>
      <c r="AG725" s="7"/>
      <c r="AH725" s="72" t="s">
        <v>285</v>
      </c>
      <c r="AI725" s="7"/>
      <c r="AJ725" s="7"/>
      <c r="AK725" s="7"/>
      <c r="AL725" s="7">
        <v>0</v>
      </c>
      <c r="AM725" s="186">
        <v>0</v>
      </c>
      <c r="AN725" s="189">
        <v>145</v>
      </c>
      <c r="AO725" s="233">
        <v>174</v>
      </c>
      <c r="AP725" s="233" t="str">
        <f t="shared" si="137"/>
        <v>FLOW</v>
      </c>
      <c r="AQ725" s="233"/>
      <c r="AR725" s="233"/>
      <c r="AS725" s="233"/>
      <c r="AT725" s="233"/>
      <c r="AU725" s="72" t="s">
        <v>426</v>
      </c>
      <c r="AV725" s="236" t="s">
        <v>1795</v>
      </c>
      <c r="AW725" s="232"/>
      <c r="AX725" s="237"/>
      <c r="AY725" s="72">
        <v>0</v>
      </c>
      <c r="AZ725" s="72" t="s">
        <v>139</v>
      </c>
      <c r="BA725" s="7" t="s">
        <v>2305</v>
      </c>
      <c r="BB725" s="7"/>
      <c r="BC725" s="7"/>
      <c r="BD725" s="72"/>
      <c r="BE725" s="72"/>
      <c r="BF725" s="72"/>
      <c r="BG725" s="150"/>
      <c r="BH725" s="72"/>
      <c r="BI725" s="72"/>
      <c r="BJ725" s="72"/>
      <c r="BK725" s="72"/>
      <c r="BL725" s="72"/>
      <c r="BM725" s="72"/>
      <c r="BN725" s="72"/>
      <c r="BO725" s="72"/>
      <c r="BP725" s="72"/>
      <c r="BQ725" s="72"/>
      <c r="BR725" s="72"/>
      <c r="BS725" s="72"/>
      <c r="BT725" s="72"/>
      <c r="BU725" s="72"/>
      <c r="BV725" s="72"/>
      <c r="BW725" s="72"/>
      <c r="BX725" s="72"/>
      <c r="BY725" s="72"/>
      <c r="BZ725" s="72"/>
      <c r="CA725" s="72"/>
      <c r="CB725" s="72"/>
      <c r="CC725" s="72"/>
      <c r="CD725" s="72"/>
      <c r="CE725" s="72"/>
      <c r="CF725" s="72"/>
      <c r="CG725" s="72"/>
      <c r="CH725" s="72"/>
      <c r="CI725" s="72"/>
      <c r="CJ725" s="72"/>
      <c r="CK725" s="72"/>
      <c r="CL725" s="72"/>
      <c r="CM725" s="72"/>
      <c r="CN725" s="72"/>
      <c r="CO725" s="72"/>
      <c r="CP725" s="72"/>
      <c r="CQ725" s="72"/>
      <c r="CR725" s="72"/>
      <c r="CS725" s="72"/>
      <c r="CT725" s="72"/>
      <c r="CU725" s="72"/>
      <c r="CV725" s="72"/>
      <c r="CW725" s="72"/>
      <c r="CX725" s="72"/>
      <c r="CY725" s="72"/>
      <c r="CZ725" s="72"/>
      <c r="DA725" s="72"/>
      <c r="DB725" s="72"/>
      <c r="DC725" s="72"/>
      <c r="DD725" s="72"/>
      <c r="DE725" s="72"/>
      <c r="DF725" s="72"/>
      <c r="DG725" s="72"/>
      <c r="DH725" s="72"/>
      <c r="DI725" s="72"/>
      <c r="DJ725" s="72"/>
      <c r="DK725" s="72"/>
      <c r="DL725" s="72"/>
      <c r="DM725" s="72"/>
      <c r="DN725" s="72"/>
      <c r="DO725" s="72"/>
      <c r="DP725" s="72"/>
      <c r="DQ725" s="72"/>
      <c r="DR725" s="72"/>
      <c r="DS725" s="72"/>
      <c r="DT725" s="72"/>
      <c r="DU725" s="72"/>
      <c r="DV725" s="72"/>
      <c r="DW725" s="72"/>
      <c r="DX725" s="72"/>
      <c r="DY725" s="72"/>
      <c r="DZ725" s="72"/>
      <c r="EA725" s="72"/>
      <c r="EB725" s="72"/>
      <c r="EC725" s="72"/>
      <c r="ED725" s="72"/>
      <c r="EE725" s="72"/>
      <c r="EF725" s="72"/>
      <c r="EG725" s="72"/>
      <c r="EH725" s="72"/>
      <c r="EI725" s="72"/>
      <c r="EJ725" s="72"/>
      <c r="EK725" s="72"/>
      <c r="EL725" s="72"/>
      <c r="EM725" s="72"/>
      <c r="EN725" s="72"/>
      <c r="EO725" s="72">
        <v>1</v>
      </c>
      <c r="EP725" s="72"/>
      <c r="EQ725" s="72"/>
      <c r="ER725" s="238">
        <f t="shared" si="138"/>
        <v>1</v>
      </c>
      <c r="ES725" s="72">
        <f t="shared" si="139"/>
        <v>1</v>
      </c>
      <c r="ET725" s="72" t="s">
        <v>288</v>
      </c>
      <c r="EU725" s="7" t="e">
        <v>#N/A</v>
      </c>
      <c r="EV725" s="262" t="s">
        <v>115</v>
      </c>
      <c r="EW725" s="7" t="s">
        <v>2362</v>
      </c>
      <c r="EX725" s="150" t="s">
        <v>2363</v>
      </c>
      <c r="EY725" s="239">
        <v>46206</v>
      </c>
      <c r="EZ725" s="239"/>
      <c r="FA725" s="150"/>
      <c r="FB725" s="239"/>
      <c r="FC725" s="7"/>
      <c r="FD725" s="7"/>
      <c r="FE725" s="7">
        <f t="shared" si="143"/>
        <v>133</v>
      </c>
      <c r="FF725" s="72">
        <f t="shared" si="144"/>
        <v>1668</v>
      </c>
    </row>
    <row r="726" spans="1:163" ht="17.25" hidden="1" customHeight="1" x14ac:dyDescent="0.25">
      <c r="A726" s="72">
        <v>459908712</v>
      </c>
      <c r="B726" s="232" t="s">
        <v>2255</v>
      </c>
      <c r="C726" s="72"/>
      <c r="D726" s="72"/>
      <c r="E726" s="72"/>
      <c r="F726" s="72"/>
      <c r="G726" s="233"/>
      <c r="H726" s="233"/>
      <c r="I726" s="72">
        <v>3792</v>
      </c>
      <c r="J726" s="72">
        <v>0</v>
      </c>
      <c r="K726" s="189">
        <f t="shared" si="133"/>
        <v>65</v>
      </c>
      <c r="L726" s="189">
        <f t="shared" si="134"/>
        <v>3792</v>
      </c>
      <c r="M726" s="260">
        <v>2</v>
      </c>
      <c r="N726" s="72" t="s">
        <v>124</v>
      </c>
      <c r="O726" s="72" t="s">
        <v>125</v>
      </c>
      <c r="P726" s="72" t="s">
        <v>348</v>
      </c>
      <c r="Q726" s="186">
        <v>0</v>
      </c>
      <c r="R726" s="66">
        <v>65</v>
      </c>
      <c r="S726" s="66">
        <f t="shared" si="135"/>
        <v>0</v>
      </c>
      <c r="T726" s="66">
        <v>4610</v>
      </c>
      <c r="U726" s="4" t="s">
        <v>129</v>
      </c>
      <c r="V726" s="5">
        <f t="shared" si="140"/>
        <v>0</v>
      </c>
      <c r="W726" s="5">
        <f t="shared" si="141"/>
        <v>0</v>
      </c>
      <c r="X726" s="5" t="str">
        <f t="shared" si="142"/>
        <v>FLOW</v>
      </c>
      <c r="Y726" s="72" t="str">
        <f t="shared" si="136"/>
        <v>NC</v>
      </c>
      <c r="Z726" s="72" t="s">
        <v>129</v>
      </c>
      <c r="AA726" s="72" t="s">
        <v>141</v>
      </c>
      <c r="AB726" s="232" t="s">
        <v>2928</v>
      </c>
      <c r="AC726" s="72"/>
      <c r="AD726" s="72" t="s">
        <v>2892</v>
      </c>
      <c r="AE726" s="234"/>
      <c r="AF726" s="235" t="s">
        <v>129</v>
      </c>
      <c r="AG726" s="7"/>
      <c r="AH726" s="72" t="s">
        <v>349</v>
      </c>
      <c r="AI726" s="7"/>
      <c r="AJ726" s="7"/>
      <c r="AK726" s="7"/>
      <c r="AL726" s="7">
        <v>4675</v>
      </c>
      <c r="AM726" s="186">
        <v>0</v>
      </c>
      <c r="AN726" s="189">
        <v>57</v>
      </c>
      <c r="AO726" s="233">
        <v>86</v>
      </c>
      <c r="AP726" s="233" t="str">
        <f t="shared" si="137"/>
        <v>FLOW</v>
      </c>
      <c r="AQ726" s="233"/>
      <c r="AR726" s="233"/>
      <c r="AS726" s="233"/>
      <c r="AT726" s="233"/>
      <c r="AU726" s="72" t="s">
        <v>129</v>
      </c>
      <c r="AV726" s="236" t="s">
        <v>2284</v>
      </c>
      <c r="AW726" s="232" t="s">
        <v>361</v>
      </c>
      <c r="AX726" s="237">
        <v>45196</v>
      </c>
      <c r="AY726" s="72">
        <v>30</v>
      </c>
      <c r="AZ726" s="72" t="s">
        <v>2304</v>
      </c>
      <c r="BA726" s="7" t="s">
        <v>135</v>
      </c>
      <c r="BB726" s="7"/>
      <c r="BC726" s="7"/>
      <c r="BD726" s="72"/>
      <c r="BE726" s="72"/>
      <c r="BF726" s="72"/>
      <c r="BG726" s="150"/>
      <c r="BH726" s="72"/>
      <c r="BI726" s="72"/>
      <c r="BJ726" s="72"/>
      <c r="BK726" s="72"/>
      <c r="BL726" s="72"/>
      <c r="BM726" s="72"/>
      <c r="BN726" s="72"/>
      <c r="BO726" s="72"/>
      <c r="BP726" s="72"/>
      <c r="BQ726" s="72"/>
      <c r="BR726" s="72"/>
      <c r="BS726" s="72"/>
      <c r="BT726" s="72"/>
      <c r="BU726" s="72"/>
      <c r="BV726" s="72"/>
      <c r="BW726" s="72"/>
      <c r="BX726" s="72">
        <v>1</v>
      </c>
      <c r="BY726" s="72"/>
      <c r="BZ726" s="72"/>
      <c r="CA726" s="72"/>
      <c r="CB726" s="72"/>
      <c r="CC726" s="72"/>
      <c r="CD726" s="72"/>
      <c r="CE726" s="72"/>
      <c r="CF726" s="72"/>
      <c r="CG726" s="72"/>
      <c r="CH726" s="72"/>
      <c r="CI726" s="72"/>
      <c r="CJ726" s="72"/>
      <c r="CK726" s="72"/>
      <c r="CL726" s="72"/>
      <c r="CM726" s="72"/>
      <c r="CN726" s="72"/>
      <c r="CO726" s="72"/>
      <c r="CP726" s="72"/>
      <c r="CQ726" s="72"/>
      <c r="CR726" s="72"/>
      <c r="CS726" s="72"/>
      <c r="CT726" s="72"/>
      <c r="CU726" s="72"/>
      <c r="CV726" s="72"/>
      <c r="CW726" s="72"/>
      <c r="CX726" s="72"/>
      <c r="CY726" s="72"/>
      <c r="CZ726" s="72"/>
      <c r="DA726" s="72"/>
      <c r="DB726" s="72"/>
      <c r="DC726" s="72"/>
      <c r="DD726" s="72"/>
      <c r="DE726" s="72"/>
      <c r="DF726" s="72"/>
      <c r="DG726" s="72"/>
      <c r="DH726" s="72"/>
      <c r="DI726" s="72"/>
      <c r="DJ726" s="72"/>
      <c r="DK726" s="72"/>
      <c r="DL726" s="72"/>
      <c r="DM726" s="72"/>
      <c r="DN726" s="72"/>
      <c r="DO726" s="72"/>
      <c r="DP726" s="72"/>
      <c r="DQ726" s="72"/>
      <c r="DR726" s="72"/>
      <c r="DS726" s="72"/>
      <c r="DT726" s="72"/>
      <c r="DU726" s="72"/>
      <c r="DV726" s="72"/>
      <c r="DW726" s="72"/>
      <c r="DX726" s="72"/>
      <c r="DY726" s="72"/>
      <c r="DZ726" s="72"/>
      <c r="EA726" s="72"/>
      <c r="EB726" s="72"/>
      <c r="EC726" s="72"/>
      <c r="ED726" s="72"/>
      <c r="EE726" s="72"/>
      <c r="EF726" s="72"/>
      <c r="EG726" s="72"/>
      <c r="EH726" s="72"/>
      <c r="EI726" s="72"/>
      <c r="EJ726" s="72"/>
      <c r="EK726" s="72"/>
      <c r="EL726" s="72"/>
      <c r="EM726" s="72"/>
      <c r="EN726" s="72"/>
      <c r="EO726" s="72"/>
      <c r="EP726" s="72"/>
      <c r="EQ726" s="72"/>
      <c r="ER726" s="238">
        <f t="shared" si="138"/>
        <v>1</v>
      </c>
      <c r="ES726" s="72">
        <f t="shared" si="139"/>
        <v>1</v>
      </c>
      <c r="ET726" s="72" t="s">
        <v>352</v>
      </c>
      <c r="EU726" s="7" t="e">
        <v>#N/A</v>
      </c>
      <c r="EV726" s="262" t="s">
        <v>115</v>
      </c>
      <c r="EW726" s="7" t="e">
        <v>#N/A</v>
      </c>
      <c r="EX726" s="150" t="e">
        <v>#N/A</v>
      </c>
      <c r="EY726" s="239" t="e">
        <v>#N/A</v>
      </c>
      <c r="EZ726" s="239"/>
      <c r="FA726" s="150"/>
      <c r="FB726" s="239"/>
      <c r="FC726" s="7"/>
      <c r="FD726" s="7"/>
      <c r="FE726" s="7">
        <f t="shared" si="143"/>
        <v>65</v>
      </c>
      <c r="FF726" s="72">
        <f t="shared" si="144"/>
        <v>3792</v>
      </c>
    </row>
    <row r="727" spans="1:163" ht="17.25" hidden="1" customHeight="1" x14ac:dyDescent="0.25">
      <c r="A727" s="72">
        <v>139054823</v>
      </c>
      <c r="B727" s="232" t="s">
        <v>2257</v>
      </c>
      <c r="C727" s="72"/>
      <c r="D727" s="72"/>
      <c r="E727" s="72"/>
      <c r="F727" s="72"/>
      <c r="G727" s="233"/>
      <c r="H727" s="233"/>
      <c r="I727" s="72">
        <v>3574</v>
      </c>
      <c r="J727" s="72">
        <v>0</v>
      </c>
      <c r="K727" s="189">
        <f t="shared" si="133"/>
        <v>38</v>
      </c>
      <c r="L727" s="189">
        <f t="shared" si="134"/>
        <v>3574</v>
      </c>
      <c r="M727" s="260">
        <v>3</v>
      </c>
      <c r="N727" s="72" t="s">
        <v>124</v>
      </c>
      <c r="O727" s="72" t="s">
        <v>125</v>
      </c>
      <c r="P727" s="72" t="s">
        <v>254</v>
      </c>
      <c r="Q727" s="186">
        <v>0</v>
      </c>
      <c r="R727" s="66">
        <v>38</v>
      </c>
      <c r="S727" s="66">
        <f t="shared" si="135"/>
        <v>0</v>
      </c>
      <c r="T727" s="66">
        <v>4472</v>
      </c>
      <c r="U727" s="4" t="s">
        <v>129</v>
      </c>
      <c r="V727" s="5">
        <f t="shared" si="140"/>
        <v>0</v>
      </c>
      <c r="W727" s="5">
        <f t="shared" si="141"/>
        <v>0</v>
      </c>
      <c r="X727" s="5" t="str">
        <f t="shared" si="142"/>
        <v>FLOW</v>
      </c>
      <c r="Y727" s="72" t="str">
        <f t="shared" si="136"/>
        <v>MPTP</v>
      </c>
      <c r="Z727" s="72" t="s">
        <v>129</v>
      </c>
      <c r="AA727" s="72" t="s">
        <v>181</v>
      </c>
      <c r="AB727" s="232"/>
      <c r="AC727" s="72"/>
      <c r="AD727" s="72" t="s">
        <v>2889</v>
      </c>
      <c r="AE727" s="234"/>
      <c r="AF727" s="235" t="s">
        <v>129</v>
      </c>
      <c r="AG727" s="7"/>
      <c r="AH727" s="72" t="s">
        <v>2272</v>
      </c>
      <c r="AI727" s="7"/>
      <c r="AJ727" s="7"/>
      <c r="AK727" s="7"/>
      <c r="AL727" s="7">
        <v>4510</v>
      </c>
      <c r="AM727" s="186">
        <v>0</v>
      </c>
      <c r="AN727" s="189">
        <v>87</v>
      </c>
      <c r="AO727" s="233">
        <v>116</v>
      </c>
      <c r="AP727" s="233" t="str">
        <f t="shared" si="137"/>
        <v>FLOW</v>
      </c>
      <c r="AQ727" s="233"/>
      <c r="AR727" s="233"/>
      <c r="AS727" s="233"/>
      <c r="AT727" s="233"/>
      <c r="AU727" s="72" t="s">
        <v>129</v>
      </c>
      <c r="AV727" s="236" t="s">
        <v>2287</v>
      </c>
      <c r="AW727" s="232" t="s">
        <v>1282</v>
      </c>
      <c r="AX727" s="237">
        <v>44974</v>
      </c>
      <c r="AY727" s="72">
        <v>36</v>
      </c>
      <c r="AZ727" s="72" t="s">
        <v>2304</v>
      </c>
      <c r="BA727" s="7" t="s">
        <v>2305</v>
      </c>
      <c r="BB727" s="7"/>
      <c r="BC727" s="7"/>
      <c r="BD727" s="72"/>
      <c r="BE727" s="72"/>
      <c r="BF727" s="72"/>
      <c r="BG727" s="150"/>
      <c r="BH727" s="72"/>
      <c r="BI727" s="72"/>
      <c r="BJ727" s="72"/>
      <c r="BK727" s="72"/>
      <c r="BL727" s="72"/>
      <c r="BM727" s="72"/>
      <c r="BN727" s="72"/>
      <c r="BO727" s="72"/>
      <c r="BP727" s="72"/>
      <c r="BQ727" s="72"/>
      <c r="BR727" s="72"/>
      <c r="BS727" s="72"/>
      <c r="BT727" s="72"/>
      <c r="BU727" s="72"/>
      <c r="BV727" s="72"/>
      <c r="BW727" s="72"/>
      <c r="BX727" s="72"/>
      <c r="BY727" s="72"/>
      <c r="BZ727" s="72"/>
      <c r="CA727" s="72"/>
      <c r="CB727" s="72"/>
      <c r="CC727" s="72"/>
      <c r="CD727" s="72"/>
      <c r="CE727" s="72"/>
      <c r="CF727" s="72"/>
      <c r="CG727" s="72"/>
      <c r="CH727" s="72"/>
      <c r="CI727" s="72"/>
      <c r="CJ727" s="72"/>
      <c r="CK727" s="72"/>
      <c r="CL727" s="72"/>
      <c r="CM727" s="72">
        <v>1</v>
      </c>
      <c r="CN727" s="72"/>
      <c r="CO727" s="72"/>
      <c r="CP727" s="72"/>
      <c r="CQ727" s="72"/>
      <c r="CR727" s="72"/>
      <c r="CS727" s="72"/>
      <c r="CT727" s="72"/>
      <c r="CU727" s="72"/>
      <c r="CV727" s="72"/>
      <c r="CW727" s="72"/>
      <c r="CX727" s="72"/>
      <c r="CY727" s="72"/>
      <c r="CZ727" s="72"/>
      <c r="DA727" s="72"/>
      <c r="DB727" s="72"/>
      <c r="DC727" s="72"/>
      <c r="DD727" s="72"/>
      <c r="DE727" s="72"/>
      <c r="DF727" s="72"/>
      <c r="DG727" s="72"/>
      <c r="DH727" s="72"/>
      <c r="DI727" s="72"/>
      <c r="DJ727" s="72"/>
      <c r="DK727" s="72"/>
      <c r="DL727" s="72"/>
      <c r="DM727" s="72"/>
      <c r="DN727" s="72"/>
      <c r="DO727" s="72"/>
      <c r="DP727" s="72"/>
      <c r="DQ727" s="72"/>
      <c r="DR727" s="72"/>
      <c r="DS727" s="72"/>
      <c r="DT727" s="72"/>
      <c r="DU727" s="72"/>
      <c r="DV727" s="72"/>
      <c r="DW727" s="72"/>
      <c r="DX727" s="72"/>
      <c r="DY727" s="72"/>
      <c r="DZ727" s="72"/>
      <c r="EA727" s="72"/>
      <c r="EB727" s="72"/>
      <c r="EC727" s="72"/>
      <c r="ED727" s="72"/>
      <c r="EE727" s="72"/>
      <c r="EF727" s="72"/>
      <c r="EG727" s="72"/>
      <c r="EH727" s="72"/>
      <c r="EI727" s="72"/>
      <c r="EJ727" s="72"/>
      <c r="EK727" s="72"/>
      <c r="EL727" s="72"/>
      <c r="EM727" s="72"/>
      <c r="EN727" s="72"/>
      <c r="EO727" s="72">
        <v>1</v>
      </c>
      <c r="EP727" s="72"/>
      <c r="EQ727" s="72"/>
      <c r="ER727" s="238">
        <f t="shared" si="138"/>
        <v>2</v>
      </c>
      <c r="ES727" s="72">
        <f t="shared" si="139"/>
        <v>1</v>
      </c>
      <c r="ET727" s="72" t="s">
        <v>256</v>
      </c>
      <c r="EU727" s="7" t="e">
        <v>#N/A</v>
      </c>
      <c r="EV727" s="262" t="s">
        <v>115</v>
      </c>
      <c r="EW727" s="7" t="s">
        <v>2362</v>
      </c>
      <c r="EX727" s="150" t="s">
        <v>2549</v>
      </c>
      <c r="EY727" s="239">
        <v>46204</v>
      </c>
      <c r="EZ727" s="239"/>
      <c r="FA727" s="150"/>
      <c r="FB727" s="239"/>
      <c r="FC727" s="7"/>
      <c r="FD727" s="7"/>
      <c r="FE727" s="7">
        <f t="shared" si="143"/>
        <v>38</v>
      </c>
      <c r="FF727" s="72">
        <f t="shared" si="144"/>
        <v>3574</v>
      </c>
    </row>
    <row r="729" spans="1:163" x14ac:dyDescent="0.25">
      <c r="J729" s="3"/>
      <c r="K729" s="331"/>
    </row>
  </sheetData>
  <autoFilter ref="A1:FG727" xr:uid="{00000000-0001-0000-0300-000000000000}">
    <filterColumn colId="15">
      <filters>
        <filter val="SWAPNIL JADHAV"/>
      </filters>
    </filterColumn>
  </autoFilter>
  <sortState xmlns:xlrd2="http://schemas.microsoft.com/office/spreadsheetml/2017/richdata2" ref="A2:FF727">
    <sortCondition descending="1" ref="Q2:Q727"/>
  </sortState>
  <conditionalFormatting sqref="A1 A3:A1048576">
    <cfRule type="duplicateValues" dxfId="4" priority="24"/>
  </conditionalFormatting>
  <conditionalFormatting sqref="A1">
    <cfRule type="duplicateValues" dxfId="3" priority="25"/>
  </conditionalFormatting>
  <conditionalFormatting sqref="A2:A727">
    <cfRule type="duplicateValues" dxfId="2" priority="658"/>
  </conditionalFormatting>
  <conditionalFormatting sqref="M2:M727">
    <cfRule type="expression" dxfId="1" priority="2">
      <formula>AND(LEN(#REF!)&gt;0,#REF!&lt;#REF!,#REF!&gt;=#REF!)</formula>
    </cfRule>
  </conditionalFormatting>
  <conditionalFormatting sqref="N2:N727">
    <cfRule type="expression" dxfId="0" priority="5">
      <formula>AND(LEN($E2)&gt;0,$E2&lt;$K2,$AO2&gt;$AN2)</formula>
    </cfRule>
  </conditionalFormatting>
  <pageMargins left="0.7" right="0.7" top="0.75" bottom="0.75" header="0.3" footer="0.3"/>
  <pageSetup paperSize="9" orientation="portrait"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2:CH656"/>
  <sheetViews>
    <sheetView topLeftCell="A43" zoomScaleNormal="100" workbookViewId="0">
      <selection activeCell="B56" sqref="B56"/>
    </sheetView>
  </sheetViews>
  <sheetFormatPr defaultRowHeight="15" x14ac:dyDescent="0.25"/>
  <cols>
    <col min="1" max="1" width="21.42578125" style="3" bestFit="1" customWidth="1"/>
    <col min="2" max="2" width="12.7109375" style="3" bestFit="1" customWidth="1"/>
    <col min="3" max="4" width="12.7109375" bestFit="1" customWidth="1"/>
    <col min="5" max="5" width="10.5703125" bestFit="1" customWidth="1"/>
    <col min="6" max="6" width="12" bestFit="1" customWidth="1"/>
    <col min="7" max="7" width="14.28515625" customWidth="1"/>
    <col min="8" max="9" width="15.140625" customWidth="1"/>
    <col min="10" max="10" width="15.140625" style="6" hidden="1" customWidth="1"/>
    <col min="11" max="13" width="14" style="6" bestFit="1" customWidth="1"/>
    <col min="14" max="14" width="6.5703125" style="6" bestFit="1" customWidth="1"/>
    <col min="15" max="15" width="12.85546875" style="6" customWidth="1"/>
    <col min="16" max="16" width="12" customWidth="1"/>
    <col min="17" max="17" width="12.5703125" customWidth="1"/>
    <col min="18" max="21" width="13.140625" customWidth="1"/>
    <col min="22" max="912" width="16.28515625" bestFit="1" customWidth="1"/>
    <col min="913" max="913" width="11.28515625" bestFit="1" customWidth="1"/>
  </cols>
  <sheetData>
    <row r="2" spans="1:86" ht="15.75" thickBot="1" x14ac:dyDescent="0.3">
      <c r="E2" s="55"/>
      <c r="BU2" t="e">
        <v>#N/A</v>
      </c>
      <c r="CH2" t="e">
        <v>#N/A</v>
      </c>
    </row>
    <row r="3" spans="1:86" ht="15.75" thickBot="1" x14ac:dyDescent="0.3">
      <c r="A3" s="58"/>
      <c r="C3" s="3"/>
      <c r="D3" s="3"/>
      <c r="E3" s="56"/>
      <c r="F3" s="3"/>
      <c r="BU3" t="e">
        <v>#N/A</v>
      </c>
      <c r="CH3" t="e">
        <v>#N/A</v>
      </c>
    </row>
    <row r="4" spans="1:86" ht="15.75" customHeight="1" thickBot="1" x14ac:dyDescent="0.3">
      <c r="B4" s="57"/>
      <c r="C4" s="162" t="s">
        <v>13</v>
      </c>
      <c r="D4" s="57"/>
      <c r="E4" s="57"/>
      <c r="F4" s="57"/>
      <c r="BU4" t="e">
        <v>#N/A</v>
      </c>
      <c r="CH4" t="e">
        <v>#N/A</v>
      </c>
    </row>
    <row r="5" spans="1:86" ht="31.5" customHeight="1" thickBot="1" x14ac:dyDescent="0.3">
      <c r="A5" s="161" t="s">
        <v>12</v>
      </c>
      <c r="B5" s="161" t="s">
        <v>440</v>
      </c>
      <c r="C5" s="59" t="s">
        <v>124</v>
      </c>
      <c r="D5" s="1" t="s">
        <v>2242</v>
      </c>
      <c r="E5" s="2" t="s">
        <v>480</v>
      </c>
      <c r="F5" s="58" t="s">
        <v>437</v>
      </c>
      <c r="G5" s="60" t="s">
        <v>481</v>
      </c>
      <c r="BU5" t="e">
        <v>#N/A</v>
      </c>
      <c r="CH5" t="e">
        <v>#N/A</v>
      </c>
    </row>
    <row r="6" spans="1:86" ht="23.25" customHeight="1" x14ac:dyDescent="0.25">
      <c r="A6" s="61">
        <v>1</v>
      </c>
      <c r="B6" s="61" t="s">
        <v>443</v>
      </c>
      <c r="C6" s="362">
        <v>52</v>
      </c>
      <c r="D6" s="363">
        <v>213</v>
      </c>
      <c r="E6" s="363">
        <v>52</v>
      </c>
      <c r="F6" s="364">
        <v>317</v>
      </c>
      <c r="G6" s="62"/>
      <c r="H6" s="3"/>
      <c r="BU6" t="e">
        <v>#N/A</v>
      </c>
      <c r="CH6" t="e">
        <v>#N/A</v>
      </c>
    </row>
    <row r="7" spans="1:86" ht="23.25" customHeight="1" thickBot="1" x14ac:dyDescent="0.3">
      <c r="A7" s="63"/>
      <c r="B7" s="64" t="s">
        <v>482</v>
      </c>
      <c r="C7" s="65">
        <v>2343364.9100000006</v>
      </c>
      <c r="D7" s="66">
        <v>14336126.119999997</v>
      </c>
      <c r="E7" s="66">
        <v>2306753.9499999997</v>
      </c>
      <c r="F7" s="67">
        <v>18986244.979999997</v>
      </c>
      <c r="G7" s="68">
        <f>+(D7+E7)*100/F7</f>
        <v>87.657565187489752</v>
      </c>
      <c r="H7" s="69">
        <v>0.91</v>
      </c>
      <c r="I7" s="70"/>
      <c r="BU7" t="e">
        <v>#N/A</v>
      </c>
      <c r="CH7" t="e">
        <v>#N/A</v>
      </c>
    </row>
    <row r="8" spans="1:86" ht="23.25" customHeight="1" x14ac:dyDescent="0.25">
      <c r="A8" s="63">
        <v>2</v>
      </c>
      <c r="B8" s="61" t="s">
        <v>443</v>
      </c>
      <c r="C8" s="365">
        <v>67</v>
      </c>
      <c r="D8" s="361">
        <v>50</v>
      </c>
      <c r="E8" s="361">
        <v>19</v>
      </c>
      <c r="F8" s="366">
        <v>136</v>
      </c>
      <c r="G8" s="63"/>
      <c r="I8" s="56"/>
      <c r="J8" s="3"/>
      <c r="K8" s="3"/>
      <c r="BU8" t="e">
        <v>#N/A</v>
      </c>
      <c r="CH8" t="e">
        <v>#N/A</v>
      </c>
    </row>
    <row r="9" spans="1:86" ht="23.25" customHeight="1" thickBot="1" x14ac:dyDescent="0.3">
      <c r="A9" s="63"/>
      <c r="B9" s="64" t="s">
        <v>482</v>
      </c>
      <c r="C9" s="65">
        <v>2159425.5700000003</v>
      </c>
      <c r="D9" s="66">
        <v>2426666.56</v>
      </c>
      <c r="E9" s="66">
        <v>792268.40999999992</v>
      </c>
      <c r="F9" s="67">
        <v>5378360.540000001</v>
      </c>
      <c r="G9" s="68">
        <f>+(D9+E9)*100/F9</f>
        <v>59.84974317099239</v>
      </c>
      <c r="H9" s="69">
        <v>0.81</v>
      </c>
      <c r="I9" s="56"/>
      <c r="J9" s="3"/>
      <c r="K9" s="3"/>
      <c r="BU9" t="e">
        <v>#N/A</v>
      </c>
      <c r="CH9" t="e">
        <v>#N/A</v>
      </c>
    </row>
    <row r="10" spans="1:86" ht="23.25" customHeight="1" x14ac:dyDescent="0.25">
      <c r="A10" s="63">
        <v>3</v>
      </c>
      <c r="B10" s="61" t="s">
        <v>443</v>
      </c>
      <c r="C10" s="365">
        <v>54</v>
      </c>
      <c r="D10" s="361">
        <v>35</v>
      </c>
      <c r="E10" s="361">
        <v>8</v>
      </c>
      <c r="F10" s="366">
        <v>97</v>
      </c>
      <c r="G10" s="63"/>
      <c r="I10" s="56"/>
      <c r="J10" s="3"/>
      <c r="K10" s="3"/>
      <c r="BU10" t="e">
        <v>#N/A</v>
      </c>
      <c r="CH10" t="e">
        <v>#N/A</v>
      </c>
    </row>
    <row r="11" spans="1:86" ht="23.25" customHeight="1" thickBot="1" x14ac:dyDescent="0.3">
      <c r="A11" s="63"/>
      <c r="B11" s="64" t="s">
        <v>482</v>
      </c>
      <c r="C11" s="65">
        <v>1460728.0900000003</v>
      </c>
      <c r="D11" s="66">
        <v>1443896.89</v>
      </c>
      <c r="E11" s="66">
        <v>217711.50999999998</v>
      </c>
      <c r="F11" s="67">
        <v>3122336.4899999998</v>
      </c>
      <c r="G11" s="68">
        <f>+(D11+E11)*100/F11</f>
        <v>53.216826736057527</v>
      </c>
      <c r="H11" s="69">
        <v>0.71</v>
      </c>
      <c r="I11" s="56"/>
      <c r="J11" s="3"/>
      <c r="K11" s="3"/>
      <c r="BU11" t="e">
        <v>#N/A</v>
      </c>
      <c r="CH11" t="e">
        <v>#N/A</v>
      </c>
    </row>
    <row r="12" spans="1:86" ht="23.25" customHeight="1" x14ac:dyDescent="0.25">
      <c r="A12" s="63">
        <v>4</v>
      </c>
      <c r="B12" s="61" t="s">
        <v>443</v>
      </c>
      <c r="C12" s="365">
        <v>51</v>
      </c>
      <c r="D12" s="361">
        <v>13</v>
      </c>
      <c r="E12" s="361">
        <v>3</v>
      </c>
      <c r="F12" s="366">
        <v>67</v>
      </c>
      <c r="G12" s="63"/>
      <c r="I12" s="56"/>
      <c r="J12" s="3"/>
      <c r="K12" s="3"/>
      <c r="BU12" t="e">
        <v>#N/A</v>
      </c>
      <c r="CH12" t="e">
        <v>#N/A</v>
      </c>
    </row>
    <row r="13" spans="1:86" ht="23.25" customHeight="1" thickBot="1" x14ac:dyDescent="0.3">
      <c r="A13" s="63"/>
      <c r="B13" s="64" t="s">
        <v>482</v>
      </c>
      <c r="C13" s="65">
        <v>1762016.81</v>
      </c>
      <c r="D13" s="66">
        <v>757217.4</v>
      </c>
      <c r="E13" s="66">
        <v>76452.87000000001</v>
      </c>
      <c r="F13" s="67">
        <v>2595687.08</v>
      </c>
      <c r="G13" s="68">
        <f>+(D13+E13)*100/F13</f>
        <v>32.117518187130628</v>
      </c>
      <c r="H13" s="69">
        <v>0.65</v>
      </c>
      <c r="I13" s="56"/>
      <c r="J13" s="3"/>
      <c r="K13" s="74">
        <v>46234</v>
      </c>
      <c r="L13" s="3"/>
      <c r="M13" s="75"/>
      <c r="BU13" t="e">
        <v>#N/A</v>
      </c>
      <c r="CH13" t="e">
        <v>#N/A</v>
      </c>
    </row>
    <row r="14" spans="1:86" ht="23.25" customHeight="1" x14ac:dyDescent="0.25">
      <c r="A14" s="63">
        <v>5</v>
      </c>
      <c r="B14" s="61" t="s">
        <v>443</v>
      </c>
      <c r="C14" s="365">
        <v>47</v>
      </c>
      <c r="D14" s="361">
        <v>3</v>
      </c>
      <c r="E14" s="361">
        <v>3</v>
      </c>
      <c r="F14" s="366">
        <v>53</v>
      </c>
      <c r="G14" s="63"/>
      <c r="I14" s="56"/>
      <c r="J14" s="3"/>
      <c r="K14" s="74">
        <f ca="1">TODAY()</f>
        <v>46235</v>
      </c>
      <c r="L14" s="76"/>
      <c r="BU14" t="e">
        <v>#N/A</v>
      </c>
      <c r="CH14" t="e">
        <v>#N/A</v>
      </c>
    </row>
    <row r="15" spans="1:86" ht="23.25" customHeight="1" thickBot="1" x14ac:dyDescent="0.3">
      <c r="A15" s="63"/>
      <c r="B15" s="64" t="s">
        <v>482</v>
      </c>
      <c r="C15" s="65">
        <v>1849593.1599999995</v>
      </c>
      <c r="D15" s="66">
        <v>205293.1</v>
      </c>
      <c r="E15" s="66">
        <v>182216</v>
      </c>
      <c r="F15" s="67">
        <v>2237102.2599999998</v>
      </c>
      <c r="G15" s="68">
        <f>+(D15+E15)*100/F15</f>
        <v>17.321921618370723</v>
      </c>
      <c r="H15" s="69">
        <v>0.6</v>
      </c>
      <c r="I15" s="56"/>
      <c r="J15" s="3"/>
      <c r="K15" s="77">
        <f ca="1">K13-K14</f>
        <v>-1</v>
      </c>
      <c r="BU15" t="e">
        <v>#N/A</v>
      </c>
      <c r="CH15" t="e">
        <v>#N/A</v>
      </c>
    </row>
    <row r="16" spans="1:86" ht="23.25" customHeight="1" x14ac:dyDescent="0.25">
      <c r="A16" s="63">
        <v>6</v>
      </c>
      <c r="B16" s="61" t="s">
        <v>443</v>
      </c>
      <c r="C16" s="365">
        <v>47</v>
      </c>
      <c r="D16" s="361">
        <v>3</v>
      </c>
      <c r="E16" s="361">
        <v>6</v>
      </c>
      <c r="F16" s="366">
        <v>56</v>
      </c>
      <c r="G16" s="63"/>
      <c r="I16" s="56"/>
      <c r="J16" s="3"/>
      <c r="K16" s="78"/>
      <c r="BU16" t="e">
        <v>#N/A</v>
      </c>
      <c r="CH16" t="e">
        <v>#N/A</v>
      </c>
    </row>
    <row r="17" spans="1:86" ht="23.25" customHeight="1" thickBot="1" x14ac:dyDescent="0.3">
      <c r="A17" s="64"/>
      <c r="B17" s="64" t="s">
        <v>482</v>
      </c>
      <c r="C17" s="65">
        <v>1958792.9899999998</v>
      </c>
      <c r="D17" s="66">
        <v>171943.89</v>
      </c>
      <c r="E17" s="66">
        <v>157056.79</v>
      </c>
      <c r="F17" s="67">
        <v>2287793.67</v>
      </c>
      <c r="G17" s="68">
        <f>+(D17+E17)*100/F17</f>
        <v>14.380697189357992</v>
      </c>
      <c r="H17" s="69">
        <v>0.6</v>
      </c>
      <c r="I17" s="56"/>
      <c r="J17" s="3"/>
      <c r="K17" s="74"/>
      <c r="BU17" t="e">
        <v>#N/A</v>
      </c>
      <c r="CH17" t="e">
        <v>#N/A</v>
      </c>
    </row>
    <row r="18" spans="1:86" ht="23.25" customHeight="1" thickBot="1" x14ac:dyDescent="0.3">
      <c r="A18" s="59" t="s">
        <v>483</v>
      </c>
      <c r="B18" s="2"/>
      <c r="C18" s="365">
        <v>318</v>
      </c>
      <c r="D18" s="361">
        <v>317</v>
      </c>
      <c r="E18" s="361">
        <v>91</v>
      </c>
      <c r="F18" s="366">
        <v>726</v>
      </c>
      <c r="G18" s="79"/>
      <c r="H18" s="3"/>
      <c r="I18" s="56"/>
      <c r="J18" s="3"/>
      <c r="K18" s="3"/>
      <c r="BU18" t="e">
        <v>#N/A</v>
      </c>
      <c r="CH18" t="e">
        <v>#N/A</v>
      </c>
    </row>
    <row r="19" spans="1:86" ht="34.5" customHeight="1" thickBot="1" x14ac:dyDescent="0.3">
      <c r="A19" s="80" t="s">
        <v>484</v>
      </c>
      <c r="B19" s="81"/>
      <c r="C19" s="367">
        <v>11533921.530000003</v>
      </c>
      <c r="D19" s="360">
        <v>19341143.960000005</v>
      </c>
      <c r="E19" s="360">
        <v>3732459.53</v>
      </c>
      <c r="F19" s="368">
        <v>34607525.019999996</v>
      </c>
      <c r="G19" s="82">
        <f>+(D19+E19)*100/F19</f>
        <v>66.672215007185756</v>
      </c>
      <c r="H19" s="3"/>
      <c r="I19" s="56"/>
      <c r="J19" s="3"/>
      <c r="K19" s="3"/>
      <c r="BU19" t="e">
        <v>#N/A</v>
      </c>
      <c r="CH19" t="e">
        <v>#N/A</v>
      </c>
    </row>
    <row r="20" spans="1:86" ht="34.5" customHeight="1" x14ac:dyDescent="0.25">
      <c r="H20" s="3"/>
      <c r="I20" s="56"/>
      <c r="J20" s="3"/>
      <c r="K20" s="3"/>
      <c r="BU20" t="e">
        <v>#N/A</v>
      </c>
      <c r="CH20" t="e">
        <v>#N/A</v>
      </c>
    </row>
    <row r="21" spans="1:86" ht="15.75" customHeight="1" x14ac:dyDescent="0.25">
      <c r="H21" s="3"/>
      <c r="K21" s="3"/>
      <c r="BU21" t="e">
        <v>#N/A</v>
      </c>
      <c r="CH21" t="e">
        <v>#N/A</v>
      </c>
    </row>
    <row r="22" spans="1:86" x14ac:dyDescent="0.25">
      <c r="H22" s="3"/>
      <c r="K22" s="3"/>
      <c r="BU22" t="e">
        <v>#N/A</v>
      </c>
      <c r="CH22" t="e">
        <v>#N/A</v>
      </c>
    </row>
    <row r="23" spans="1:86" x14ac:dyDescent="0.25">
      <c r="H23" s="3"/>
      <c r="I23" s="56"/>
      <c r="J23" s="3"/>
      <c r="K23" s="3"/>
      <c r="BU23" t="e">
        <v>#N/A</v>
      </c>
      <c r="CH23" t="e">
        <v>#N/A</v>
      </c>
    </row>
    <row r="24" spans="1:86" ht="15.75" customHeight="1" thickBot="1" x14ac:dyDescent="0.3">
      <c r="A24" s="163" t="s">
        <v>485</v>
      </c>
      <c r="B24" s="184" t="s">
        <v>13</v>
      </c>
      <c r="C24" s="150"/>
      <c r="D24" s="150"/>
      <c r="E24" s="150"/>
      <c r="H24" s="3"/>
      <c r="I24" s="56"/>
      <c r="J24" s="3"/>
      <c r="K24" s="3"/>
      <c r="BU24" t="e">
        <v>#N/A</v>
      </c>
      <c r="CH24" t="e">
        <v>#N/A</v>
      </c>
    </row>
    <row r="25" spans="1:86" ht="24.75" customHeight="1" thickBot="1" x14ac:dyDescent="0.3">
      <c r="A25" s="161" t="s">
        <v>12</v>
      </c>
      <c r="B25" s="59" t="s">
        <v>124</v>
      </c>
      <c r="C25" s="1" t="s">
        <v>2242</v>
      </c>
      <c r="D25" s="2" t="s">
        <v>480</v>
      </c>
      <c r="E25" s="58" t="s">
        <v>431</v>
      </c>
      <c r="F25" s="83" t="s">
        <v>486</v>
      </c>
      <c r="G25" s="83" t="s">
        <v>487</v>
      </c>
      <c r="H25" s="84" t="s">
        <v>488</v>
      </c>
      <c r="I25" s="85" t="s">
        <v>489</v>
      </c>
      <c r="J25" s="3"/>
      <c r="BU25" t="e">
        <v>#N/A</v>
      </c>
      <c r="CH25" t="e">
        <v>#N/A</v>
      </c>
    </row>
    <row r="26" spans="1:86" ht="18" customHeight="1" x14ac:dyDescent="0.25">
      <c r="A26" s="61">
        <v>1</v>
      </c>
      <c r="B26" s="362">
        <v>2343364.9100000006</v>
      </c>
      <c r="C26" s="363">
        <v>14336126.119999997</v>
      </c>
      <c r="D26" s="363">
        <v>2306753.9499999997</v>
      </c>
      <c r="E26" s="364">
        <v>18986244.979999997</v>
      </c>
      <c r="F26" s="86">
        <f t="shared" ref="F26:F32" si="0">+C26*100/E26</f>
        <v>75.507959236287064</v>
      </c>
      <c r="G26" s="86">
        <f t="shared" ref="G26:G32" si="1">+D26*100/E26</f>
        <v>12.14960595120268</v>
      </c>
      <c r="H26" s="87">
        <f t="shared" ref="H26:H32" si="2">F26+G26</f>
        <v>87.657565187489752</v>
      </c>
      <c r="I26" s="88">
        <v>0.91</v>
      </c>
      <c r="J26" s="75">
        <f t="shared" ref="J26:J31" si="3">C26*91%</f>
        <v>13045874.769199997</v>
      </c>
      <c r="BU26" t="e">
        <v>#N/A</v>
      </c>
      <c r="CH26" t="e">
        <v>#N/A</v>
      </c>
    </row>
    <row r="27" spans="1:86" ht="18" customHeight="1" x14ac:dyDescent="0.25">
      <c r="A27" s="63">
        <v>2</v>
      </c>
      <c r="B27" s="365">
        <v>2159425.5700000003</v>
      </c>
      <c r="C27" s="361">
        <v>2426666.56</v>
      </c>
      <c r="D27" s="361">
        <v>792268.40999999992</v>
      </c>
      <c r="E27" s="366">
        <v>5378360.540000001</v>
      </c>
      <c r="F27" s="89">
        <f t="shared" si="0"/>
        <v>45.119075635639696</v>
      </c>
      <c r="G27" s="89">
        <f t="shared" si="1"/>
        <v>14.730667535352692</v>
      </c>
      <c r="H27" s="90">
        <f t="shared" si="2"/>
        <v>59.84974317099239</v>
      </c>
      <c r="I27" s="88">
        <v>0.81</v>
      </c>
      <c r="J27" s="75">
        <f t="shared" si="3"/>
        <v>2208266.5696</v>
      </c>
      <c r="BU27" t="e">
        <v>#N/A</v>
      </c>
      <c r="CH27" t="e">
        <v>#N/A</v>
      </c>
    </row>
    <row r="28" spans="1:86" ht="18" customHeight="1" x14ac:dyDescent="0.25">
      <c r="A28" s="63">
        <v>3</v>
      </c>
      <c r="B28" s="365">
        <v>1460728.0900000003</v>
      </c>
      <c r="C28" s="361">
        <v>1443896.89</v>
      </c>
      <c r="D28" s="361">
        <v>217711.50999999998</v>
      </c>
      <c r="E28" s="366">
        <v>3122336.49</v>
      </c>
      <c r="F28" s="89">
        <f t="shared" si="0"/>
        <v>46.244115412429487</v>
      </c>
      <c r="G28" s="89">
        <f t="shared" si="1"/>
        <v>6.9727113236280296</v>
      </c>
      <c r="H28" s="90">
        <f t="shared" si="2"/>
        <v>53.216826736057513</v>
      </c>
      <c r="I28" s="88">
        <v>0.71</v>
      </c>
      <c r="J28" s="75">
        <f t="shared" si="3"/>
        <v>1313946.1698999999</v>
      </c>
      <c r="BU28" t="e">
        <v>#N/A</v>
      </c>
      <c r="CH28" t="e">
        <v>#N/A</v>
      </c>
    </row>
    <row r="29" spans="1:86" ht="18" customHeight="1" x14ac:dyDescent="0.25">
      <c r="A29" s="63">
        <v>4</v>
      </c>
      <c r="B29" s="365">
        <v>1762016.81</v>
      </c>
      <c r="C29" s="361">
        <v>757217.4</v>
      </c>
      <c r="D29" s="361">
        <v>76452.87000000001</v>
      </c>
      <c r="E29" s="366">
        <v>2595687.08</v>
      </c>
      <c r="F29" s="89">
        <f t="shared" si="0"/>
        <v>29.172137344074617</v>
      </c>
      <c r="G29" s="89">
        <f t="shared" si="1"/>
        <v>2.9453808430560131</v>
      </c>
      <c r="H29" s="90">
        <f t="shared" si="2"/>
        <v>32.117518187130628</v>
      </c>
      <c r="I29" s="88">
        <v>0.6</v>
      </c>
      <c r="J29" s="75">
        <f t="shared" si="3"/>
        <v>689067.83400000003</v>
      </c>
      <c r="BU29" t="e">
        <v>#N/A</v>
      </c>
      <c r="CH29" t="e">
        <v>#N/A</v>
      </c>
    </row>
    <row r="30" spans="1:86" ht="18" customHeight="1" x14ac:dyDescent="0.25">
      <c r="A30" s="63">
        <v>5</v>
      </c>
      <c r="B30" s="365">
        <v>1849593.1599999995</v>
      </c>
      <c r="C30" s="361">
        <v>205293.1</v>
      </c>
      <c r="D30" s="361">
        <v>182216</v>
      </c>
      <c r="E30" s="366">
        <v>2237102.2599999998</v>
      </c>
      <c r="F30" s="89">
        <f t="shared" si="0"/>
        <v>9.1767418803644691</v>
      </c>
      <c r="G30" s="89">
        <f t="shared" si="1"/>
        <v>8.1451797380062558</v>
      </c>
      <c r="H30" s="90">
        <f t="shared" si="2"/>
        <v>17.321921618370723</v>
      </c>
      <c r="I30" s="88">
        <v>0.5</v>
      </c>
      <c r="J30" s="75">
        <f t="shared" si="3"/>
        <v>186816.72100000002</v>
      </c>
      <c r="BU30" t="e">
        <v>#N/A</v>
      </c>
      <c r="CH30" t="e">
        <v>#N/A</v>
      </c>
    </row>
    <row r="31" spans="1:86" ht="18" customHeight="1" thickBot="1" x14ac:dyDescent="0.3">
      <c r="A31" s="64">
        <v>6</v>
      </c>
      <c r="B31" s="365">
        <v>1958792.9899999998</v>
      </c>
      <c r="C31" s="361">
        <v>171943.89</v>
      </c>
      <c r="D31" s="361">
        <v>157056.79</v>
      </c>
      <c r="E31" s="366">
        <v>2287793.67</v>
      </c>
      <c r="F31" s="91">
        <f t="shared" si="0"/>
        <v>7.5157079178385873</v>
      </c>
      <c r="G31" s="91">
        <f t="shared" si="1"/>
        <v>6.864989271519403</v>
      </c>
      <c r="H31" s="92">
        <f t="shared" si="2"/>
        <v>14.38069718935799</v>
      </c>
      <c r="I31" s="88">
        <v>0.5</v>
      </c>
      <c r="J31" s="75">
        <f t="shared" si="3"/>
        <v>156468.93990000003</v>
      </c>
      <c r="BU31" t="e">
        <v>#N/A</v>
      </c>
      <c r="CH31" t="e">
        <v>#N/A</v>
      </c>
    </row>
    <row r="32" spans="1:86" ht="25.5" customHeight="1" thickBot="1" x14ac:dyDescent="0.3">
      <c r="A32" s="318" t="s">
        <v>431</v>
      </c>
      <c r="B32" s="406">
        <v>11533921.530000001</v>
      </c>
      <c r="C32" s="407">
        <v>19341143.959999997</v>
      </c>
      <c r="D32" s="407">
        <v>3732459.5299999993</v>
      </c>
      <c r="E32" s="408">
        <v>34607525.019999996</v>
      </c>
      <c r="F32" s="332">
        <f t="shared" si="0"/>
        <v>55.887105329903193</v>
      </c>
      <c r="G32" s="332">
        <f t="shared" si="1"/>
        <v>10.78510967728255</v>
      </c>
      <c r="H32" s="333">
        <f t="shared" si="2"/>
        <v>66.672215007185741</v>
      </c>
      <c r="BU32" t="e">
        <v>#N/A</v>
      </c>
      <c r="CH32">
        <v>72</v>
      </c>
    </row>
    <row r="33" spans="1:86" ht="18" customHeight="1" x14ac:dyDescent="0.25">
      <c r="I33" s="93"/>
      <c r="J33" s="3"/>
      <c r="BU33">
        <v>49</v>
      </c>
      <c r="CH33" t="e">
        <v>#N/A</v>
      </c>
    </row>
    <row r="34" spans="1:86" x14ac:dyDescent="0.25">
      <c r="I34" s="55"/>
      <c r="BU34" t="e">
        <v>#N/A</v>
      </c>
      <c r="CH34" t="e">
        <v>#N/A</v>
      </c>
    </row>
    <row r="35" spans="1:86" x14ac:dyDescent="0.25">
      <c r="BU35" t="e">
        <v>#N/A</v>
      </c>
      <c r="CH35" t="e">
        <v>#N/A</v>
      </c>
    </row>
    <row r="36" spans="1:86" x14ac:dyDescent="0.25">
      <c r="BU36" t="e">
        <v>#N/A</v>
      </c>
      <c r="CH36" t="e">
        <v>#N/A</v>
      </c>
    </row>
    <row r="37" spans="1:86" s="95" customFormat="1" ht="12" customHeight="1" x14ac:dyDescent="0.25">
      <c r="A37" s="94"/>
      <c r="B37" s="94"/>
      <c r="J37" s="96"/>
      <c r="K37" s="96"/>
      <c r="L37" s="96"/>
      <c r="M37" s="96"/>
      <c r="N37" s="96"/>
      <c r="O37" s="96"/>
      <c r="BU37" s="95" t="e">
        <v>#N/A</v>
      </c>
      <c r="CH37" t="e">
        <v>#N/A</v>
      </c>
    </row>
    <row r="38" spans="1:86" ht="15.75" customHeight="1" thickBot="1" x14ac:dyDescent="0.3">
      <c r="A38" s="263" t="s">
        <v>12</v>
      </c>
      <c r="B38" s="264">
        <v>1</v>
      </c>
      <c r="BU38" t="e">
        <v>#N/A</v>
      </c>
      <c r="CH38" t="e">
        <v>#N/A</v>
      </c>
    </row>
    <row r="39" spans="1:86" ht="15.75" customHeight="1" thickBot="1" x14ac:dyDescent="0.3">
      <c r="A39" s="263" t="s">
        <v>45</v>
      </c>
      <c r="B39" s="266" t="s">
        <v>434</v>
      </c>
      <c r="H39" s="97"/>
      <c r="J39" s="269" t="s">
        <v>45</v>
      </c>
      <c r="K39" s="270" t="s">
        <v>434</v>
      </c>
      <c r="N39" s="98"/>
      <c r="BU39" t="e">
        <v>#N/A</v>
      </c>
      <c r="CH39" t="e">
        <v>#N/A</v>
      </c>
    </row>
    <row r="40" spans="1:86" s="3" customFormat="1" ht="15.75" customHeight="1" thickBot="1" x14ac:dyDescent="0.3">
      <c r="A40" s="263" t="s">
        <v>46</v>
      </c>
      <c r="B40" s="265" t="s">
        <v>434</v>
      </c>
      <c r="E40" s="56"/>
      <c r="H40" s="97"/>
      <c r="I40" s="56"/>
      <c r="J40" s="269" t="s">
        <v>12</v>
      </c>
      <c r="K40" s="271">
        <v>1</v>
      </c>
      <c r="L40" s="6"/>
      <c r="M40" s="6"/>
      <c r="N40" s="98"/>
      <c r="O40" s="6"/>
      <c r="P40" s="100"/>
      <c r="Q40" s="100"/>
      <c r="R40" s="100"/>
      <c r="BU40" t="e">
        <v>#N/A</v>
      </c>
      <c r="CH40" t="e">
        <v>#N/A</v>
      </c>
    </row>
    <row r="41" spans="1:86" ht="29.25" customHeight="1" thickBot="1" x14ac:dyDescent="0.3">
      <c r="A41" s="324" t="s">
        <v>490</v>
      </c>
      <c r="B41" s="143">
        <f>GETPIVOTDATA("POS",$A$135,"BUCKET","BKT 1")/GETPIVOTDATA("POS",$A$41)</f>
        <v>8.951778204644234E-2</v>
      </c>
      <c r="E41" s="55"/>
      <c r="F41" s="3"/>
      <c r="G41" s="3"/>
      <c r="I41" s="56"/>
      <c r="K41" s="3"/>
      <c r="N41" s="98"/>
      <c r="BU41" t="e">
        <v>#N/A</v>
      </c>
      <c r="CH41" t="e">
        <v>#N/A</v>
      </c>
    </row>
    <row r="42" spans="1:86" s="3" customFormat="1" ht="30" customHeight="1" thickBot="1" x14ac:dyDescent="0.3">
      <c r="A42" s="386" t="s">
        <v>482</v>
      </c>
      <c r="B42" s="267" t="s">
        <v>13</v>
      </c>
      <c r="C42" s="268"/>
      <c r="D42" s="268"/>
      <c r="E42" s="268"/>
      <c r="F42" s="3" t="s">
        <v>438</v>
      </c>
      <c r="I42" s="56"/>
      <c r="J42" s="412" t="s">
        <v>430</v>
      </c>
      <c r="K42" s="272" t="s">
        <v>13</v>
      </c>
      <c r="L42" s="273"/>
      <c r="M42" s="273"/>
      <c r="N42" s="273"/>
      <c r="BU42" t="e">
        <v>#N/A</v>
      </c>
      <c r="CH42" t="e">
        <v>#N/A</v>
      </c>
    </row>
    <row r="43" spans="1:86" s="3" customFormat="1" ht="31.5" customHeight="1" thickBot="1" x14ac:dyDescent="0.3">
      <c r="A43" s="323" t="s">
        <v>15</v>
      </c>
      <c r="B43" s="315" t="s">
        <v>124</v>
      </c>
      <c r="C43" s="316" t="s">
        <v>2242</v>
      </c>
      <c r="D43" s="317" t="s">
        <v>480</v>
      </c>
      <c r="E43" s="318" t="s">
        <v>431</v>
      </c>
      <c r="F43" s="328" t="s">
        <v>486</v>
      </c>
      <c r="G43" s="329" t="s">
        <v>487</v>
      </c>
      <c r="H43" s="330" t="s">
        <v>488</v>
      </c>
      <c r="I43" s="56"/>
      <c r="J43" s="398" t="s">
        <v>15</v>
      </c>
      <c r="K43" s="403" t="s">
        <v>124</v>
      </c>
      <c r="L43" s="404" t="s">
        <v>480</v>
      </c>
      <c r="M43" s="405" t="s">
        <v>2242</v>
      </c>
      <c r="N43" s="402" t="s">
        <v>437</v>
      </c>
      <c r="O43" s="2" t="s">
        <v>491</v>
      </c>
      <c r="BU43" t="e">
        <v>#N/A</v>
      </c>
      <c r="CH43" t="e">
        <v>#N/A</v>
      </c>
    </row>
    <row r="44" spans="1:86" s="3" customFormat="1" ht="21" customHeight="1" x14ac:dyDescent="0.25">
      <c r="A44" s="389" t="s">
        <v>322</v>
      </c>
      <c r="B44" s="388">
        <v>8264</v>
      </c>
      <c r="C44" s="388">
        <v>1038083.5800000001</v>
      </c>
      <c r="D44" s="409">
        <v>125398.17</v>
      </c>
      <c r="E44" s="409">
        <v>1171745.75</v>
      </c>
      <c r="F44" s="106">
        <f t="shared" ref="F44:F62" si="4">+C44*100/E44</f>
        <v>88.592903366621982</v>
      </c>
      <c r="G44" s="180">
        <f t="shared" ref="G44:G62" si="5">+D44*100/E44</f>
        <v>10.701824179861545</v>
      </c>
      <c r="H44" s="287">
        <f t="shared" ref="H44:H62" si="6">F44+G44</f>
        <v>99.294727546483529</v>
      </c>
      <c r="I44" s="56"/>
      <c r="J44" s="399" t="s">
        <v>322</v>
      </c>
      <c r="K44" s="393">
        <v>1</v>
      </c>
      <c r="L44" s="394">
        <v>2</v>
      </c>
      <c r="M44" s="394">
        <v>11</v>
      </c>
      <c r="N44" s="413">
        <v>14</v>
      </c>
      <c r="O44" s="108">
        <f t="shared" ref="O44:O63" si="7">B44/GETPIVOTDATA("POS",$A$42)</f>
        <v>4.3526247600329869E-4</v>
      </c>
      <c r="BU44" t="e">
        <v>#N/A</v>
      </c>
      <c r="CH44" t="e">
        <v>#N/A</v>
      </c>
    </row>
    <row r="45" spans="1:86" s="3" customFormat="1" ht="22.5" customHeight="1" x14ac:dyDescent="0.25">
      <c r="A45" s="389" t="s">
        <v>192</v>
      </c>
      <c r="B45" s="388">
        <v>108920.28</v>
      </c>
      <c r="C45" s="388">
        <v>522298.04000000004</v>
      </c>
      <c r="D45" s="409">
        <v>198051</v>
      </c>
      <c r="E45" s="409">
        <v>829269.32000000007</v>
      </c>
      <c r="F45" s="110">
        <f t="shared" si="4"/>
        <v>62.98292091645208</v>
      </c>
      <c r="G45" s="181">
        <f t="shared" si="5"/>
        <v>23.882591001919614</v>
      </c>
      <c r="H45" s="183">
        <f t="shared" si="6"/>
        <v>86.865511918371695</v>
      </c>
      <c r="I45" s="56"/>
      <c r="J45" s="400" t="s">
        <v>192</v>
      </c>
      <c r="K45" s="396">
        <v>4</v>
      </c>
      <c r="L45" s="387">
        <v>3</v>
      </c>
      <c r="M45" s="387">
        <v>10</v>
      </c>
      <c r="N45" s="414">
        <v>17</v>
      </c>
      <c r="O45" s="112">
        <f t="shared" si="7"/>
        <v>5.7367994627023928E-3</v>
      </c>
      <c r="BU45" t="e">
        <v>#N/A</v>
      </c>
      <c r="CH45" t="e">
        <v>#N/A</v>
      </c>
    </row>
    <row r="46" spans="1:86" s="3" customFormat="1" ht="22.5" customHeight="1" x14ac:dyDescent="0.25">
      <c r="A46" s="389" t="s">
        <v>126</v>
      </c>
      <c r="B46" s="388">
        <v>365175.96</v>
      </c>
      <c r="C46" s="388">
        <v>1043058.98</v>
      </c>
      <c r="D46" s="409">
        <v>182979.01</v>
      </c>
      <c r="E46" s="409">
        <v>1591213.95</v>
      </c>
      <c r="F46" s="110">
        <f t="shared" si="4"/>
        <v>65.551146029105638</v>
      </c>
      <c r="G46" s="181">
        <f t="shared" si="5"/>
        <v>11.499334203298055</v>
      </c>
      <c r="H46" s="183">
        <f t="shared" si="6"/>
        <v>77.050480232403686</v>
      </c>
      <c r="I46" s="56"/>
      <c r="J46" s="400" t="s">
        <v>126</v>
      </c>
      <c r="K46" s="396">
        <v>8</v>
      </c>
      <c r="L46" s="387">
        <v>5</v>
      </c>
      <c r="M46" s="387">
        <v>21</v>
      </c>
      <c r="N46" s="414">
        <v>34</v>
      </c>
      <c r="O46" s="112">
        <f t="shared" si="7"/>
        <v>1.923371158355295E-2</v>
      </c>
      <c r="BU46" t="e">
        <v>#N/A</v>
      </c>
      <c r="CH46" t="e">
        <v>#N/A</v>
      </c>
    </row>
    <row r="47" spans="1:86" s="3" customFormat="1" ht="22.5" customHeight="1" x14ac:dyDescent="0.25">
      <c r="A47" s="389" t="s">
        <v>165</v>
      </c>
      <c r="B47" s="388">
        <v>71584</v>
      </c>
      <c r="C47" s="388">
        <v>725383.66</v>
      </c>
      <c r="D47" s="409">
        <v>128544</v>
      </c>
      <c r="E47" s="409">
        <v>925511.66</v>
      </c>
      <c r="F47" s="110">
        <f t="shared" si="4"/>
        <v>78.376501491077917</v>
      </c>
      <c r="G47" s="181">
        <f t="shared" si="5"/>
        <v>13.888966023399425</v>
      </c>
      <c r="H47" s="183">
        <f t="shared" si="6"/>
        <v>92.265467514477336</v>
      </c>
      <c r="I47" s="56"/>
      <c r="J47" s="400" t="s">
        <v>165</v>
      </c>
      <c r="K47" s="396">
        <v>3</v>
      </c>
      <c r="L47" s="387">
        <v>3</v>
      </c>
      <c r="M47" s="387">
        <v>9</v>
      </c>
      <c r="N47" s="414">
        <v>15</v>
      </c>
      <c r="O47" s="112">
        <f t="shared" si="7"/>
        <v>3.7703084562221846E-3</v>
      </c>
      <c r="BU47" t="e">
        <v>#N/A</v>
      </c>
      <c r="CH47" t="e">
        <v>#N/A</v>
      </c>
    </row>
    <row r="48" spans="1:86" s="3" customFormat="1" ht="22.5" customHeight="1" x14ac:dyDescent="0.25">
      <c r="A48" s="389" t="s">
        <v>206</v>
      </c>
      <c r="B48" s="388">
        <v>162158</v>
      </c>
      <c r="C48" s="388">
        <v>992018.91</v>
      </c>
      <c r="D48" s="409">
        <v>253522.21000000002</v>
      </c>
      <c r="E48" s="409">
        <v>1407699.12</v>
      </c>
      <c r="F48" s="110">
        <f t="shared" si="4"/>
        <v>70.470947655348397</v>
      </c>
      <c r="G48" s="181">
        <f t="shared" si="5"/>
        <v>18.009687325797291</v>
      </c>
      <c r="H48" s="183">
        <f t="shared" si="6"/>
        <v>88.480634981145684</v>
      </c>
      <c r="I48" s="56"/>
      <c r="J48" s="400" t="s">
        <v>206</v>
      </c>
      <c r="K48" s="396">
        <v>2</v>
      </c>
      <c r="L48" s="387">
        <v>5</v>
      </c>
      <c r="M48" s="387">
        <v>19</v>
      </c>
      <c r="N48" s="414">
        <v>26</v>
      </c>
      <c r="O48" s="112">
        <f t="shared" si="7"/>
        <v>8.5408146882554343E-3</v>
      </c>
      <c r="BU48" t="e">
        <v>#N/A</v>
      </c>
      <c r="CH48" t="e">
        <v>#N/A</v>
      </c>
    </row>
    <row r="49" spans="1:86" s="3" customFormat="1" ht="22.5" customHeight="1" x14ac:dyDescent="0.25">
      <c r="A49" s="389" t="s">
        <v>276</v>
      </c>
      <c r="B49" s="388">
        <v>326994.31</v>
      </c>
      <c r="C49" s="388">
        <v>841268.54</v>
      </c>
      <c r="D49" s="409">
        <v>80683</v>
      </c>
      <c r="E49" s="409">
        <v>1248945.8500000001</v>
      </c>
      <c r="F49" s="110">
        <f t="shared" si="4"/>
        <v>67.358287791260125</v>
      </c>
      <c r="G49" s="181">
        <f t="shared" si="5"/>
        <v>6.4600879213458287</v>
      </c>
      <c r="H49" s="183">
        <f t="shared" si="6"/>
        <v>73.818375712605956</v>
      </c>
      <c r="I49" s="56"/>
      <c r="J49" s="400" t="s">
        <v>276</v>
      </c>
      <c r="K49" s="396">
        <v>6</v>
      </c>
      <c r="L49" s="387">
        <v>3</v>
      </c>
      <c r="M49" s="387">
        <v>10</v>
      </c>
      <c r="N49" s="414">
        <v>19</v>
      </c>
      <c r="O49" s="112">
        <f t="shared" si="7"/>
        <v>1.7222695185090779E-2</v>
      </c>
      <c r="BU49" t="e">
        <v>#N/A</v>
      </c>
      <c r="CH49" t="e">
        <v>#N/A</v>
      </c>
    </row>
    <row r="50" spans="1:86" s="3" customFormat="1" ht="22.5" customHeight="1" x14ac:dyDescent="0.25">
      <c r="A50" s="389" t="s">
        <v>218</v>
      </c>
      <c r="B50" s="388">
        <v>89578.62</v>
      </c>
      <c r="C50" s="388">
        <v>371968.32</v>
      </c>
      <c r="D50" s="409"/>
      <c r="E50" s="409">
        <v>461546.94</v>
      </c>
      <c r="F50" s="110">
        <f t="shared" si="4"/>
        <v>80.591655531287884</v>
      </c>
      <c r="G50" s="181">
        <f t="shared" si="5"/>
        <v>0</v>
      </c>
      <c r="H50" s="183">
        <f t="shared" si="6"/>
        <v>80.591655531287884</v>
      </c>
      <c r="I50" s="56"/>
      <c r="J50" s="400" t="s">
        <v>218</v>
      </c>
      <c r="K50" s="396">
        <v>2</v>
      </c>
      <c r="L50" s="387">
        <v>0</v>
      </c>
      <c r="M50" s="387">
        <v>5</v>
      </c>
      <c r="N50" s="414">
        <v>7</v>
      </c>
      <c r="O50" s="112">
        <f t="shared" si="7"/>
        <v>4.7180798569891828E-3</v>
      </c>
      <c r="BU50" t="e">
        <v>#N/A</v>
      </c>
      <c r="CH50" t="e">
        <v>#N/A</v>
      </c>
    </row>
    <row r="51" spans="1:86" s="3" customFormat="1" ht="22.5" customHeight="1" x14ac:dyDescent="0.25">
      <c r="A51" s="389" t="s">
        <v>1004</v>
      </c>
      <c r="B51" s="388"/>
      <c r="C51" s="388">
        <v>213090</v>
      </c>
      <c r="D51" s="409">
        <v>43580.65</v>
      </c>
      <c r="E51" s="409">
        <v>256670.65</v>
      </c>
      <c r="F51" s="110">
        <f t="shared" si="4"/>
        <v>83.020789482552843</v>
      </c>
      <c r="G51" s="181">
        <f t="shared" si="5"/>
        <v>16.979210517447164</v>
      </c>
      <c r="H51" s="183">
        <f t="shared" si="6"/>
        <v>100</v>
      </c>
      <c r="I51" s="56"/>
      <c r="J51" s="400" t="s">
        <v>1004</v>
      </c>
      <c r="K51" s="396">
        <v>0</v>
      </c>
      <c r="L51" s="387">
        <v>2</v>
      </c>
      <c r="M51" s="387">
        <v>3</v>
      </c>
      <c r="N51" s="414">
        <v>5</v>
      </c>
      <c r="O51" s="112">
        <f t="shared" si="7"/>
        <v>0</v>
      </c>
      <c r="BU51" t="e">
        <v>#N/A</v>
      </c>
      <c r="CH51" t="e">
        <v>#N/A</v>
      </c>
    </row>
    <row r="52" spans="1:86" s="3" customFormat="1" ht="22.5" customHeight="1" x14ac:dyDescent="0.25">
      <c r="A52" s="389" t="s">
        <v>140</v>
      </c>
      <c r="B52" s="388">
        <v>288696</v>
      </c>
      <c r="C52" s="388">
        <v>2425805.2300000004</v>
      </c>
      <c r="D52" s="409">
        <v>188400</v>
      </c>
      <c r="E52" s="409">
        <v>2902901.2300000004</v>
      </c>
      <c r="F52" s="110">
        <f t="shared" si="4"/>
        <v>83.564855907963505</v>
      </c>
      <c r="G52" s="181">
        <f t="shared" si="5"/>
        <v>6.4900589125452255</v>
      </c>
      <c r="H52" s="183">
        <f t="shared" si="6"/>
        <v>90.054914820508728</v>
      </c>
      <c r="I52" s="56"/>
      <c r="J52" s="400" t="s">
        <v>140</v>
      </c>
      <c r="K52" s="396">
        <v>3</v>
      </c>
      <c r="L52" s="387">
        <v>2</v>
      </c>
      <c r="M52" s="387">
        <v>26</v>
      </c>
      <c r="N52" s="414">
        <v>31</v>
      </c>
      <c r="O52" s="112">
        <f t="shared" si="7"/>
        <v>1.5205534338364994E-2</v>
      </c>
      <c r="BU52" t="e">
        <v>#N/A</v>
      </c>
      <c r="CH52" t="e">
        <v>#N/A</v>
      </c>
    </row>
    <row r="53" spans="1:86" s="3" customFormat="1" ht="22.5" customHeight="1" x14ac:dyDescent="0.25">
      <c r="A53" s="389" t="s">
        <v>148</v>
      </c>
      <c r="B53" s="388">
        <v>3554</v>
      </c>
      <c r="C53" s="388">
        <v>437692</v>
      </c>
      <c r="D53" s="409"/>
      <c r="E53" s="409">
        <v>441246</v>
      </c>
      <c r="F53" s="110">
        <f t="shared" si="4"/>
        <v>99.194553605018513</v>
      </c>
      <c r="G53" s="181">
        <f t="shared" si="5"/>
        <v>0</v>
      </c>
      <c r="H53" s="183">
        <f t="shared" si="6"/>
        <v>99.194553605018513</v>
      </c>
      <c r="I53" s="56"/>
      <c r="J53" s="400" t="s">
        <v>148</v>
      </c>
      <c r="K53" s="396">
        <v>1</v>
      </c>
      <c r="L53" s="387">
        <v>0</v>
      </c>
      <c r="M53" s="387">
        <v>7</v>
      </c>
      <c r="N53" s="414">
        <v>8</v>
      </c>
      <c r="O53" s="112">
        <f t="shared" si="7"/>
        <v>1.8718814614178647E-4</v>
      </c>
      <c r="BU53" t="e">
        <v>#N/A</v>
      </c>
      <c r="CH53" t="e">
        <v>#N/A</v>
      </c>
    </row>
    <row r="54" spans="1:86" s="3" customFormat="1" ht="22.5" customHeight="1" x14ac:dyDescent="0.25">
      <c r="A54" s="389" t="s">
        <v>173</v>
      </c>
      <c r="B54" s="388"/>
      <c r="C54" s="388">
        <v>808882.2699999999</v>
      </c>
      <c r="D54" s="409">
        <v>160519</v>
      </c>
      <c r="E54" s="409">
        <v>969401.2699999999</v>
      </c>
      <c r="F54" s="110">
        <f t="shared" si="4"/>
        <v>83.441428749108198</v>
      </c>
      <c r="G54" s="181">
        <f t="shared" si="5"/>
        <v>16.558571250891802</v>
      </c>
      <c r="H54" s="183">
        <f t="shared" si="6"/>
        <v>100</v>
      </c>
      <c r="I54" s="56"/>
      <c r="J54" s="400" t="s">
        <v>173</v>
      </c>
      <c r="K54" s="396">
        <v>0</v>
      </c>
      <c r="L54" s="387">
        <v>2</v>
      </c>
      <c r="M54" s="387">
        <v>12</v>
      </c>
      <c r="N54" s="414">
        <v>14</v>
      </c>
      <c r="O54" s="112">
        <f t="shared" si="7"/>
        <v>0</v>
      </c>
      <c r="BU54" t="e">
        <v>#N/A</v>
      </c>
      <c r="CH54" t="e">
        <v>#N/A</v>
      </c>
    </row>
    <row r="55" spans="1:86" s="3" customFormat="1" ht="22.5" customHeight="1" x14ac:dyDescent="0.25">
      <c r="A55" s="389" t="s">
        <v>348</v>
      </c>
      <c r="B55" s="388">
        <v>107560.58</v>
      </c>
      <c r="C55" s="388">
        <v>638944.93000000005</v>
      </c>
      <c r="D55" s="409">
        <v>89550.82</v>
      </c>
      <c r="E55" s="409">
        <v>836056.33000000007</v>
      </c>
      <c r="F55" s="110">
        <f t="shared" si="4"/>
        <v>76.423669921858021</v>
      </c>
      <c r="G55" s="181">
        <f t="shared" si="5"/>
        <v>10.711098856221804</v>
      </c>
      <c r="H55" s="183">
        <f t="shared" si="6"/>
        <v>87.134768778079831</v>
      </c>
      <c r="I55" s="56"/>
      <c r="J55" s="400" t="s">
        <v>348</v>
      </c>
      <c r="K55" s="396">
        <v>4</v>
      </c>
      <c r="L55" s="387">
        <v>2</v>
      </c>
      <c r="M55" s="387">
        <v>12</v>
      </c>
      <c r="N55" s="414">
        <v>18</v>
      </c>
      <c r="O55" s="112">
        <f t="shared" si="7"/>
        <v>5.6651844592389752E-3</v>
      </c>
      <c r="BU55" t="e">
        <v>#N/A</v>
      </c>
      <c r="CH55" t="e">
        <v>#N/A</v>
      </c>
    </row>
    <row r="56" spans="1:86" s="3" customFormat="1" ht="22.5" customHeight="1" x14ac:dyDescent="0.25">
      <c r="A56" s="389" t="s">
        <v>225</v>
      </c>
      <c r="B56" s="388">
        <v>262385</v>
      </c>
      <c r="C56" s="388">
        <v>186791.4</v>
      </c>
      <c r="D56" s="409"/>
      <c r="E56" s="409">
        <v>449176.4</v>
      </c>
      <c r="F56" s="110">
        <f t="shared" si="4"/>
        <v>41.585310359137296</v>
      </c>
      <c r="G56" s="181">
        <f t="shared" si="5"/>
        <v>0</v>
      </c>
      <c r="H56" s="183">
        <f t="shared" si="6"/>
        <v>41.585310359137296</v>
      </c>
      <c r="I56" s="56"/>
      <c r="J56" s="400" t="s">
        <v>225</v>
      </c>
      <c r="K56" s="396">
        <v>2</v>
      </c>
      <c r="L56" s="387">
        <v>0</v>
      </c>
      <c r="M56" s="387">
        <v>2</v>
      </c>
      <c r="N56" s="414">
        <v>4</v>
      </c>
      <c r="O56" s="112">
        <f t="shared" si="7"/>
        <v>1.3819741622232033E-2</v>
      </c>
      <c r="BU56" t="e">
        <v>#N/A</v>
      </c>
      <c r="CH56" t="e">
        <v>#N/A</v>
      </c>
    </row>
    <row r="57" spans="1:86" s="3" customFormat="1" ht="22.5" customHeight="1" x14ac:dyDescent="0.25">
      <c r="A57" s="389" t="s">
        <v>433</v>
      </c>
      <c r="B57" s="388"/>
      <c r="C57" s="388"/>
      <c r="D57" s="409">
        <v>46040</v>
      </c>
      <c r="E57" s="409">
        <v>46040</v>
      </c>
      <c r="F57" s="110">
        <f t="shared" si="4"/>
        <v>0</v>
      </c>
      <c r="G57" s="181">
        <f t="shared" si="5"/>
        <v>100</v>
      </c>
      <c r="H57" s="183">
        <f t="shared" si="6"/>
        <v>100</v>
      </c>
      <c r="I57" s="56"/>
      <c r="J57" s="400" t="s">
        <v>433</v>
      </c>
      <c r="K57" s="396">
        <v>0</v>
      </c>
      <c r="L57" s="387">
        <v>1</v>
      </c>
      <c r="M57" s="387">
        <v>0</v>
      </c>
      <c r="N57" s="414">
        <v>1</v>
      </c>
      <c r="O57" s="112">
        <f t="shared" si="7"/>
        <v>0</v>
      </c>
      <c r="BU57" t="e">
        <v>#N/A</v>
      </c>
      <c r="CH57" t="e">
        <v>#N/A</v>
      </c>
    </row>
    <row r="58" spans="1:86" s="3" customFormat="1" ht="21.75" customHeight="1" x14ac:dyDescent="0.25">
      <c r="A58" s="389" t="s">
        <v>236</v>
      </c>
      <c r="B58" s="388">
        <v>43326</v>
      </c>
      <c r="C58" s="388">
        <v>733970.23</v>
      </c>
      <c r="D58" s="409">
        <v>162484</v>
      </c>
      <c r="E58" s="409">
        <v>939780.23</v>
      </c>
      <c r="F58" s="110">
        <f t="shared" si="4"/>
        <v>78.100199022062853</v>
      </c>
      <c r="G58" s="181">
        <f t="shared" si="5"/>
        <v>17.289574180550701</v>
      </c>
      <c r="H58" s="183">
        <f t="shared" si="6"/>
        <v>95.389773202613554</v>
      </c>
      <c r="I58" s="56"/>
      <c r="J58" s="400" t="s">
        <v>236</v>
      </c>
      <c r="K58" s="396">
        <v>1</v>
      </c>
      <c r="L58" s="387">
        <v>3</v>
      </c>
      <c r="M58" s="387">
        <v>12</v>
      </c>
      <c r="N58" s="414">
        <v>16</v>
      </c>
      <c r="O58" s="112">
        <f t="shared" si="7"/>
        <v>2.2819678164713113E-3</v>
      </c>
      <c r="BU58" t="e">
        <v>#N/A</v>
      </c>
      <c r="CH58" t="e">
        <v>#N/A</v>
      </c>
    </row>
    <row r="59" spans="1:86" s="3" customFormat="1" ht="22.5" customHeight="1" x14ac:dyDescent="0.25">
      <c r="A59" s="389" t="s">
        <v>264</v>
      </c>
      <c r="B59" s="388">
        <v>166954</v>
      </c>
      <c r="C59" s="388">
        <v>806241.03</v>
      </c>
      <c r="D59" s="409">
        <v>187182</v>
      </c>
      <c r="E59" s="409">
        <v>1160377.03</v>
      </c>
      <c r="F59" s="110">
        <f t="shared" si="4"/>
        <v>69.480953962006637</v>
      </c>
      <c r="G59" s="181">
        <f t="shared" si="5"/>
        <v>16.13113627387126</v>
      </c>
      <c r="H59" s="183">
        <f t="shared" si="6"/>
        <v>85.612090235877901</v>
      </c>
      <c r="I59" s="56"/>
      <c r="J59" s="400" t="s">
        <v>264</v>
      </c>
      <c r="K59" s="396">
        <v>6</v>
      </c>
      <c r="L59" s="387">
        <v>4</v>
      </c>
      <c r="M59" s="387">
        <v>14</v>
      </c>
      <c r="N59" s="414">
        <v>24</v>
      </c>
      <c r="O59" s="112">
        <f t="shared" si="7"/>
        <v>8.7934186130995563E-3</v>
      </c>
      <c r="BU59" t="e">
        <v>#N/A</v>
      </c>
      <c r="CH59" t="e">
        <v>#N/A</v>
      </c>
    </row>
    <row r="60" spans="1:86" s="3" customFormat="1" ht="22.5" customHeight="1" x14ac:dyDescent="0.25">
      <c r="A60" s="389" t="s">
        <v>199</v>
      </c>
      <c r="B60" s="388">
        <v>96471.45</v>
      </c>
      <c r="C60" s="388">
        <v>558128.07999999996</v>
      </c>
      <c r="D60" s="409">
        <v>36646</v>
      </c>
      <c r="E60" s="409">
        <v>691245.52999999991</v>
      </c>
      <c r="F60" s="110">
        <f t="shared" si="4"/>
        <v>80.742378182177902</v>
      </c>
      <c r="G60" s="181">
        <f t="shared" si="5"/>
        <v>5.3014447702830001</v>
      </c>
      <c r="H60" s="183">
        <f t="shared" si="6"/>
        <v>86.0438229524609</v>
      </c>
      <c r="I60" s="56"/>
      <c r="J60" s="400" t="s">
        <v>199</v>
      </c>
      <c r="K60" s="396">
        <v>3</v>
      </c>
      <c r="L60" s="387">
        <v>1</v>
      </c>
      <c r="M60" s="387">
        <v>9</v>
      </c>
      <c r="N60" s="414">
        <v>13</v>
      </c>
      <c r="O60" s="112">
        <f t="shared" si="7"/>
        <v>5.0811232079656854E-3</v>
      </c>
      <c r="BU60" t="e">
        <v>#N/A</v>
      </c>
      <c r="CH60" t="e">
        <v>#N/A</v>
      </c>
    </row>
    <row r="61" spans="1:86" s="3" customFormat="1" ht="22.5" customHeight="1" x14ac:dyDescent="0.25">
      <c r="A61" s="389" t="s">
        <v>254</v>
      </c>
      <c r="B61" s="388">
        <v>181102.25</v>
      </c>
      <c r="C61" s="388">
        <v>905056.84</v>
      </c>
      <c r="D61" s="409">
        <v>105108.93</v>
      </c>
      <c r="E61" s="409">
        <v>1191268.0199999998</v>
      </c>
      <c r="F61" s="110">
        <f t="shared" si="4"/>
        <v>75.974241296261795</v>
      </c>
      <c r="G61" s="181">
        <f t="shared" si="5"/>
        <v>8.8232814308236041</v>
      </c>
      <c r="H61" s="183">
        <f t="shared" si="6"/>
        <v>84.797522727085394</v>
      </c>
      <c r="I61" s="56"/>
      <c r="J61" s="400" t="s">
        <v>254</v>
      </c>
      <c r="K61" s="396">
        <v>3</v>
      </c>
      <c r="L61" s="387">
        <v>5</v>
      </c>
      <c r="M61" s="387">
        <v>13</v>
      </c>
      <c r="N61" s="414">
        <v>21</v>
      </c>
      <c r="O61" s="112">
        <f t="shared" si="7"/>
        <v>9.5386028248751684E-3</v>
      </c>
      <c r="BU61" t="e">
        <v>#N/A</v>
      </c>
      <c r="CH61" t="e">
        <v>#N/A</v>
      </c>
    </row>
    <row r="62" spans="1:86" s="3" customFormat="1" ht="24" customHeight="1" thickBot="1" x14ac:dyDescent="0.3">
      <c r="A62" s="389" t="s">
        <v>284</v>
      </c>
      <c r="B62" s="388">
        <v>60640.46</v>
      </c>
      <c r="C62" s="388">
        <v>1087444.08</v>
      </c>
      <c r="D62" s="409">
        <v>318065.16000000003</v>
      </c>
      <c r="E62" s="409">
        <v>1466149.7000000002</v>
      </c>
      <c r="F62" s="176">
        <f t="shared" si="4"/>
        <v>74.170057805147721</v>
      </c>
      <c r="G62" s="182">
        <f t="shared" si="5"/>
        <v>21.693907518447809</v>
      </c>
      <c r="H62" s="288">
        <f t="shared" si="6"/>
        <v>95.863965323595522</v>
      </c>
      <c r="I62" s="56"/>
      <c r="J62" s="401" t="s">
        <v>284</v>
      </c>
      <c r="K62" s="396">
        <v>3</v>
      </c>
      <c r="L62" s="387">
        <v>9</v>
      </c>
      <c r="M62" s="387">
        <v>18</v>
      </c>
      <c r="N62" s="414">
        <v>30</v>
      </c>
      <c r="O62" s="112">
        <f t="shared" si="7"/>
        <v>3.1939153878967801E-3</v>
      </c>
      <c r="BU62" t="e">
        <v>#N/A</v>
      </c>
      <c r="CH62">
        <v>72</v>
      </c>
    </row>
    <row r="63" spans="1:86" s="3" customFormat="1" ht="29.25" customHeight="1" thickBot="1" x14ac:dyDescent="0.3">
      <c r="A63" s="318" t="s">
        <v>431</v>
      </c>
      <c r="B63" s="322">
        <v>2343364.91</v>
      </c>
      <c r="C63" s="319">
        <v>14336126.120000001</v>
      </c>
      <c r="D63" s="321">
        <v>2306753.9500000002</v>
      </c>
      <c r="E63" s="320">
        <v>18986244.98</v>
      </c>
      <c r="F63" s="325">
        <f t="shared" ref="F63" si="8">+C63*100/E63</f>
        <v>75.507959236287064</v>
      </c>
      <c r="G63" s="326">
        <f t="shared" ref="G63" si="9">+D63*100/E63</f>
        <v>12.14960595120268</v>
      </c>
      <c r="H63" s="327">
        <f t="shared" ref="H63" si="10">F63+G63</f>
        <v>87.657565187489752</v>
      </c>
      <c r="I63" s="56"/>
      <c r="J63" s="402" t="s">
        <v>437</v>
      </c>
      <c r="K63" s="415">
        <v>52</v>
      </c>
      <c r="L63" s="416">
        <v>52</v>
      </c>
      <c r="M63" s="416">
        <v>213</v>
      </c>
      <c r="N63" s="417">
        <v>317</v>
      </c>
      <c r="O63" s="112">
        <f t="shared" si="7"/>
        <v>0.12342434812510251</v>
      </c>
      <c r="CH63" t="e">
        <v>#N/A</v>
      </c>
    </row>
    <row r="64" spans="1:86" s="3" customFormat="1" ht="17.25" customHeight="1" x14ac:dyDescent="0.25">
      <c r="F64" s="117"/>
      <c r="G64" s="117"/>
      <c r="H64" s="117"/>
      <c r="I64" s="56"/>
      <c r="CH64" t="e">
        <v>#N/A</v>
      </c>
    </row>
    <row r="65" spans="1:86" s="3" customFormat="1" ht="36.75" customHeight="1" thickBot="1" x14ac:dyDescent="0.3">
      <c r="A65" s="187" t="s">
        <v>12</v>
      </c>
      <c r="B65" s="241">
        <v>2</v>
      </c>
      <c r="C65" s="77"/>
      <c r="D65" s="77"/>
      <c r="E65" s="77"/>
      <c r="F65" s="117"/>
      <c r="G65" s="117"/>
      <c r="H65" s="117"/>
      <c r="I65" s="56"/>
      <c r="J65" s="118"/>
      <c r="K65" s="118"/>
      <c r="L65" s="119"/>
      <c r="M65" s="118"/>
      <c r="N65" s="118"/>
      <c r="O65" s="118"/>
      <c r="CH65" t="e">
        <v>#N/A</v>
      </c>
    </row>
    <row r="66" spans="1:86" ht="15.75" customHeight="1" thickBot="1" x14ac:dyDescent="0.3">
      <c r="A66" s="187" t="s">
        <v>45</v>
      </c>
      <c r="B66" s="188" t="s">
        <v>434</v>
      </c>
      <c r="I66" s="56"/>
      <c r="J66" s="165" t="s">
        <v>45</v>
      </c>
      <c r="K66" s="334" t="s">
        <v>434</v>
      </c>
      <c r="N66" s="98"/>
      <c r="P66" s="3"/>
      <c r="S66" s="3"/>
      <c r="BU66" t="e">
        <v>#N/A</v>
      </c>
      <c r="CH66" t="e">
        <v>#N/A</v>
      </c>
    </row>
    <row r="67" spans="1:86" s="3" customFormat="1" ht="15.75" customHeight="1" thickBot="1" x14ac:dyDescent="0.3">
      <c r="A67" s="187" t="s">
        <v>46</v>
      </c>
      <c r="B67" s="188" t="s">
        <v>434</v>
      </c>
      <c r="E67" s="56"/>
      <c r="I67" s="56"/>
      <c r="J67" s="165" t="s">
        <v>12</v>
      </c>
      <c r="K67" s="99">
        <v>2</v>
      </c>
      <c r="L67" s="6"/>
      <c r="M67" s="6"/>
      <c r="N67" s="98"/>
      <c r="O67" s="6"/>
      <c r="BU67" t="e">
        <v>#N/A</v>
      </c>
      <c r="CH67" t="e">
        <v>#N/A</v>
      </c>
    </row>
    <row r="68" spans="1:86" ht="32.25" customHeight="1" thickBot="1" x14ac:dyDescent="0.3">
      <c r="A68" s="101" t="s">
        <v>490</v>
      </c>
      <c r="B68" s="102">
        <f>GETPIVOTDATA("POS",$A$135,"BUCKET",2)/GETPIVOTDATA("POS",$A$69)</f>
        <v>3.656169915302851E-2</v>
      </c>
      <c r="D68" s="337" t="s">
        <v>492</v>
      </c>
      <c r="E68" s="338"/>
      <c r="F68" s="338"/>
      <c r="G68" s="339"/>
      <c r="I68" s="56"/>
      <c r="N68" s="98"/>
      <c r="S68" s="3"/>
      <c r="BU68" t="e">
        <v>#N/A</v>
      </c>
      <c r="CH68" t="e">
        <v>#N/A</v>
      </c>
    </row>
    <row r="69" spans="1:86" s="3" customFormat="1" ht="15.75" customHeight="1" thickBot="1" x14ac:dyDescent="0.3">
      <c r="A69" s="384" t="s">
        <v>482</v>
      </c>
      <c r="B69" s="242" t="s">
        <v>13</v>
      </c>
      <c r="C69" s="258"/>
      <c r="D69" s="258"/>
      <c r="E69" s="258"/>
      <c r="I69" s="56"/>
      <c r="J69" s="162" t="s">
        <v>430</v>
      </c>
      <c r="K69" s="164" t="s">
        <v>13</v>
      </c>
      <c r="L69" s="382"/>
      <c r="M69" s="382"/>
      <c r="N69" s="382"/>
      <c r="O69" s="6"/>
      <c r="BU69" t="e">
        <v>#N/A</v>
      </c>
      <c r="CH69" t="e">
        <v>#N/A</v>
      </c>
    </row>
    <row r="70" spans="1:86" s="3" customFormat="1" ht="33.75" customHeight="1" thickBot="1" x14ac:dyDescent="0.3">
      <c r="A70" s="259" t="s">
        <v>15</v>
      </c>
      <c r="B70" s="59" t="s">
        <v>124</v>
      </c>
      <c r="C70" s="1" t="s">
        <v>2242</v>
      </c>
      <c r="D70" s="2" t="s">
        <v>480</v>
      </c>
      <c r="E70" s="58" t="s">
        <v>431</v>
      </c>
      <c r="F70" s="104" t="s">
        <v>486</v>
      </c>
      <c r="G70" s="104" t="s">
        <v>487</v>
      </c>
      <c r="H70" s="105" t="s">
        <v>493</v>
      </c>
      <c r="I70" s="56"/>
      <c r="J70" s="161" t="s">
        <v>15</v>
      </c>
      <c r="K70" s="151" t="s">
        <v>124</v>
      </c>
      <c r="L70" s="155" t="s">
        <v>480</v>
      </c>
      <c r="M70" s="152" t="s">
        <v>2242</v>
      </c>
      <c r="N70" s="58" t="s">
        <v>437</v>
      </c>
      <c r="O70" s="6"/>
      <c r="BU70" t="e">
        <v>#N/A</v>
      </c>
      <c r="CH70" t="e">
        <v>#N/A</v>
      </c>
    </row>
    <row r="71" spans="1:86" s="3" customFormat="1" ht="23.25" customHeight="1" x14ac:dyDescent="0.25">
      <c r="A71" s="120" t="s">
        <v>322</v>
      </c>
      <c r="B71" s="251">
        <v>115667.81</v>
      </c>
      <c r="C71" s="252">
        <v>105514</v>
      </c>
      <c r="D71" s="252">
        <v>0</v>
      </c>
      <c r="E71" s="253">
        <v>221181.81</v>
      </c>
      <c r="F71" s="106">
        <f t="shared" ref="F71:F88" si="11">+C71*100/E71</f>
        <v>47.704646236505617</v>
      </c>
      <c r="G71" s="106">
        <f t="shared" ref="G71:G88" si="12">+D71*100/E71</f>
        <v>0</v>
      </c>
      <c r="H71" s="107">
        <f t="shared" ref="H71:H88" si="13">F71+G71</f>
        <v>47.704646236505617</v>
      </c>
      <c r="I71" s="56"/>
      <c r="J71" s="120" t="s">
        <v>322</v>
      </c>
      <c r="K71" s="362">
        <v>4</v>
      </c>
      <c r="L71" s="363">
        <v>1</v>
      </c>
      <c r="M71" s="363">
        <v>2</v>
      </c>
      <c r="N71" s="436">
        <v>7</v>
      </c>
      <c r="O71" s="6"/>
      <c r="BU71" t="e">
        <v>#N/A</v>
      </c>
      <c r="CH71" t="e">
        <v>#N/A</v>
      </c>
    </row>
    <row r="72" spans="1:86" s="3" customFormat="1" ht="23.25" customHeight="1" x14ac:dyDescent="0.25">
      <c r="A72" s="121" t="s">
        <v>192</v>
      </c>
      <c r="B72" s="254">
        <v>27526</v>
      </c>
      <c r="C72" s="186">
        <v>33485</v>
      </c>
      <c r="D72" s="186"/>
      <c r="E72" s="255">
        <v>61011</v>
      </c>
      <c r="F72" s="110">
        <f t="shared" si="11"/>
        <v>54.883545590139484</v>
      </c>
      <c r="G72" s="110">
        <f t="shared" si="12"/>
        <v>0</v>
      </c>
      <c r="H72" s="111">
        <f t="shared" si="13"/>
        <v>54.883545590139484</v>
      </c>
      <c r="I72" s="56"/>
      <c r="J72" s="121" t="s">
        <v>192</v>
      </c>
      <c r="K72" s="365">
        <v>1</v>
      </c>
      <c r="L72" s="361">
        <v>0</v>
      </c>
      <c r="M72" s="361">
        <v>1</v>
      </c>
      <c r="N72" s="437">
        <v>2</v>
      </c>
      <c r="O72" s="6"/>
      <c r="BU72" t="e">
        <v>#N/A</v>
      </c>
      <c r="CH72" t="e">
        <v>#N/A</v>
      </c>
    </row>
    <row r="73" spans="1:86" s="3" customFormat="1" ht="23.25" customHeight="1" x14ac:dyDescent="0.25">
      <c r="A73" s="121" t="s">
        <v>126</v>
      </c>
      <c r="B73" s="254">
        <v>138392.76</v>
      </c>
      <c r="C73" s="186">
        <v>457987.14</v>
      </c>
      <c r="D73" s="186">
        <v>62455</v>
      </c>
      <c r="E73" s="255">
        <v>658834.9</v>
      </c>
      <c r="F73" s="110">
        <f t="shared" si="11"/>
        <v>69.514705429235761</v>
      </c>
      <c r="G73" s="110">
        <f t="shared" si="12"/>
        <v>9.4796131777475665</v>
      </c>
      <c r="H73" s="111">
        <f t="shared" si="13"/>
        <v>78.994318606983327</v>
      </c>
      <c r="I73" s="56"/>
      <c r="J73" s="121" t="s">
        <v>126</v>
      </c>
      <c r="K73" s="365">
        <v>9</v>
      </c>
      <c r="L73" s="361">
        <v>1</v>
      </c>
      <c r="M73" s="361">
        <v>9</v>
      </c>
      <c r="N73" s="437">
        <v>19</v>
      </c>
      <c r="O73" s="6"/>
      <c r="BU73" t="e">
        <v>#N/A</v>
      </c>
      <c r="CH73" t="e">
        <v>#N/A</v>
      </c>
    </row>
    <row r="74" spans="1:86" s="3" customFormat="1" ht="23.25" customHeight="1" x14ac:dyDescent="0.25">
      <c r="A74" s="121" t="s">
        <v>165</v>
      </c>
      <c r="B74" s="254">
        <v>20603.310000000001</v>
      </c>
      <c r="C74" s="186">
        <v>162011</v>
      </c>
      <c r="D74" s="186"/>
      <c r="E74" s="255">
        <v>182614.31</v>
      </c>
      <c r="F74" s="110">
        <f t="shared" si="11"/>
        <v>88.717581880631371</v>
      </c>
      <c r="G74" s="110">
        <f t="shared" si="12"/>
        <v>0</v>
      </c>
      <c r="H74" s="111">
        <f t="shared" si="13"/>
        <v>88.717581880631371</v>
      </c>
      <c r="I74" s="56"/>
      <c r="J74" s="121" t="s">
        <v>165</v>
      </c>
      <c r="K74" s="365">
        <v>2</v>
      </c>
      <c r="L74" s="361">
        <v>0</v>
      </c>
      <c r="M74" s="361">
        <v>3</v>
      </c>
      <c r="N74" s="437">
        <v>5</v>
      </c>
      <c r="O74" s="6"/>
      <c r="BU74" t="e">
        <v>#N/A</v>
      </c>
      <c r="CH74" t="e">
        <v>#N/A</v>
      </c>
    </row>
    <row r="75" spans="1:86" s="3" customFormat="1" ht="23.25" customHeight="1" x14ac:dyDescent="0.25">
      <c r="A75" s="121" t="s">
        <v>206</v>
      </c>
      <c r="B75" s="254">
        <v>156072</v>
      </c>
      <c r="C75" s="186">
        <v>383449.54000000004</v>
      </c>
      <c r="D75" s="186">
        <v>80985</v>
      </c>
      <c r="E75" s="255">
        <v>620506.54</v>
      </c>
      <c r="F75" s="110">
        <f t="shared" si="11"/>
        <v>61.79621249439208</v>
      </c>
      <c r="G75" s="110">
        <f t="shared" si="12"/>
        <v>13.051433752817495</v>
      </c>
      <c r="H75" s="111">
        <f t="shared" si="13"/>
        <v>74.847646247209582</v>
      </c>
      <c r="I75" s="56"/>
      <c r="J75" s="121" t="s">
        <v>206</v>
      </c>
      <c r="K75" s="365">
        <v>4</v>
      </c>
      <c r="L75" s="361">
        <v>1</v>
      </c>
      <c r="M75" s="361">
        <v>7</v>
      </c>
      <c r="N75" s="437">
        <v>12</v>
      </c>
      <c r="O75" s="6"/>
      <c r="BU75" t="e">
        <v>#N/A</v>
      </c>
      <c r="CH75" t="e">
        <v>#N/A</v>
      </c>
    </row>
    <row r="76" spans="1:86" s="3" customFormat="1" ht="23.25" customHeight="1" x14ac:dyDescent="0.25">
      <c r="A76" s="121" t="s">
        <v>276</v>
      </c>
      <c r="B76" s="254">
        <v>101159</v>
      </c>
      <c r="C76" s="186">
        <v>143503.99</v>
      </c>
      <c r="D76" s="186">
        <v>66316</v>
      </c>
      <c r="E76" s="255">
        <v>310978.99</v>
      </c>
      <c r="F76" s="110">
        <f t="shared" si="11"/>
        <v>46.145879501377252</v>
      </c>
      <c r="G76" s="110">
        <f t="shared" si="12"/>
        <v>21.324913300412998</v>
      </c>
      <c r="H76" s="111">
        <f t="shared" si="13"/>
        <v>67.470792801790253</v>
      </c>
      <c r="I76" s="56"/>
      <c r="J76" s="121" t="s">
        <v>276</v>
      </c>
      <c r="K76" s="365">
        <v>3</v>
      </c>
      <c r="L76" s="361">
        <v>1</v>
      </c>
      <c r="M76" s="361">
        <v>4</v>
      </c>
      <c r="N76" s="437">
        <v>8</v>
      </c>
      <c r="O76" s="6"/>
      <c r="BU76" t="e">
        <v>#N/A</v>
      </c>
      <c r="CH76" t="e">
        <v>#N/A</v>
      </c>
    </row>
    <row r="77" spans="1:86" s="3" customFormat="1" ht="23.25" customHeight="1" x14ac:dyDescent="0.25">
      <c r="A77" s="121" t="s">
        <v>218</v>
      </c>
      <c r="B77" s="254">
        <v>82996.790000000008</v>
      </c>
      <c r="C77" s="186">
        <v>47048</v>
      </c>
      <c r="D77" s="186"/>
      <c r="E77" s="255">
        <v>130044.79000000001</v>
      </c>
      <c r="F77" s="110">
        <f t="shared" si="11"/>
        <v>36.178304413425558</v>
      </c>
      <c r="G77" s="110">
        <f t="shared" si="12"/>
        <v>0</v>
      </c>
      <c r="H77" s="111">
        <f t="shared" si="13"/>
        <v>36.178304413425558</v>
      </c>
      <c r="I77" s="56"/>
      <c r="J77" s="121" t="s">
        <v>218</v>
      </c>
      <c r="K77" s="365">
        <v>3</v>
      </c>
      <c r="L77" s="361">
        <v>0</v>
      </c>
      <c r="M77" s="361">
        <v>1</v>
      </c>
      <c r="N77" s="437">
        <v>4</v>
      </c>
      <c r="O77" s="6"/>
      <c r="BU77" t="e">
        <v>#N/A</v>
      </c>
      <c r="CH77" t="e">
        <v>#N/A</v>
      </c>
    </row>
    <row r="78" spans="1:86" s="3" customFormat="1" ht="23.25" customHeight="1" x14ac:dyDescent="0.25">
      <c r="A78" s="121" t="s">
        <v>1004</v>
      </c>
      <c r="B78" s="254">
        <v>37199</v>
      </c>
      <c r="C78" s="186"/>
      <c r="D78" s="186"/>
      <c r="E78" s="255">
        <v>37199</v>
      </c>
      <c r="F78" s="110">
        <f t="shared" si="11"/>
        <v>0</v>
      </c>
      <c r="G78" s="110">
        <f t="shared" si="12"/>
        <v>0</v>
      </c>
      <c r="H78" s="111">
        <f t="shared" si="13"/>
        <v>0</v>
      </c>
      <c r="I78" s="56"/>
      <c r="J78" s="121" t="s">
        <v>1004</v>
      </c>
      <c r="K78" s="365">
        <v>1</v>
      </c>
      <c r="L78" s="361">
        <v>0</v>
      </c>
      <c r="M78" s="361">
        <v>0</v>
      </c>
      <c r="N78" s="437">
        <v>1</v>
      </c>
      <c r="O78" s="6"/>
      <c r="BU78" t="e">
        <v>#N/A</v>
      </c>
      <c r="CH78" t="e">
        <v>#N/A</v>
      </c>
    </row>
    <row r="79" spans="1:86" s="3" customFormat="1" ht="23.25" customHeight="1" x14ac:dyDescent="0.25">
      <c r="A79" s="121" t="s">
        <v>140</v>
      </c>
      <c r="B79" s="254">
        <v>291185.28000000003</v>
      </c>
      <c r="C79" s="186">
        <v>259298</v>
      </c>
      <c r="D79" s="186"/>
      <c r="E79" s="255">
        <v>550483.28</v>
      </c>
      <c r="F79" s="110">
        <f t="shared" si="11"/>
        <v>47.103701314960915</v>
      </c>
      <c r="G79" s="110">
        <f t="shared" si="12"/>
        <v>0</v>
      </c>
      <c r="H79" s="111">
        <f t="shared" si="13"/>
        <v>47.103701314960915</v>
      </c>
      <c r="I79" s="56"/>
      <c r="J79" s="121" t="s">
        <v>140</v>
      </c>
      <c r="K79" s="365">
        <v>4</v>
      </c>
      <c r="L79" s="361">
        <v>0</v>
      </c>
      <c r="M79" s="361">
        <v>4</v>
      </c>
      <c r="N79" s="437">
        <v>8</v>
      </c>
      <c r="O79" s="6"/>
      <c r="BU79" t="e">
        <v>#N/A</v>
      </c>
      <c r="CH79" t="e">
        <v>#N/A</v>
      </c>
    </row>
    <row r="80" spans="1:86" s="3" customFormat="1" ht="23.25" customHeight="1" x14ac:dyDescent="0.25">
      <c r="A80" s="121" t="s">
        <v>148</v>
      </c>
      <c r="B80" s="254">
        <v>85385</v>
      </c>
      <c r="C80" s="186">
        <v>183728.97</v>
      </c>
      <c r="D80" s="186">
        <v>79082.33</v>
      </c>
      <c r="E80" s="255">
        <v>348196.3</v>
      </c>
      <c r="F80" s="110">
        <f t="shared" si="11"/>
        <v>52.765916811867328</v>
      </c>
      <c r="G80" s="110">
        <f t="shared" si="12"/>
        <v>22.71199607807435</v>
      </c>
      <c r="H80" s="111">
        <f t="shared" si="13"/>
        <v>75.477912889941678</v>
      </c>
      <c r="I80" s="56"/>
      <c r="J80" s="121" t="s">
        <v>148</v>
      </c>
      <c r="K80" s="365">
        <v>1</v>
      </c>
      <c r="L80" s="361">
        <v>3</v>
      </c>
      <c r="M80" s="361">
        <v>3</v>
      </c>
      <c r="N80" s="437">
        <v>7</v>
      </c>
      <c r="O80" s="6"/>
      <c r="BU80" t="e">
        <v>#N/A</v>
      </c>
      <c r="CH80" t="e">
        <v>#N/A</v>
      </c>
    </row>
    <row r="81" spans="1:86" s="3" customFormat="1" ht="23.25" customHeight="1" x14ac:dyDescent="0.25">
      <c r="A81" s="121" t="s">
        <v>173</v>
      </c>
      <c r="B81" s="254">
        <v>59248.24</v>
      </c>
      <c r="C81" s="186">
        <v>97346.78</v>
      </c>
      <c r="D81" s="186">
        <v>44321</v>
      </c>
      <c r="E81" s="255">
        <v>200916.02</v>
      </c>
      <c r="F81" s="110">
        <f t="shared" si="11"/>
        <v>48.451477388413331</v>
      </c>
      <c r="G81" s="110">
        <f t="shared" si="12"/>
        <v>22.059465442327596</v>
      </c>
      <c r="H81" s="111">
        <f t="shared" si="13"/>
        <v>70.51094283074093</v>
      </c>
      <c r="I81" s="56"/>
      <c r="J81" s="121" t="s">
        <v>173</v>
      </c>
      <c r="K81" s="365">
        <v>3</v>
      </c>
      <c r="L81" s="361">
        <v>1</v>
      </c>
      <c r="M81" s="361">
        <v>2</v>
      </c>
      <c r="N81" s="437">
        <v>6</v>
      </c>
      <c r="O81" s="6"/>
      <c r="BU81" t="e">
        <v>#N/A</v>
      </c>
      <c r="CH81" t="e">
        <v>#N/A</v>
      </c>
    </row>
    <row r="82" spans="1:86" s="3" customFormat="1" ht="23.25" customHeight="1" x14ac:dyDescent="0.25">
      <c r="A82" s="121" t="s">
        <v>348</v>
      </c>
      <c r="B82" s="254">
        <v>21168.6</v>
      </c>
      <c r="C82" s="186">
        <v>73726</v>
      </c>
      <c r="D82" s="186">
        <v>15338</v>
      </c>
      <c r="E82" s="255">
        <v>110232.6</v>
      </c>
      <c r="F82" s="110">
        <f t="shared" si="11"/>
        <v>66.882210888611894</v>
      </c>
      <c r="G82" s="110">
        <f t="shared" si="12"/>
        <v>13.914214125403918</v>
      </c>
      <c r="H82" s="111">
        <f t="shared" si="13"/>
        <v>80.79642501401581</v>
      </c>
      <c r="I82" s="56"/>
      <c r="J82" s="121" t="s">
        <v>348</v>
      </c>
      <c r="K82" s="365">
        <v>3</v>
      </c>
      <c r="L82" s="361">
        <v>4</v>
      </c>
      <c r="M82" s="361">
        <v>2</v>
      </c>
      <c r="N82" s="437">
        <v>9</v>
      </c>
      <c r="O82" s="6"/>
      <c r="BU82" t="e">
        <v>#N/A</v>
      </c>
      <c r="CH82" t="e">
        <v>#N/A</v>
      </c>
    </row>
    <row r="83" spans="1:86" s="3" customFormat="1" ht="23.25" customHeight="1" x14ac:dyDescent="0.25">
      <c r="A83" s="121" t="s">
        <v>225</v>
      </c>
      <c r="B83" s="254"/>
      <c r="C83" s="186">
        <v>31980</v>
      </c>
      <c r="D83" s="186">
        <v>429</v>
      </c>
      <c r="E83" s="255">
        <v>32409</v>
      </c>
      <c r="F83" s="110">
        <f t="shared" si="11"/>
        <v>98.676293622141998</v>
      </c>
      <c r="G83" s="110">
        <f t="shared" si="12"/>
        <v>1.3237063778580025</v>
      </c>
      <c r="H83" s="111">
        <f t="shared" si="13"/>
        <v>100</v>
      </c>
      <c r="I83" s="56"/>
      <c r="J83" s="121" t="s">
        <v>225</v>
      </c>
      <c r="K83" s="365">
        <v>0</v>
      </c>
      <c r="L83" s="361">
        <v>1</v>
      </c>
      <c r="M83" s="361">
        <v>1</v>
      </c>
      <c r="N83" s="437">
        <v>2</v>
      </c>
      <c r="O83" s="6"/>
      <c r="BU83" t="e">
        <v>#N/A</v>
      </c>
      <c r="CH83" t="e">
        <v>#N/A</v>
      </c>
    </row>
    <row r="84" spans="1:86" s="3" customFormat="1" ht="23.25" customHeight="1" x14ac:dyDescent="0.25">
      <c r="A84" s="121" t="s">
        <v>433</v>
      </c>
      <c r="B84" s="254">
        <v>3128</v>
      </c>
      <c r="C84" s="186">
        <v>72933</v>
      </c>
      <c r="D84" s="186">
        <v>72433</v>
      </c>
      <c r="E84" s="255">
        <v>148494</v>
      </c>
      <c r="F84" s="110">
        <f t="shared" si="11"/>
        <v>49.115115762253019</v>
      </c>
      <c r="G84" s="110">
        <f t="shared" si="12"/>
        <v>48.778401820948993</v>
      </c>
      <c r="H84" s="111">
        <f t="shared" si="13"/>
        <v>97.893517583202012</v>
      </c>
      <c r="I84" s="56"/>
      <c r="J84" s="121" t="s">
        <v>433</v>
      </c>
      <c r="K84" s="365">
        <v>1</v>
      </c>
      <c r="L84" s="361">
        <v>1</v>
      </c>
      <c r="M84" s="361">
        <v>2</v>
      </c>
      <c r="N84" s="437">
        <v>4</v>
      </c>
      <c r="O84" s="6"/>
      <c r="BU84" t="e">
        <v>#N/A</v>
      </c>
      <c r="CH84" t="e">
        <v>#N/A</v>
      </c>
    </row>
    <row r="85" spans="1:86" s="3" customFormat="1" ht="23.25" customHeight="1" x14ac:dyDescent="0.25">
      <c r="A85" s="121" t="s">
        <v>236</v>
      </c>
      <c r="B85" s="254">
        <v>256531.77</v>
      </c>
      <c r="C85" s="186"/>
      <c r="D85" s="186">
        <v>204862.07999999999</v>
      </c>
      <c r="E85" s="255">
        <v>461393.85</v>
      </c>
      <c r="F85" s="110">
        <f t="shared" si="11"/>
        <v>0</v>
      </c>
      <c r="G85" s="110">
        <f t="shared" si="12"/>
        <v>44.400695848026587</v>
      </c>
      <c r="H85" s="111">
        <f t="shared" si="13"/>
        <v>44.400695848026587</v>
      </c>
      <c r="I85" s="56"/>
      <c r="J85" s="121" t="s">
        <v>236</v>
      </c>
      <c r="K85" s="365">
        <v>4</v>
      </c>
      <c r="L85" s="361">
        <v>3</v>
      </c>
      <c r="M85" s="361">
        <v>0</v>
      </c>
      <c r="N85" s="437">
        <v>7</v>
      </c>
      <c r="O85" s="6"/>
      <c r="BU85" t="e">
        <v>#N/A</v>
      </c>
      <c r="CH85" t="e">
        <v>#N/A</v>
      </c>
    </row>
    <row r="86" spans="1:86" s="3" customFormat="1" ht="23.25" customHeight="1" x14ac:dyDescent="0.25">
      <c r="A86" s="121" t="s">
        <v>264</v>
      </c>
      <c r="B86" s="254">
        <v>112646.95999999999</v>
      </c>
      <c r="C86" s="186">
        <v>65713</v>
      </c>
      <c r="D86" s="186"/>
      <c r="E86" s="255">
        <v>178359.96</v>
      </c>
      <c r="F86" s="110">
        <f t="shared" si="11"/>
        <v>36.842910258558035</v>
      </c>
      <c r="G86" s="110">
        <f t="shared" si="12"/>
        <v>0</v>
      </c>
      <c r="H86" s="111">
        <f t="shared" si="13"/>
        <v>36.842910258558035</v>
      </c>
      <c r="I86" s="56"/>
      <c r="J86" s="121" t="s">
        <v>264</v>
      </c>
      <c r="K86" s="365">
        <v>5</v>
      </c>
      <c r="L86" s="361">
        <v>0</v>
      </c>
      <c r="M86" s="361">
        <v>1</v>
      </c>
      <c r="N86" s="437">
        <v>6</v>
      </c>
      <c r="O86" s="6"/>
      <c r="BU86" t="e">
        <v>#N/A</v>
      </c>
      <c r="CH86" t="e">
        <v>#N/A</v>
      </c>
    </row>
    <row r="87" spans="1:86" s="3" customFormat="1" ht="23.25" customHeight="1" x14ac:dyDescent="0.25">
      <c r="A87" s="121" t="s">
        <v>199</v>
      </c>
      <c r="B87" s="254">
        <v>179388.19</v>
      </c>
      <c r="C87" s="186">
        <v>119847.03</v>
      </c>
      <c r="D87" s="186">
        <v>81529</v>
      </c>
      <c r="E87" s="255">
        <v>380764.22</v>
      </c>
      <c r="F87" s="110">
        <f t="shared" si="11"/>
        <v>31.475391779196062</v>
      </c>
      <c r="G87" s="110">
        <f t="shared" si="12"/>
        <v>21.41193833811381</v>
      </c>
      <c r="H87" s="111">
        <f t="shared" si="13"/>
        <v>52.887330117309872</v>
      </c>
      <c r="I87" s="56"/>
      <c r="J87" s="121" t="s">
        <v>199</v>
      </c>
      <c r="K87" s="365">
        <v>9</v>
      </c>
      <c r="L87" s="361">
        <v>1</v>
      </c>
      <c r="M87" s="361">
        <v>4</v>
      </c>
      <c r="N87" s="437">
        <v>14</v>
      </c>
      <c r="O87" s="6"/>
      <c r="BU87" t="e">
        <v>#N/A</v>
      </c>
      <c r="CH87" t="e">
        <v>#N/A</v>
      </c>
    </row>
    <row r="88" spans="1:86" s="3" customFormat="1" ht="23.25" customHeight="1" x14ac:dyDescent="0.25">
      <c r="A88" s="121" t="s">
        <v>254</v>
      </c>
      <c r="B88" s="254">
        <v>85223.32</v>
      </c>
      <c r="C88" s="186"/>
      <c r="D88" s="186"/>
      <c r="E88" s="255">
        <v>85223.32</v>
      </c>
      <c r="F88" s="176">
        <f t="shared" si="11"/>
        <v>0</v>
      </c>
      <c r="G88" s="176">
        <f t="shared" si="12"/>
        <v>0</v>
      </c>
      <c r="H88" s="177">
        <f t="shared" si="13"/>
        <v>0</v>
      </c>
      <c r="I88" s="56"/>
      <c r="J88" s="121" t="s">
        <v>254</v>
      </c>
      <c r="K88" s="365">
        <v>3</v>
      </c>
      <c r="L88" s="361">
        <v>0</v>
      </c>
      <c r="M88" s="361">
        <v>0</v>
      </c>
      <c r="N88" s="437">
        <v>3</v>
      </c>
      <c r="O88" s="6"/>
      <c r="BU88" t="e">
        <v>#N/A</v>
      </c>
      <c r="CH88" t="e">
        <v>#N/A</v>
      </c>
    </row>
    <row r="89" spans="1:86" ht="23.25" customHeight="1" thickBot="1" x14ac:dyDescent="0.3">
      <c r="A89" s="122" t="s">
        <v>284</v>
      </c>
      <c r="B89" s="254">
        <v>385903.54000000004</v>
      </c>
      <c r="C89" s="186">
        <v>189095.11</v>
      </c>
      <c r="D89" s="186">
        <v>84518</v>
      </c>
      <c r="E89" s="255">
        <v>659516.65</v>
      </c>
      <c r="F89" s="176">
        <f t="shared" ref="F89:F90" si="14">+C89*100/E89</f>
        <v>28.671771971185262</v>
      </c>
      <c r="G89" s="176">
        <f t="shared" ref="G89:G90" si="15">+D89*100/E89</f>
        <v>12.815142726116164</v>
      </c>
      <c r="H89" s="177">
        <f t="shared" ref="H89:H90" si="16">F89+G89</f>
        <v>41.48691469730143</v>
      </c>
      <c r="I89" s="56"/>
      <c r="J89" s="122" t="s">
        <v>284</v>
      </c>
      <c r="K89" s="365">
        <v>7</v>
      </c>
      <c r="L89" s="361">
        <v>1</v>
      </c>
      <c r="M89" s="361">
        <v>4</v>
      </c>
      <c r="N89" s="437">
        <v>12</v>
      </c>
      <c r="CH89">
        <v>72</v>
      </c>
    </row>
    <row r="90" spans="1:86" ht="26.25" customHeight="1" thickBot="1" x14ac:dyDescent="0.3">
      <c r="A90" s="294" t="s">
        <v>431</v>
      </c>
      <c r="B90" s="256">
        <v>2159425.5700000003</v>
      </c>
      <c r="C90" s="257">
        <v>2426666.5599999996</v>
      </c>
      <c r="D90" s="257">
        <v>792268.41</v>
      </c>
      <c r="E90" s="116">
        <v>5378360.540000001</v>
      </c>
      <c r="F90" s="178">
        <f t="shared" si="14"/>
        <v>45.119075635639689</v>
      </c>
      <c r="G90" s="178">
        <f t="shared" si="15"/>
        <v>14.730667535352694</v>
      </c>
      <c r="H90" s="179">
        <f t="shared" si="16"/>
        <v>59.849743170992383</v>
      </c>
      <c r="I90" s="56"/>
      <c r="J90" s="58" t="s">
        <v>437</v>
      </c>
      <c r="K90" s="378">
        <v>67</v>
      </c>
      <c r="L90" s="379">
        <v>19</v>
      </c>
      <c r="M90" s="379">
        <v>50</v>
      </c>
      <c r="N90" s="385">
        <v>136</v>
      </c>
      <c r="CH90" t="e">
        <v>#N/A</v>
      </c>
    </row>
    <row r="91" spans="1:86" ht="23.25" customHeight="1" x14ac:dyDescent="0.25">
      <c r="I91" s="56"/>
      <c r="CH91" t="e">
        <v>#N/A</v>
      </c>
    </row>
    <row r="92" spans="1:86" ht="23.25" customHeight="1" thickBot="1" x14ac:dyDescent="0.3">
      <c r="B92" s="123"/>
      <c r="C92" s="123"/>
      <c r="D92" s="123"/>
      <c r="I92" s="56"/>
      <c r="R92">
        <f>14500+3400+10000</f>
        <v>27900</v>
      </c>
      <c r="CH92" t="e">
        <v>#N/A</v>
      </c>
    </row>
    <row r="93" spans="1:86" ht="16.5" thickBot="1" x14ac:dyDescent="0.3">
      <c r="A93" s="299"/>
      <c r="F93" s="3"/>
      <c r="I93" s="56"/>
      <c r="J93" s="3"/>
      <c r="K93" s="3"/>
      <c r="Q93">
        <f>9638+9750</f>
        <v>19388</v>
      </c>
      <c r="R93">
        <f>R92-Q93</f>
        <v>8512</v>
      </c>
      <c r="T93">
        <f>75000*2/100</f>
        <v>1500</v>
      </c>
      <c r="BU93" t="e">
        <v>#N/A</v>
      </c>
      <c r="CH93" t="e">
        <v>#N/A</v>
      </c>
    </row>
    <row r="94" spans="1:86" ht="15.75" thickBot="1" x14ac:dyDescent="0.3">
      <c r="A94" s="169" t="s">
        <v>430</v>
      </c>
      <c r="B94" s="173" t="s">
        <v>14</v>
      </c>
      <c r="C94" s="297"/>
      <c r="D94" s="298"/>
      <c r="H94" s="56"/>
      <c r="I94" s="55"/>
      <c r="J94" s="3"/>
      <c r="BU94" t="e">
        <v>#N/A</v>
      </c>
      <c r="CH94" t="e">
        <v>#N/A</v>
      </c>
    </row>
    <row r="95" spans="1:86" ht="30.75" customHeight="1" thickBot="1" x14ac:dyDescent="0.3">
      <c r="A95" s="308" t="s">
        <v>12</v>
      </c>
      <c r="B95" s="300" t="s">
        <v>128</v>
      </c>
      <c r="C95" s="124" t="s">
        <v>125</v>
      </c>
      <c r="D95" s="299" t="s">
        <v>431</v>
      </c>
      <c r="E95" s="301">
        <v>0.35</v>
      </c>
      <c r="F95" s="125" t="s">
        <v>494</v>
      </c>
      <c r="G95" s="125" t="s">
        <v>2881</v>
      </c>
      <c r="H95" s="302" t="s">
        <v>432</v>
      </c>
      <c r="I95" s="56" t="s">
        <v>489</v>
      </c>
      <c r="J95" s="3"/>
      <c r="BU95" t="e">
        <v>#N/A</v>
      </c>
      <c r="CH95" t="e">
        <v>#N/A</v>
      </c>
    </row>
    <row r="96" spans="1:86" ht="20.25" customHeight="1" x14ac:dyDescent="0.25">
      <c r="A96" s="61">
        <v>1</v>
      </c>
      <c r="B96" s="370">
        <v>242</v>
      </c>
      <c r="C96" s="371">
        <v>75</v>
      </c>
      <c r="D96" s="372">
        <v>317</v>
      </c>
      <c r="E96" s="126">
        <f>D96*25%</f>
        <v>79.25</v>
      </c>
      <c r="F96" s="126">
        <f t="shared" ref="F96:F102" si="17">E96-B96</f>
        <v>-162.75</v>
      </c>
      <c r="G96" s="126">
        <f ca="1">F96/K$15</f>
        <v>162.75</v>
      </c>
      <c r="H96" s="303">
        <f t="shared" ref="H96:H102" si="18">B96*100/D96</f>
        <v>76.34069400630915</v>
      </c>
      <c r="I96" s="56">
        <v>85</v>
      </c>
      <c r="J96" s="3"/>
      <c r="BU96" t="e">
        <v>#N/A</v>
      </c>
      <c r="CH96" t="e">
        <v>#N/A</v>
      </c>
    </row>
    <row r="97" spans="1:86" ht="20.25" customHeight="1" x14ac:dyDescent="0.25">
      <c r="A97" s="63">
        <v>2</v>
      </c>
      <c r="B97" s="373">
        <v>60</v>
      </c>
      <c r="C97" s="369">
        <v>76</v>
      </c>
      <c r="D97" s="374">
        <v>136</v>
      </c>
      <c r="E97" s="126">
        <f t="shared" ref="E97:E102" si="19">D97*25%</f>
        <v>34</v>
      </c>
      <c r="F97" s="127">
        <f t="shared" si="17"/>
        <v>-26</v>
      </c>
      <c r="G97" s="126">
        <f t="shared" ref="G97:G102" ca="1" si="20">F97/K$15</f>
        <v>26</v>
      </c>
      <c r="H97" s="304">
        <f t="shared" si="18"/>
        <v>44.117647058823529</v>
      </c>
      <c r="I97" s="56">
        <v>70</v>
      </c>
      <c r="J97" s="3"/>
      <c r="BU97" t="e">
        <v>#N/A</v>
      </c>
      <c r="CH97" t="e">
        <v>#N/A</v>
      </c>
    </row>
    <row r="98" spans="1:86" ht="20.25" customHeight="1" x14ac:dyDescent="0.25">
      <c r="A98" s="63">
        <v>3</v>
      </c>
      <c r="B98" s="373">
        <v>38</v>
      </c>
      <c r="C98" s="369">
        <v>59</v>
      </c>
      <c r="D98" s="374">
        <v>97</v>
      </c>
      <c r="E98" s="126">
        <f t="shared" si="19"/>
        <v>24.25</v>
      </c>
      <c r="F98" s="127">
        <f t="shared" si="17"/>
        <v>-13.75</v>
      </c>
      <c r="G98" s="126">
        <f t="shared" ca="1" si="20"/>
        <v>13.75</v>
      </c>
      <c r="H98" s="304">
        <f t="shared" si="18"/>
        <v>39.175257731958766</v>
      </c>
      <c r="I98" s="56">
        <v>50</v>
      </c>
      <c r="J98" s="75"/>
      <c r="BU98" t="e">
        <v>#N/A</v>
      </c>
      <c r="CH98" t="e">
        <v>#N/A</v>
      </c>
    </row>
    <row r="99" spans="1:86" ht="20.25" customHeight="1" x14ac:dyDescent="0.25">
      <c r="A99" s="63">
        <v>4</v>
      </c>
      <c r="B99" s="373">
        <v>12</v>
      </c>
      <c r="C99" s="369">
        <v>55</v>
      </c>
      <c r="D99" s="374">
        <v>67</v>
      </c>
      <c r="E99" s="126">
        <f t="shared" si="19"/>
        <v>16.75</v>
      </c>
      <c r="F99" s="127">
        <f t="shared" si="17"/>
        <v>4.75</v>
      </c>
      <c r="G99" s="126">
        <f t="shared" ca="1" si="20"/>
        <v>-4.75</v>
      </c>
      <c r="H99" s="304">
        <f t="shared" si="18"/>
        <v>17.910447761194028</v>
      </c>
      <c r="I99" s="56">
        <v>50</v>
      </c>
      <c r="J99" s="75"/>
      <c r="BU99" t="e">
        <v>#N/A</v>
      </c>
      <c r="CH99" t="e">
        <v>#N/A</v>
      </c>
    </row>
    <row r="100" spans="1:86" ht="20.25" customHeight="1" x14ac:dyDescent="0.25">
      <c r="A100" s="63">
        <v>5</v>
      </c>
      <c r="B100" s="373">
        <v>4</v>
      </c>
      <c r="C100" s="369">
        <v>49</v>
      </c>
      <c r="D100" s="374">
        <v>53</v>
      </c>
      <c r="E100" s="126">
        <f t="shared" si="19"/>
        <v>13.25</v>
      </c>
      <c r="F100" s="127">
        <f t="shared" si="17"/>
        <v>9.25</v>
      </c>
      <c r="G100" s="126">
        <f t="shared" ca="1" si="20"/>
        <v>-9.25</v>
      </c>
      <c r="H100" s="304">
        <f t="shared" si="18"/>
        <v>7.5471698113207548</v>
      </c>
      <c r="I100" s="56">
        <v>50</v>
      </c>
      <c r="J100" s="75"/>
      <c r="BU100" t="e">
        <v>#N/A</v>
      </c>
      <c r="CH100" t="e">
        <v>#N/A</v>
      </c>
    </row>
    <row r="101" spans="1:86" ht="20.25" customHeight="1" thickBot="1" x14ac:dyDescent="0.3">
      <c r="A101" s="64">
        <v>6</v>
      </c>
      <c r="B101" s="373">
        <v>6</v>
      </c>
      <c r="C101" s="369">
        <v>50</v>
      </c>
      <c r="D101" s="374">
        <v>56</v>
      </c>
      <c r="E101" s="305">
        <f t="shared" si="19"/>
        <v>14</v>
      </c>
      <c r="F101" s="128">
        <f t="shared" si="17"/>
        <v>8</v>
      </c>
      <c r="G101" s="305">
        <f t="shared" ca="1" si="20"/>
        <v>-8</v>
      </c>
      <c r="H101" s="306">
        <f t="shared" si="18"/>
        <v>10.714285714285714</v>
      </c>
      <c r="I101" s="56">
        <v>50</v>
      </c>
      <c r="J101" s="75"/>
      <c r="BU101" t="e">
        <v>#N/A</v>
      </c>
      <c r="CH101" t="e">
        <v>#N/A</v>
      </c>
    </row>
    <row r="102" spans="1:86" ht="24.75" customHeight="1" thickBot="1" x14ac:dyDescent="0.3">
      <c r="A102" s="58" t="s">
        <v>431</v>
      </c>
      <c r="B102" s="378">
        <v>362</v>
      </c>
      <c r="C102" s="379">
        <v>364</v>
      </c>
      <c r="D102" s="380">
        <v>726</v>
      </c>
      <c r="E102" s="129">
        <f t="shared" si="19"/>
        <v>181.5</v>
      </c>
      <c r="F102" s="129">
        <f t="shared" si="17"/>
        <v>-180.5</v>
      </c>
      <c r="G102" s="129">
        <f t="shared" ca="1" si="20"/>
        <v>180.5</v>
      </c>
      <c r="H102" s="307">
        <f t="shared" si="18"/>
        <v>49.862258953168045</v>
      </c>
      <c r="I102" s="56"/>
      <c r="J102" s="3"/>
      <c r="BU102">
        <v>49</v>
      </c>
      <c r="CH102">
        <v>72</v>
      </c>
    </row>
    <row r="103" spans="1:86" ht="18" customHeight="1" x14ac:dyDescent="0.25">
      <c r="A103"/>
      <c r="B103"/>
      <c r="I103" s="93"/>
      <c r="J103" s="3"/>
      <c r="BU103">
        <v>49</v>
      </c>
      <c r="CH103" t="e">
        <v>#N/A</v>
      </c>
    </row>
    <row r="104" spans="1:86" ht="24.75" customHeight="1" x14ac:dyDescent="0.25">
      <c r="A104" s="94"/>
      <c r="B104" s="94"/>
      <c r="C104" s="274"/>
      <c r="D104" s="274"/>
      <c r="E104" s="275"/>
      <c r="F104" s="276"/>
      <c r="G104" s="276"/>
      <c r="H104" s="117"/>
      <c r="I104" s="55"/>
      <c r="J104" s="3"/>
      <c r="K104" s="3"/>
      <c r="L104" s="3"/>
      <c r="M104" s="3"/>
      <c r="N104" s="3"/>
      <c r="CH104" t="e">
        <v>#N/A</v>
      </c>
    </row>
    <row r="105" spans="1:86" x14ac:dyDescent="0.25">
      <c r="C105" s="277"/>
      <c r="D105" t="s">
        <v>495</v>
      </c>
      <c r="G105" s="276"/>
      <c r="I105" s="55"/>
      <c r="BU105" t="e">
        <v>#N/A</v>
      </c>
      <c r="CH105" t="e">
        <v>#N/A</v>
      </c>
    </row>
    <row r="106" spans="1:86" ht="15.75" thickBot="1" x14ac:dyDescent="0.3">
      <c r="A106" s="438" t="s">
        <v>3</v>
      </c>
      <c r="B106" s="439" t="s">
        <v>2959</v>
      </c>
      <c r="C106" s="340"/>
      <c r="D106" s="340"/>
      <c r="E106" s="6"/>
      <c r="G106" s="95"/>
      <c r="I106" s="55"/>
      <c r="BU106" t="e">
        <v>#N/A</v>
      </c>
      <c r="CH106" t="e">
        <v>#N/A</v>
      </c>
    </row>
    <row r="107" spans="1:86" ht="15.75" customHeight="1" thickBot="1" x14ac:dyDescent="0.3">
      <c r="A107" s="438" t="s">
        <v>14</v>
      </c>
      <c r="B107" s="439" t="s">
        <v>128</v>
      </c>
      <c r="C107" s="341"/>
      <c r="D107" s="341"/>
      <c r="E107" s="6"/>
      <c r="G107" s="95"/>
      <c r="I107" s="55"/>
      <c r="BU107" t="e">
        <v>#N/A</v>
      </c>
      <c r="CH107" t="e">
        <v>#N/A</v>
      </c>
    </row>
    <row r="108" spans="1:86" ht="32.25" customHeight="1" thickBot="1" x14ac:dyDescent="0.3">
      <c r="A108" s="130" t="s">
        <v>497</v>
      </c>
      <c r="B108" s="131">
        <f>GETPIVOTDATA("RECEIPT CUT",$A$109)/GETPIVOTDATA("RECEIPT CUT",$A$198)</f>
        <v>4.1322314049586778E-2</v>
      </c>
      <c r="C108" s="278" t="s">
        <v>498</v>
      </c>
      <c r="D108" s="132">
        <f>B134</f>
        <v>8.951778204644234E-2</v>
      </c>
      <c r="E108" s="279" t="s">
        <v>499</v>
      </c>
      <c r="F108" s="133">
        <f>B68</f>
        <v>3.656169915302851E-2</v>
      </c>
      <c r="G108" s="95"/>
      <c r="I108" s="55"/>
      <c r="BU108" t="e">
        <v>#N/A</v>
      </c>
      <c r="CH108" t="e">
        <v>#N/A</v>
      </c>
    </row>
    <row r="109" spans="1:86" ht="18" customHeight="1" thickBot="1" x14ac:dyDescent="0.3">
      <c r="A109" s="438" t="s">
        <v>430</v>
      </c>
      <c r="B109" s="438" t="s">
        <v>12</v>
      </c>
      <c r="C109" s="439"/>
      <c r="D109" s="439"/>
      <c r="E109" s="439"/>
      <c r="BU109" t="e">
        <v>#N/A</v>
      </c>
      <c r="CH109" t="e">
        <v>#N/A</v>
      </c>
    </row>
    <row r="110" spans="1:86" ht="30" customHeight="1" thickBot="1" x14ac:dyDescent="0.3">
      <c r="A110" s="410" t="s">
        <v>15</v>
      </c>
      <c r="B110" s="403" t="s">
        <v>500</v>
      </c>
      <c r="C110" s="404" t="s">
        <v>2948</v>
      </c>
      <c r="D110" s="440" t="s">
        <v>436</v>
      </c>
      <c r="E110" s="134" t="s">
        <v>437</v>
      </c>
      <c r="BU110" t="e">
        <v>#N/A</v>
      </c>
      <c r="CH110" t="e">
        <v>#N/A</v>
      </c>
    </row>
    <row r="111" spans="1:86" ht="24" customHeight="1" x14ac:dyDescent="0.25">
      <c r="A111" s="424" t="s">
        <v>322</v>
      </c>
      <c r="B111" s="393">
        <v>1</v>
      </c>
      <c r="C111" s="394"/>
      <c r="D111" s="394"/>
      <c r="E111" s="413">
        <v>1</v>
      </c>
      <c r="BU111" t="e">
        <v>#N/A</v>
      </c>
      <c r="CH111" t="e">
        <v>#N/A</v>
      </c>
    </row>
    <row r="112" spans="1:86" ht="24" customHeight="1" x14ac:dyDescent="0.25">
      <c r="A112" s="428" t="s">
        <v>192</v>
      </c>
      <c r="B112" s="396">
        <v>4</v>
      </c>
      <c r="C112" s="387"/>
      <c r="D112" s="387"/>
      <c r="E112" s="414">
        <v>4</v>
      </c>
      <c r="BU112" t="e">
        <v>#N/A</v>
      </c>
      <c r="CH112" t="e">
        <v>#N/A</v>
      </c>
    </row>
    <row r="113" spans="1:86" ht="24" customHeight="1" x14ac:dyDescent="0.25">
      <c r="A113" s="428" t="s">
        <v>126</v>
      </c>
      <c r="B113" s="396">
        <v>3</v>
      </c>
      <c r="C113" s="387">
        <v>1</v>
      </c>
      <c r="D113" s="387"/>
      <c r="E113" s="414">
        <v>4</v>
      </c>
      <c r="BU113" t="e">
        <v>#N/A</v>
      </c>
      <c r="CH113" t="e">
        <v>#N/A</v>
      </c>
    </row>
    <row r="114" spans="1:86" ht="24" customHeight="1" x14ac:dyDescent="0.25">
      <c r="A114" s="428" t="s">
        <v>165</v>
      </c>
      <c r="B114" s="396"/>
      <c r="C114" s="387">
        <v>1</v>
      </c>
      <c r="D114" s="387"/>
      <c r="E114" s="414">
        <v>1</v>
      </c>
      <c r="BU114" t="e">
        <v>#N/A</v>
      </c>
      <c r="CH114" t="e">
        <v>#N/A</v>
      </c>
    </row>
    <row r="115" spans="1:86" ht="24" customHeight="1" x14ac:dyDescent="0.25">
      <c r="A115" s="428" t="s">
        <v>218</v>
      </c>
      <c r="B115" s="396">
        <v>1</v>
      </c>
      <c r="C115" s="387"/>
      <c r="D115" s="387"/>
      <c r="E115" s="414">
        <v>1</v>
      </c>
      <c r="BU115" t="e">
        <v>#N/A</v>
      </c>
      <c r="CH115" t="e">
        <v>#N/A</v>
      </c>
    </row>
    <row r="116" spans="1:86" ht="24" customHeight="1" x14ac:dyDescent="0.25">
      <c r="A116" s="336" t="s">
        <v>148</v>
      </c>
      <c r="B116" s="396">
        <v>1</v>
      </c>
      <c r="C116" s="387">
        <v>1</v>
      </c>
      <c r="D116" s="387"/>
      <c r="E116" s="414">
        <v>2</v>
      </c>
      <c r="BU116" t="e">
        <v>#N/A</v>
      </c>
      <c r="CH116" t="e">
        <v>#N/A</v>
      </c>
    </row>
    <row r="117" spans="1:86" ht="28.5" customHeight="1" x14ac:dyDescent="0.25">
      <c r="A117" s="336" t="s">
        <v>173</v>
      </c>
      <c r="B117" s="396">
        <v>2</v>
      </c>
      <c r="C117" s="387"/>
      <c r="D117" s="387"/>
      <c r="E117" s="414">
        <v>2</v>
      </c>
      <c r="BU117" t="e">
        <v>#N/A</v>
      </c>
      <c r="CH117" t="e">
        <v>#N/A</v>
      </c>
    </row>
    <row r="118" spans="1:86" ht="29.25" customHeight="1" x14ac:dyDescent="0.25">
      <c r="A118" s="336" t="s">
        <v>264</v>
      </c>
      <c r="B118" s="396">
        <v>2</v>
      </c>
      <c r="C118" s="387"/>
      <c r="D118" s="387"/>
      <c r="E118" s="414">
        <v>2</v>
      </c>
      <c r="BU118" t="e">
        <v>#N/A</v>
      </c>
      <c r="CH118" t="e">
        <v>#N/A</v>
      </c>
    </row>
    <row r="119" spans="1:86" ht="24" customHeight="1" x14ac:dyDescent="0.25">
      <c r="A119" s="428" t="s">
        <v>284</v>
      </c>
      <c r="B119" s="396">
        <v>5</v>
      </c>
      <c r="C119" s="387"/>
      <c r="D119" s="387">
        <v>1</v>
      </c>
      <c r="E119" s="414">
        <v>6</v>
      </c>
      <c r="BU119" t="e">
        <v>#N/A</v>
      </c>
      <c r="CH119" t="e">
        <v>#N/A</v>
      </c>
    </row>
    <row r="120" spans="1:86" ht="24" customHeight="1" x14ac:dyDescent="0.25">
      <c r="A120" s="428" t="s">
        <v>276</v>
      </c>
      <c r="B120" s="396">
        <v>3</v>
      </c>
      <c r="C120" s="387">
        <v>1</v>
      </c>
      <c r="D120" s="387"/>
      <c r="E120" s="414">
        <v>4</v>
      </c>
      <c r="BU120" t="e">
        <v>#N/A</v>
      </c>
      <c r="CH120" t="e">
        <v>#N/A</v>
      </c>
    </row>
    <row r="121" spans="1:86" ht="28.5" customHeight="1" x14ac:dyDescent="0.25">
      <c r="A121" s="428" t="s">
        <v>140</v>
      </c>
      <c r="B121" s="396">
        <v>2</v>
      </c>
      <c r="C121" s="387"/>
      <c r="D121" s="387"/>
      <c r="E121" s="414">
        <v>2</v>
      </c>
      <c r="K121" s="3"/>
      <c r="BU121" t="e">
        <v>#N/A</v>
      </c>
      <c r="CH121" t="e">
        <v>#N/A</v>
      </c>
    </row>
    <row r="122" spans="1:86" ht="24" customHeight="1" thickBot="1" x14ac:dyDescent="0.3">
      <c r="A122" s="432" t="s">
        <v>1004</v>
      </c>
      <c r="B122" s="396">
        <v>1</v>
      </c>
      <c r="C122" s="387"/>
      <c r="D122" s="387"/>
      <c r="E122" s="414">
        <v>1</v>
      </c>
      <c r="K122" s="3"/>
      <c r="BU122" t="e">
        <v>#N/A</v>
      </c>
      <c r="CH122" t="e">
        <v>#N/A</v>
      </c>
    </row>
    <row r="123" spans="1:86" ht="24" customHeight="1" thickBot="1" x14ac:dyDescent="0.3">
      <c r="A123" s="402" t="s">
        <v>437</v>
      </c>
      <c r="B123" s="415">
        <v>25</v>
      </c>
      <c r="C123" s="416">
        <v>4</v>
      </c>
      <c r="D123" s="416">
        <v>1</v>
      </c>
      <c r="E123" s="417">
        <v>30</v>
      </c>
      <c r="K123" s="3"/>
      <c r="BU123" t="e">
        <v>#N/A</v>
      </c>
      <c r="CH123" t="e">
        <v>#N/A</v>
      </c>
    </row>
    <row r="124" spans="1:86" ht="24" customHeight="1" x14ac:dyDescent="0.25">
      <c r="J124" s="3"/>
      <c r="K124" s="3"/>
      <c r="BU124" t="e">
        <v>#N/A</v>
      </c>
      <c r="CH124" t="e">
        <v>#N/A</v>
      </c>
    </row>
    <row r="125" spans="1:86" ht="25.5" customHeight="1" x14ac:dyDescent="0.25">
      <c r="BU125" t="e">
        <v>#N/A</v>
      </c>
      <c r="CH125" t="e">
        <v>#N/A</v>
      </c>
    </row>
    <row r="126" spans="1:86" ht="18.75" customHeight="1" x14ac:dyDescent="0.25">
      <c r="BU126" t="e">
        <v>#N/A</v>
      </c>
      <c r="CH126" t="e">
        <v>#N/A</v>
      </c>
    </row>
    <row r="127" spans="1:86" ht="18.75" customHeight="1" x14ac:dyDescent="0.25">
      <c r="BU127" t="e">
        <v>#N/A</v>
      </c>
      <c r="CH127" t="e">
        <v>#N/A</v>
      </c>
    </row>
    <row r="128" spans="1:86" ht="18.75" customHeight="1" x14ac:dyDescent="0.25">
      <c r="BU128" t="e">
        <v>#N/A</v>
      </c>
      <c r="CH128" t="e">
        <v>#N/A</v>
      </c>
    </row>
    <row r="129" spans="1:86" x14ac:dyDescent="0.25">
      <c r="BU129" t="e">
        <v>#N/A</v>
      </c>
      <c r="CH129" t="e">
        <v>#N/A</v>
      </c>
    </row>
    <row r="130" spans="1:86" ht="20.25" customHeight="1" x14ac:dyDescent="0.25">
      <c r="BU130" t="e">
        <v>#N/A</v>
      </c>
      <c r="CH130" t="e">
        <v>#N/A</v>
      </c>
    </row>
    <row r="131" spans="1:86" x14ac:dyDescent="0.25">
      <c r="BU131" t="e">
        <v>#N/A</v>
      </c>
      <c r="CH131" t="e">
        <v>#N/A</v>
      </c>
    </row>
    <row r="132" spans="1:86" ht="14.25" customHeight="1" x14ac:dyDescent="0.25">
      <c r="A132" s="418" t="s">
        <v>3</v>
      </c>
      <c r="B132" s="419" t="s">
        <v>2959</v>
      </c>
      <c r="BU132" t="e">
        <v>#N/A</v>
      </c>
      <c r="CH132" t="e">
        <v>#N/A</v>
      </c>
    </row>
    <row r="133" spans="1:86" ht="15.75" customHeight="1" thickBot="1" x14ac:dyDescent="0.3">
      <c r="A133" s="418" t="s">
        <v>46</v>
      </c>
      <c r="B133" s="419" t="s">
        <v>434</v>
      </c>
      <c r="BU133" t="e">
        <v>#N/A</v>
      </c>
      <c r="CH133" t="e">
        <v>#N/A</v>
      </c>
    </row>
    <row r="134" spans="1:86" ht="25.5" customHeight="1" thickBot="1" x14ac:dyDescent="0.3">
      <c r="A134" s="290" t="s">
        <v>502</v>
      </c>
      <c r="B134" s="291">
        <f>GETPIVOTDATA("POS",$A$137,"BUCKET","BKT 1")/GETPIVOTDATA("POS",$A$40)</f>
        <v>8.951778204644234E-2</v>
      </c>
      <c r="C134" s="292">
        <f>GETPIVOTDATA("POS",$A$135,"BUCKET",2)/GETPIVOTDATA("POS",$A$69)</f>
        <v>3.656169915302851E-2</v>
      </c>
      <c r="H134">
        <f>100-64.5</f>
        <v>35.5</v>
      </c>
      <c r="BU134" t="e">
        <v>#N/A</v>
      </c>
      <c r="CH134" t="e">
        <v>#N/A</v>
      </c>
    </row>
    <row r="135" spans="1:86" ht="15.75" customHeight="1" thickBot="1" x14ac:dyDescent="0.3">
      <c r="A135" s="420" t="s">
        <v>482</v>
      </c>
      <c r="B135" s="420" t="s">
        <v>485</v>
      </c>
      <c r="C135" s="421"/>
      <c r="D135" s="419"/>
      <c r="BU135" t="e">
        <v>#N/A</v>
      </c>
      <c r="CH135" t="e">
        <v>#N/A</v>
      </c>
    </row>
    <row r="136" spans="1:86" ht="30.75" customHeight="1" thickBot="1" x14ac:dyDescent="0.3">
      <c r="A136" s="410" t="s">
        <v>503</v>
      </c>
      <c r="B136" s="422" t="s">
        <v>504</v>
      </c>
      <c r="C136" s="423" t="s">
        <v>505</v>
      </c>
      <c r="D136" s="405" t="s">
        <v>2960</v>
      </c>
      <c r="I136" s="72" t="s">
        <v>504</v>
      </c>
      <c r="J136" s="72" t="s">
        <v>505</v>
      </c>
      <c r="BU136" t="e">
        <v>#N/A</v>
      </c>
      <c r="CH136" t="e">
        <v>#N/A</v>
      </c>
    </row>
    <row r="137" spans="1:86" x14ac:dyDescent="0.25">
      <c r="A137" s="424" t="s">
        <v>322</v>
      </c>
      <c r="B137" s="425">
        <v>91812</v>
      </c>
      <c r="C137" s="426"/>
      <c r="D137" s="427"/>
      <c r="I137" t="str">
        <f t="shared" ref="I137:I149" si="21">IF(B137&lt;50000,"",A137 &amp; " " &amp; IF(B137&lt;100000,"&gt;50k","&gt;" &amp; INT(B137/100000) &amp; "L") &amp; " 💸" &amp; MAX(1,INT(B137/100000))*100)</f>
        <v>AKSHAY KARALE &gt;50k 💸100</v>
      </c>
      <c r="J137" t="str">
        <f t="shared" ref="J137:J149" si="22">IF(C137&lt;50000,"",A137 &amp; " " &amp; IF(C137&lt;100000,"&gt;50k","&gt;" &amp; INT(C137/100000) &amp; "L") &amp; " 💸" &amp; MAX(1,INT(C137/100000))*100)</f>
        <v/>
      </c>
      <c r="BU137" t="e">
        <v>#N/A</v>
      </c>
      <c r="CH137" t="e">
        <v>#N/A</v>
      </c>
    </row>
    <row r="138" spans="1:86" x14ac:dyDescent="0.25">
      <c r="A138" s="428" t="s">
        <v>192</v>
      </c>
      <c r="B138" s="429">
        <v>203924</v>
      </c>
      <c r="C138" s="430"/>
      <c r="D138" s="431"/>
      <c r="I138" t="str">
        <f t="shared" si="21"/>
        <v>AMIT GADE &gt;2L 💸200</v>
      </c>
      <c r="J138" t="str">
        <f t="shared" si="22"/>
        <v/>
      </c>
      <c r="BU138" t="e">
        <v>#N/A</v>
      </c>
      <c r="CH138" t="e">
        <v>#N/A</v>
      </c>
    </row>
    <row r="139" spans="1:86" x14ac:dyDescent="0.25">
      <c r="A139" s="428" t="s">
        <v>126</v>
      </c>
      <c r="B139" s="429">
        <v>171767.81</v>
      </c>
      <c r="C139" s="430">
        <v>40777</v>
      </c>
      <c r="D139" s="431"/>
      <c r="I139" t="str">
        <f t="shared" si="21"/>
        <v>AMOL DHUMAL &gt;1L 💸100</v>
      </c>
      <c r="J139" t="str">
        <f t="shared" si="22"/>
        <v/>
      </c>
      <c r="BU139" t="e">
        <v>#N/A</v>
      </c>
      <c r="CH139" t="e">
        <v>#N/A</v>
      </c>
    </row>
    <row r="140" spans="1:86" x14ac:dyDescent="0.25">
      <c r="A140" s="428" t="s">
        <v>165</v>
      </c>
      <c r="B140" s="429"/>
      <c r="C140" s="430">
        <v>72244</v>
      </c>
      <c r="D140" s="431"/>
      <c r="I140" t="str">
        <f t="shared" si="21"/>
        <v/>
      </c>
      <c r="J140" t="str">
        <f t="shared" si="22"/>
        <v>ANWAR SHAIKH &gt;50k 💸100</v>
      </c>
      <c r="BU140">
        <v>49</v>
      </c>
      <c r="CH140" t="e">
        <v>#N/A</v>
      </c>
    </row>
    <row r="141" spans="1:86" x14ac:dyDescent="0.25">
      <c r="A141" s="428" t="s">
        <v>276</v>
      </c>
      <c r="B141" s="429">
        <v>336452</v>
      </c>
      <c r="C141" s="430">
        <v>35954</v>
      </c>
      <c r="D141" s="431"/>
      <c r="I141" t="str">
        <f t="shared" si="21"/>
        <v>HEMANT WALUNJ &gt;3L 💸300</v>
      </c>
      <c r="J141" t="str">
        <f t="shared" si="22"/>
        <v/>
      </c>
      <c r="BU141" t="e">
        <v>#N/A</v>
      </c>
      <c r="CH141" t="e">
        <v>#N/A</v>
      </c>
    </row>
    <row r="142" spans="1:86" x14ac:dyDescent="0.25">
      <c r="A142" s="428" t="s">
        <v>218</v>
      </c>
      <c r="B142" s="429">
        <v>99027</v>
      </c>
      <c r="C142" s="430"/>
      <c r="D142" s="431"/>
      <c r="I142" t="str">
        <f t="shared" si="21"/>
        <v>KIRAN KHAIRNAR &gt;50k 💸100</v>
      </c>
      <c r="J142" t="str">
        <f t="shared" si="22"/>
        <v/>
      </c>
      <c r="BU142" t="e">
        <v>#N/A</v>
      </c>
      <c r="CH142">
        <v>72</v>
      </c>
    </row>
    <row r="143" spans="1:86" ht="16.5" customHeight="1" x14ac:dyDescent="0.25">
      <c r="A143" s="428" t="s">
        <v>1004</v>
      </c>
      <c r="B143" s="429">
        <v>64842</v>
      </c>
      <c r="C143" s="430"/>
      <c r="D143" s="431"/>
      <c r="I143" t="str">
        <f t="shared" si="21"/>
        <v>MAHESH SHINDE &gt;50k 💸100</v>
      </c>
      <c r="J143" t="str">
        <f t="shared" si="22"/>
        <v/>
      </c>
      <c r="CH143" t="e">
        <v>#N/A</v>
      </c>
    </row>
    <row r="144" spans="1:86" x14ac:dyDescent="0.25">
      <c r="A144" s="428" t="s">
        <v>140</v>
      </c>
      <c r="B144" s="429">
        <v>120302.34</v>
      </c>
      <c r="C144" s="430"/>
      <c r="D144" s="431"/>
      <c r="I144" t="str">
        <f t="shared" si="21"/>
        <v>NITIN KADAM &gt;1L 💸100</v>
      </c>
      <c r="J144" t="str">
        <f t="shared" si="22"/>
        <v/>
      </c>
      <c r="CH144" t="e">
        <v>#N/A</v>
      </c>
    </row>
    <row r="145" spans="1:86" ht="20.25" customHeight="1" x14ac:dyDescent="0.25">
      <c r="A145" s="428" t="s">
        <v>148</v>
      </c>
      <c r="B145" s="429">
        <v>86234</v>
      </c>
      <c r="C145" s="430">
        <v>47667</v>
      </c>
      <c r="D145" s="431"/>
      <c r="I145" t="str">
        <f t="shared" si="21"/>
        <v>PARMESHWAR KOTULE &gt;50k 💸100</v>
      </c>
      <c r="J145" t="str">
        <f t="shared" si="22"/>
        <v/>
      </c>
      <c r="BU145" t="e">
        <v>#N/A</v>
      </c>
      <c r="CH145" t="e">
        <v>#N/A</v>
      </c>
    </row>
    <row r="146" spans="1:86" ht="21" customHeight="1" x14ac:dyDescent="0.25">
      <c r="A146" s="428" t="s">
        <v>173</v>
      </c>
      <c r="B146" s="429">
        <v>160710</v>
      </c>
      <c r="C146" s="430"/>
      <c r="D146" s="431"/>
      <c r="I146" t="str">
        <f t="shared" si="21"/>
        <v>SACHIN INGALE &gt;1L 💸100</v>
      </c>
      <c r="J146" t="str">
        <f t="shared" si="22"/>
        <v/>
      </c>
      <c r="BU146" t="e">
        <v>#N/A</v>
      </c>
      <c r="CH146" t="e">
        <v>#N/A</v>
      </c>
    </row>
    <row r="147" spans="1:86" ht="15.75" customHeight="1" x14ac:dyDescent="0.25">
      <c r="A147" s="428" t="s">
        <v>264</v>
      </c>
      <c r="B147" s="429">
        <v>70240</v>
      </c>
      <c r="C147" s="430"/>
      <c r="D147" s="431"/>
      <c r="I147" t="str">
        <f t="shared" si="21"/>
        <v>SWAPNIL JADHAV &gt;50k 💸100</v>
      </c>
      <c r="J147" t="str">
        <f t="shared" si="22"/>
        <v/>
      </c>
      <c r="BU147" t="e">
        <v>#N/A</v>
      </c>
      <c r="CH147" t="e">
        <v>#N/A</v>
      </c>
    </row>
    <row r="148" spans="1:86" ht="20.25" customHeight="1" thickBot="1" x14ac:dyDescent="0.3">
      <c r="A148" s="432" t="s">
        <v>284</v>
      </c>
      <c r="B148" s="429">
        <v>294295.39</v>
      </c>
      <c r="C148" s="430"/>
      <c r="D148" s="431">
        <v>53150</v>
      </c>
      <c r="I148" t="str">
        <f t="shared" si="21"/>
        <v>VIKRAM GAIKWAD &gt;2L 💸200</v>
      </c>
      <c r="J148" t="str">
        <f t="shared" si="22"/>
        <v/>
      </c>
      <c r="CH148" t="e">
        <v>#N/A</v>
      </c>
    </row>
    <row r="149" spans="1:86" ht="15.75" thickBot="1" x14ac:dyDescent="0.3">
      <c r="A149" s="402" t="s">
        <v>431</v>
      </c>
      <c r="B149" s="433">
        <v>1699606.54</v>
      </c>
      <c r="C149" s="434">
        <v>196642</v>
      </c>
      <c r="D149" s="435">
        <v>53150</v>
      </c>
      <c r="I149" t="str">
        <f t="shared" si="21"/>
        <v>Grand Total &gt;16L 💸1600</v>
      </c>
      <c r="J149" t="str">
        <f t="shared" si="22"/>
        <v>Grand Total &gt;1L 💸100</v>
      </c>
      <c r="CH149" t="e">
        <v>#N/A</v>
      </c>
    </row>
    <row r="150" spans="1:86" ht="19.5" customHeight="1" x14ac:dyDescent="0.25">
      <c r="A150"/>
      <c r="B150"/>
      <c r="CH150" t="e">
        <v>#N/A</v>
      </c>
    </row>
    <row r="151" spans="1:86" x14ac:dyDescent="0.25">
      <c r="A151"/>
      <c r="B151"/>
      <c r="I151" t="str">
        <f>IF(B150&lt;50000,"",A150 &amp; " " &amp; IF(B150&lt;100000,"&gt;50k","&gt;" &amp; INT(B150/100000) &amp; "L") &amp; " 💸" &amp; MAX(1,INT(B150/100000))*100)</f>
        <v/>
      </c>
      <c r="J151" t="str">
        <f>IF(C150&lt;50000,"",A150 &amp; " " &amp; IF(C150&lt;100000,"&gt;50k","&gt;" &amp; INT(C150/100000) &amp; "L") &amp; " 💸" &amp; MAX(1,INT(C150/100000))*100)</f>
        <v/>
      </c>
      <c r="CH151" t="e">
        <v>#N/A</v>
      </c>
    </row>
    <row r="152" spans="1:86" x14ac:dyDescent="0.25">
      <c r="A152"/>
      <c r="B152"/>
      <c r="I152" t="str">
        <f>IF(B151&lt;50000,"",A151 &amp; " " &amp; IF(B151&lt;100000,"&gt;50k","&gt;" &amp; INT(B151/100000) &amp; "L") &amp; " 💸" &amp; MAX(1,INT(B151/100000))*100)</f>
        <v/>
      </c>
      <c r="J152" t="str">
        <f>IF(C151&lt;50000,"",A151 &amp; " " &amp; IF(C151&lt;100000,"&gt;50k","&gt;" &amp; INT(C151/100000) &amp; "L") &amp; " 💸" &amp; MAX(1,INT(C151/100000))*100)</f>
        <v/>
      </c>
      <c r="BT152" t="e">
        <v>#N/A</v>
      </c>
      <c r="CH152" t="e">
        <v>#N/A</v>
      </c>
    </row>
    <row r="153" spans="1:86" x14ac:dyDescent="0.25">
      <c r="A153"/>
      <c r="B153"/>
      <c r="I153" t="str">
        <f>IF(B152&lt;50000,"",A152 &amp; " " &amp; IF(B152&lt;100000,"&gt;50k","&gt;" &amp; INT(B152/100000) &amp; "L") &amp; " 💸" &amp; MAX(1,INT(B152/100000))*100)</f>
        <v/>
      </c>
      <c r="J153" t="str">
        <f>IF(C152&lt;50000,"",A152 &amp; " " &amp; IF(C152&lt;100000,"&gt;50k","&gt;" &amp; INT(C152/100000) &amp; "L") &amp; " 💸" &amp; MAX(1,INT(C152/100000))*100)</f>
        <v/>
      </c>
      <c r="BT153" t="e">
        <v>#N/A</v>
      </c>
      <c r="CH153" t="e">
        <v>#N/A</v>
      </c>
    </row>
    <row r="154" spans="1:86" ht="15.75" customHeight="1" x14ac:dyDescent="0.25">
      <c r="A154"/>
      <c r="B154"/>
      <c r="I154" t="str">
        <f>IF(B153&lt;50000,"",A153 &amp; " " &amp; IF(B153&lt;100000,"&gt;50k","&gt;" &amp; INT(B153/100000) &amp; "L") &amp; " 💸" &amp; MAX(1,INT(B153/100000))*100)</f>
        <v/>
      </c>
      <c r="J154" t="str">
        <f>IF(C153&lt;50000,"",A153 &amp; " " &amp; IF(C153&lt;100000,"&gt;50k","&gt;" &amp; INT(C153/100000) &amp; "L") &amp; " 💸" &amp; MAX(1,INT(C153/100000))*100)</f>
        <v/>
      </c>
      <c r="BT154" t="e">
        <v>#N/A</v>
      </c>
      <c r="CH154" t="e">
        <v>#N/A</v>
      </c>
    </row>
    <row r="155" spans="1:86" ht="26.25" customHeight="1" x14ac:dyDescent="0.25">
      <c r="A155"/>
      <c r="B155"/>
      <c r="I155" t="str">
        <f>IF(C155&lt;50000,"",A155 &amp; " " &amp; IF(C155&lt;100000,"&gt;50k","&gt;" &amp; INT(C155/100000) &amp; "L") &amp; " 💸" &amp; MAX(1,INT(C155/100000))*100)</f>
        <v/>
      </c>
      <c r="BT155" t="e">
        <v>#N/A</v>
      </c>
      <c r="CH155" t="e">
        <v>#N/A</v>
      </c>
    </row>
    <row r="156" spans="1:86" x14ac:dyDescent="0.25">
      <c r="A156"/>
      <c r="B156"/>
      <c r="I156" t="str">
        <f>IF(C156&lt;50000,"",A156 &amp; " " &amp; IF(C156&lt;100000,"&gt;50k","&gt;" &amp; INT(C156/100000) &amp; "L") &amp; " 💸" &amp; MAX(1,INT(C156/100000))*100)</f>
        <v/>
      </c>
      <c r="BT156" t="e">
        <v>#N/A</v>
      </c>
      <c r="CH156" t="e">
        <v>#N/A</v>
      </c>
    </row>
    <row r="157" spans="1:86" x14ac:dyDescent="0.25">
      <c r="I157" s="3"/>
      <c r="BT157" t="e">
        <v>#N/A</v>
      </c>
      <c r="CH157" t="e">
        <v>#N/A</v>
      </c>
    </row>
    <row r="158" spans="1:86" x14ac:dyDescent="0.25">
      <c r="I158" s="3"/>
      <c r="BU158" t="e">
        <v>#N/A</v>
      </c>
      <c r="CH158" t="e">
        <v>#N/A</v>
      </c>
    </row>
    <row r="159" spans="1:86" x14ac:dyDescent="0.25">
      <c r="I159" s="3"/>
      <c r="BT159" t="e">
        <v>#N/A</v>
      </c>
      <c r="CH159" t="e">
        <v>#N/A</v>
      </c>
    </row>
    <row r="160" spans="1:86" x14ac:dyDescent="0.25">
      <c r="I160" s="6"/>
      <c r="BT160" t="e">
        <v>#N/A</v>
      </c>
      <c r="CH160" t="e">
        <v>#N/A</v>
      </c>
    </row>
    <row r="161" spans="1:86" x14ac:dyDescent="0.25">
      <c r="I161" s="6"/>
      <c r="BT161" t="e">
        <v>#N/A</v>
      </c>
      <c r="CH161" t="e">
        <v>#N/A</v>
      </c>
    </row>
    <row r="162" spans="1:86" x14ac:dyDescent="0.25">
      <c r="I162" s="6"/>
      <c r="BT162" t="e">
        <v>#N/A</v>
      </c>
      <c r="CH162" t="e">
        <v>#N/A</v>
      </c>
    </row>
    <row r="163" spans="1:86" x14ac:dyDescent="0.25">
      <c r="BU163" t="e">
        <v>#N/A</v>
      </c>
      <c r="CH163" t="e">
        <v>#N/A</v>
      </c>
    </row>
    <row r="164" spans="1:86" x14ac:dyDescent="0.25">
      <c r="BU164" t="e">
        <v>#N/A</v>
      </c>
      <c r="CH164" t="e">
        <v>#N/A</v>
      </c>
    </row>
    <row r="165" spans="1:86" x14ac:dyDescent="0.25">
      <c r="I165" s="55"/>
      <c r="BU165" t="e">
        <v>#N/A</v>
      </c>
      <c r="CH165" t="e">
        <v>#N/A</v>
      </c>
    </row>
    <row r="166" spans="1:86" x14ac:dyDescent="0.25">
      <c r="C166" s="135"/>
      <c r="BU166" t="e">
        <v>#N/A</v>
      </c>
      <c r="CH166" t="e">
        <v>#N/A</v>
      </c>
    </row>
    <row r="167" spans="1:86" ht="15.75" customHeight="1" thickBot="1" x14ac:dyDescent="0.3">
      <c r="C167" s="135"/>
      <c r="BU167" t="e">
        <v>#N/A</v>
      </c>
      <c r="CH167" t="e">
        <v>#N/A</v>
      </c>
    </row>
    <row r="168" spans="1:86" ht="15.75" customHeight="1" thickBot="1" x14ac:dyDescent="0.3">
      <c r="A168" s="165" t="s">
        <v>45</v>
      </c>
      <c r="B168" s="334" t="s">
        <v>434</v>
      </c>
      <c r="C168" s="135"/>
      <c r="BU168" t="e">
        <v>#N/A</v>
      </c>
      <c r="CH168" t="e">
        <v>#N/A</v>
      </c>
    </row>
    <row r="169" spans="1:86" ht="15.75" customHeight="1" thickBot="1" x14ac:dyDescent="0.3">
      <c r="A169" s="165" t="s">
        <v>12</v>
      </c>
      <c r="B169" s="99">
        <v>1</v>
      </c>
      <c r="C169" s="6"/>
      <c r="D169" s="6"/>
      <c r="E169" s="98"/>
      <c r="F169" s="6"/>
      <c r="I169" s="3"/>
      <c r="BU169" t="e">
        <v>#N/A</v>
      </c>
      <c r="CH169" t="e">
        <v>#N/A</v>
      </c>
    </row>
    <row r="170" spans="1:86" ht="15.75" customHeight="1" thickBot="1" x14ac:dyDescent="0.3">
      <c r="A170" s="165" t="s">
        <v>46</v>
      </c>
      <c r="B170" s="334" t="s">
        <v>434</v>
      </c>
      <c r="C170" s="6"/>
      <c r="D170" s="6"/>
      <c r="E170" s="98"/>
      <c r="F170" s="6"/>
      <c r="I170" s="174" t="s">
        <v>12</v>
      </c>
      <c r="J170" s="205">
        <v>1</v>
      </c>
      <c r="K170" s="55"/>
      <c r="N170" s="136"/>
      <c r="BU170" t="e">
        <v>#N/A</v>
      </c>
      <c r="CH170" t="e">
        <v>#N/A</v>
      </c>
    </row>
    <row r="171" spans="1:86" ht="15.75" customHeight="1" thickBot="1" x14ac:dyDescent="0.3">
      <c r="A171" s="59"/>
      <c r="B171" s="2"/>
      <c r="C171" s="6"/>
      <c r="D171" s="6"/>
      <c r="E171" s="98"/>
      <c r="I171" s="58"/>
      <c r="J171" s="3"/>
      <c r="K171" s="55"/>
      <c r="BU171" t="e">
        <v>#N/A</v>
      </c>
      <c r="CH171" t="e">
        <v>#N/A</v>
      </c>
    </row>
    <row r="172" spans="1:86" ht="15.75" customHeight="1" thickBot="1" x14ac:dyDescent="0.3">
      <c r="A172" s="381" t="s">
        <v>430</v>
      </c>
      <c r="B172" s="164" t="s">
        <v>13</v>
      </c>
      <c r="C172" s="103"/>
      <c r="D172" s="103"/>
      <c r="E172" s="103"/>
      <c r="I172" s="295" t="s">
        <v>430</v>
      </c>
      <c r="J172" s="173" t="s">
        <v>14</v>
      </c>
      <c r="K172" s="296"/>
      <c r="L172" s="206"/>
      <c r="BU172" t="e">
        <v>#N/A</v>
      </c>
      <c r="CH172" t="e">
        <v>#N/A</v>
      </c>
    </row>
    <row r="173" spans="1:86" ht="37.5" customHeight="1" thickBot="1" x14ac:dyDescent="0.3">
      <c r="A173" s="166" t="s">
        <v>15</v>
      </c>
      <c r="B173" s="59" t="s">
        <v>124</v>
      </c>
      <c r="C173" s="1" t="s">
        <v>480</v>
      </c>
      <c r="D173" s="2" t="s">
        <v>2242</v>
      </c>
      <c r="E173" s="58" t="s">
        <v>437</v>
      </c>
      <c r="F173" s="2" t="s">
        <v>491</v>
      </c>
      <c r="I173" s="161" t="s">
        <v>15</v>
      </c>
      <c r="J173" s="151" t="s">
        <v>128</v>
      </c>
      <c r="K173" s="152" t="s">
        <v>125</v>
      </c>
      <c r="L173" s="58" t="s">
        <v>431</v>
      </c>
      <c r="M173" s="289" t="s">
        <v>432</v>
      </c>
      <c r="BU173" t="e">
        <v>#N/A</v>
      </c>
      <c r="CH173" t="e">
        <v>#N/A</v>
      </c>
    </row>
    <row r="174" spans="1:86" ht="21" customHeight="1" x14ac:dyDescent="0.25">
      <c r="A174" s="120" t="s">
        <v>322</v>
      </c>
      <c r="B174" s="362">
        <v>1</v>
      </c>
      <c r="C174" s="363">
        <v>2</v>
      </c>
      <c r="D174" s="363">
        <v>11</v>
      </c>
      <c r="E174" s="364">
        <v>14</v>
      </c>
      <c r="F174" s="137">
        <f t="shared" ref="F174:F193" si="23">B44/GETPIVOTDATA("POS",$A$42)</f>
        <v>4.3526247600329869E-4</v>
      </c>
      <c r="G174" s="3"/>
      <c r="I174" s="120" t="s">
        <v>322</v>
      </c>
      <c r="J174" s="357">
        <v>11</v>
      </c>
      <c r="K174" s="358">
        <v>3</v>
      </c>
      <c r="L174" s="411">
        <v>14</v>
      </c>
      <c r="M174" s="138">
        <f t="shared" ref="M174:M193" si="24">J174*100/L174</f>
        <v>78.571428571428569</v>
      </c>
      <c r="BU174" t="e">
        <v>#N/A</v>
      </c>
      <c r="CH174" t="e">
        <v>#N/A</v>
      </c>
    </row>
    <row r="175" spans="1:86" ht="21" customHeight="1" x14ac:dyDescent="0.25">
      <c r="A175" s="121" t="s">
        <v>192</v>
      </c>
      <c r="B175" s="365">
        <v>4</v>
      </c>
      <c r="C175" s="361">
        <v>3</v>
      </c>
      <c r="D175" s="361">
        <v>10</v>
      </c>
      <c r="E175" s="366">
        <v>17</v>
      </c>
      <c r="F175" s="137">
        <f t="shared" si="23"/>
        <v>5.7367994627023928E-3</v>
      </c>
      <c r="I175" s="121" t="s">
        <v>192</v>
      </c>
      <c r="J175" s="359">
        <v>12</v>
      </c>
      <c r="K175" s="344">
        <v>5</v>
      </c>
      <c r="L175" s="383">
        <v>17</v>
      </c>
      <c r="M175" s="138">
        <f t="shared" si="24"/>
        <v>70.588235294117652</v>
      </c>
      <c r="BU175" t="e">
        <v>#N/A</v>
      </c>
      <c r="CH175" t="e">
        <v>#N/A</v>
      </c>
    </row>
    <row r="176" spans="1:86" ht="21" customHeight="1" x14ac:dyDescent="0.25">
      <c r="A176" s="121" t="s">
        <v>126</v>
      </c>
      <c r="B176" s="365">
        <v>8</v>
      </c>
      <c r="C176" s="361">
        <v>5</v>
      </c>
      <c r="D176" s="361">
        <v>21</v>
      </c>
      <c r="E176" s="366">
        <v>34</v>
      </c>
      <c r="F176" s="137">
        <f t="shared" si="23"/>
        <v>1.923371158355295E-2</v>
      </c>
      <c r="I176" s="121" t="s">
        <v>165</v>
      </c>
      <c r="J176" s="359">
        <v>10</v>
      </c>
      <c r="K176" s="344">
        <v>5</v>
      </c>
      <c r="L176" s="383">
        <v>15</v>
      </c>
      <c r="M176" s="138">
        <f t="shared" si="24"/>
        <v>66.666666666666671</v>
      </c>
      <c r="BU176" t="e">
        <v>#N/A</v>
      </c>
      <c r="CH176" t="e">
        <v>#N/A</v>
      </c>
    </row>
    <row r="177" spans="1:86" ht="21" customHeight="1" x14ac:dyDescent="0.25">
      <c r="A177" s="121" t="s">
        <v>165</v>
      </c>
      <c r="B177" s="365">
        <v>3</v>
      </c>
      <c r="C177" s="361">
        <v>3</v>
      </c>
      <c r="D177" s="361">
        <v>9</v>
      </c>
      <c r="E177" s="366">
        <v>15</v>
      </c>
      <c r="F177" s="137">
        <f t="shared" si="23"/>
        <v>3.7703084562221846E-3</v>
      </c>
      <c r="I177" s="121" t="s">
        <v>206</v>
      </c>
      <c r="J177" s="359">
        <v>22</v>
      </c>
      <c r="K177" s="344">
        <v>4</v>
      </c>
      <c r="L177" s="383">
        <v>26</v>
      </c>
      <c r="M177" s="138">
        <f t="shared" si="24"/>
        <v>84.615384615384613</v>
      </c>
      <c r="BU177" t="e">
        <v>#N/A</v>
      </c>
      <c r="CH177" t="e">
        <v>#N/A</v>
      </c>
    </row>
    <row r="178" spans="1:86" ht="21" customHeight="1" x14ac:dyDescent="0.25">
      <c r="A178" s="121" t="s">
        <v>206</v>
      </c>
      <c r="B178" s="365">
        <v>2</v>
      </c>
      <c r="C178" s="361">
        <v>5</v>
      </c>
      <c r="D178" s="361">
        <v>19</v>
      </c>
      <c r="E178" s="366">
        <v>26</v>
      </c>
      <c r="F178" s="137">
        <f t="shared" si="23"/>
        <v>8.5408146882554343E-3</v>
      </c>
      <c r="I178" s="121" t="s">
        <v>276</v>
      </c>
      <c r="J178" s="359">
        <v>9</v>
      </c>
      <c r="K178" s="344">
        <v>10</v>
      </c>
      <c r="L178" s="383">
        <v>19</v>
      </c>
      <c r="M178" s="138">
        <f t="shared" si="24"/>
        <v>47.368421052631582</v>
      </c>
      <c r="BU178" t="e">
        <v>#N/A</v>
      </c>
      <c r="CH178" t="e">
        <v>#N/A</v>
      </c>
    </row>
    <row r="179" spans="1:86" ht="21" customHeight="1" x14ac:dyDescent="0.25">
      <c r="A179" s="121" t="s">
        <v>276</v>
      </c>
      <c r="B179" s="365">
        <v>6</v>
      </c>
      <c r="C179" s="361">
        <v>3</v>
      </c>
      <c r="D179" s="361">
        <v>10</v>
      </c>
      <c r="E179" s="366">
        <v>19</v>
      </c>
      <c r="F179" s="137">
        <f t="shared" si="23"/>
        <v>1.7222695185090779E-2</v>
      </c>
      <c r="I179" s="121" t="s">
        <v>218</v>
      </c>
      <c r="J179" s="359">
        <v>5</v>
      </c>
      <c r="K179" s="344">
        <v>2</v>
      </c>
      <c r="L179" s="383">
        <v>7</v>
      </c>
      <c r="M179" s="138">
        <f t="shared" si="24"/>
        <v>71.428571428571431</v>
      </c>
      <c r="BU179" t="e">
        <v>#N/A</v>
      </c>
      <c r="CH179" t="e">
        <v>#N/A</v>
      </c>
    </row>
    <row r="180" spans="1:86" ht="21" customHeight="1" x14ac:dyDescent="0.25">
      <c r="A180" s="121" t="s">
        <v>218</v>
      </c>
      <c r="B180" s="365">
        <v>2</v>
      </c>
      <c r="C180" s="361">
        <v>0</v>
      </c>
      <c r="D180" s="361">
        <v>5</v>
      </c>
      <c r="E180" s="366">
        <v>7</v>
      </c>
      <c r="F180" s="137">
        <f t="shared" si="23"/>
        <v>4.7180798569891828E-3</v>
      </c>
      <c r="I180" s="121" t="s">
        <v>148</v>
      </c>
      <c r="J180" s="359">
        <v>6</v>
      </c>
      <c r="K180" s="344">
        <v>2</v>
      </c>
      <c r="L180" s="383">
        <v>8</v>
      </c>
      <c r="M180" s="138">
        <f t="shared" si="24"/>
        <v>75</v>
      </c>
      <c r="BU180" t="e">
        <v>#N/A</v>
      </c>
      <c r="CH180" t="e">
        <v>#N/A</v>
      </c>
    </row>
    <row r="181" spans="1:86" ht="21" customHeight="1" x14ac:dyDescent="0.25">
      <c r="A181" s="121" t="s">
        <v>1004</v>
      </c>
      <c r="B181" s="365">
        <v>0</v>
      </c>
      <c r="C181" s="361">
        <v>2</v>
      </c>
      <c r="D181" s="361">
        <v>3</v>
      </c>
      <c r="E181" s="366">
        <v>5</v>
      </c>
      <c r="F181" s="137">
        <f t="shared" si="23"/>
        <v>0</v>
      </c>
      <c r="I181" s="121" t="s">
        <v>173</v>
      </c>
      <c r="J181" s="359">
        <v>13</v>
      </c>
      <c r="K181" s="344">
        <v>1</v>
      </c>
      <c r="L181" s="383">
        <v>14</v>
      </c>
      <c r="M181" s="138">
        <f t="shared" si="24"/>
        <v>92.857142857142861</v>
      </c>
      <c r="BU181" t="e">
        <v>#N/A</v>
      </c>
      <c r="CH181" t="e">
        <v>#N/A</v>
      </c>
    </row>
    <row r="182" spans="1:86" ht="21" customHeight="1" x14ac:dyDescent="0.25">
      <c r="A182" s="121" t="s">
        <v>140</v>
      </c>
      <c r="B182" s="365">
        <v>3</v>
      </c>
      <c r="C182" s="361">
        <v>2</v>
      </c>
      <c r="D182" s="361">
        <v>26</v>
      </c>
      <c r="E182" s="366">
        <v>31</v>
      </c>
      <c r="F182" s="137">
        <f t="shared" si="23"/>
        <v>1.5205534338364994E-2</v>
      </c>
      <c r="I182" s="121" t="s">
        <v>348</v>
      </c>
      <c r="J182" s="359">
        <v>14</v>
      </c>
      <c r="K182" s="344">
        <v>4</v>
      </c>
      <c r="L182" s="383">
        <v>18</v>
      </c>
      <c r="M182" s="138">
        <f t="shared" si="24"/>
        <v>77.777777777777771</v>
      </c>
      <c r="BU182" t="e">
        <v>#N/A</v>
      </c>
      <c r="CH182" t="e">
        <v>#N/A</v>
      </c>
    </row>
    <row r="183" spans="1:86" ht="21" customHeight="1" x14ac:dyDescent="0.25">
      <c r="A183" s="121" t="s">
        <v>148</v>
      </c>
      <c r="B183" s="365">
        <v>1</v>
      </c>
      <c r="C183" s="361">
        <v>0</v>
      </c>
      <c r="D183" s="361">
        <v>7</v>
      </c>
      <c r="E183" s="366">
        <v>8</v>
      </c>
      <c r="F183" s="137">
        <f t="shared" si="23"/>
        <v>1.8718814614178647E-4</v>
      </c>
      <c r="I183" s="121" t="s">
        <v>225</v>
      </c>
      <c r="J183" s="359">
        <v>2</v>
      </c>
      <c r="K183" s="344">
        <v>2</v>
      </c>
      <c r="L183" s="383">
        <v>4</v>
      </c>
      <c r="M183" s="138">
        <f t="shared" si="24"/>
        <v>50</v>
      </c>
      <c r="BU183" t="e">
        <v>#N/A</v>
      </c>
      <c r="CH183" t="e">
        <v>#N/A</v>
      </c>
    </row>
    <row r="184" spans="1:86" ht="21" customHeight="1" x14ac:dyDescent="0.25">
      <c r="A184" s="121" t="s">
        <v>173</v>
      </c>
      <c r="B184" s="365">
        <v>0</v>
      </c>
      <c r="C184" s="361">
        <v>2</v>
      </c>
      <c r="D184" s="361">
        <v>12</v>
      </c>
      <c r="E184" s="366">
        <v>14</v>
      </c>
      <c r="F184" s="137">
        <f t="shared" si="23"/>
        <v>0</v>
      </c>
      <c r="I184" s="121" t="s">
        <v>433</v>
      </c>
      <c r="J184" s="359">
        <v>0</v>
      </c>
      <c r="K184" s="344">
        <v>1</v>
      </c>
      <c r="L184" s="383">
        <v>1</v>
      </c>
      <c r="M184" s="138">
        <f t="shared" si="24"/>
        <v>0</v>
      </c>
      <c r="BU184" t="e">
        <v>#N/A</v>
      </c>
      <c r="CH184" t="e">
        <v>#N/A</v>
      </c>
    </row>
    <row r="185" spans="1:86" ht="21" customHeight="1" x14ac:dyDescent="0.25">
      <c r="A185" s="121" t="s">
        <v>348</v>
      </c>
      <c r="B185" s="365">
        <v>4</v>
      </c>
      <c r="C185" s="361">
        <v>2</v>
      </c>
      <c r="D185" s="361">
        <v>12</v>
      </c>
      <c r="E185" s="366">
        <v>18</v>
      </c>
      <c r="F185" s="137">
        <f t="shared" si="23"/>
        <v>5.6651844592389752E-3</v>
      </c>
      <c r="I185" s="121" t="s">
        <v>236</v>
      </c>
      <c r="J185" s="359">
        <v>12</v>
      </c>
      <c r="K185" s="344">
        <v>4</v>
      </c>
      <c r="L185" s="383">
        <v>16</v>
      </c>
      <c r="M185" s="138">
        <f t="shared" si="24"/>
        <v>75</v>
      </c>
      <c r="BU185" t="e">
        <v>#N/A</v>
      </c>
      <c r="CH185" t="e">
        <v>#N/A</v>
      </c>
    </row>
    <row r="186" spans="1:86" ht="21" customHeight="1" x14ac:dyDescent="0.25">
      <c r="A186" s="121" t="s">
        <v>225</v>
      </c>
      <c r="B186" s="365">
        <v>2</v>
      </c>
      <c r="C186" s="361">
        <v>0</v>
      </c>
      <c r="D186" s="361">
        <v>2</v>
      </c>
      <c r="E186" s="366">
        <v>4</v>
      </c>
      <c r="F186" s="137">
        <f t="shared" si="23"/>
        <v>1.3819741622232033E-2</v>
      </c>
      <c r="I186" s="121" t="s">
        <v>264</v>
      </c>
      <c r="J186" s="359">
        <v>18</v>
      </c>
      <c r="K186" s="344">
        <v>6</v>
      </c>
      <c r="L186" s="383">
        <v>24</v>
      </c>
      <c r="M186" s="138">
        <f t="shared" si="24"/>
        <v>75</v>
      </c>
      <c r="BU186" t="e">
        <v>#N/A</v>
      </c>
      <c r="CH186" t="e">
        <v>#N/A</v>
      </c>
    </row>
    <row r="187" spans="1:86" ht="21" customHeight="1" x14ac:dyDescent="0.25">
      <c r="A187" s="121" t="s">
        <v>433</v>
      </c>
      <c r="B187" s="365">
        <v>0</v>
      </c>
      <c r="C187" s="361">
        <v>1</v>
      </c>
      <c r="D187" s="361">
        <v>0</v>
      </c>
      <c r="E187" s="366">
        <v>1</v>
      </c>
      <c r="F187" s="137">
        <f t="shared" si="23"/>
        <v>0</v>
      </c>
      <c r="I187" s="121" t="s">
        <v>199</v>
      </c>
      <c r="J187" s="359">
        <v>9</v>
      </c>
      <c r="K187" s="344">
        <v>4</v>
      </c>
      <c r="L187" s="383">
        <v>13</v>
      </c>
      <c r="M187" s="138">
        <f t="shared" si="24"/>
        <v>69.230769230769226</v>
      </c>
      <c r="BU187" t="e">
        <v>#N/A</v>
      </c>
      <c r="CH187" t="e">
        <v>#N/A</v>
      </c>
    </row>
    <row r="188" spans="1:86" ht="21" customHeight="1" x14ac:dyDescent="0.25">
      <c r="A188" s="121" t="s">
        <v>236</v>
      </c>
      <c r="B188" s="365">
        <v>1</v>
      </c>
      <c r="C188" s="361">
        <v>3</v>
      </c>
      <c r="D188" s="361">
        <v>12</v>
      </c>
      <c r="E188" s="366">
        <v>16</v>
      </c>
      <c r="F188" s="137">
        <f t="shared" si="23"/>
        <v>2.2819678164713113E-3</v>
      </c>
      <c r="I188" s="121" t="s">
        <v>254</v>
      </c>
      <c r="J188" s="359">
        <v>17</v>
      </c>
      <c r="K188" s="344">
        <v>4</v>
      </c>
      <c r="L188" s="383">
        <v>21</v>
      </c>
      <c r="M188" s="138">
        <f t="shared" si="24"/>
        <v>80.952380952380949</v>
      </c>
      <c r="BU188" t="e">
        <v>#N/A</v>
      </c>
      <c r="CH188" t="e">
        <v>#N/A</v>
      </c>
    </row>
    <row r="189" spans="1:86" ht="21" customHeight="1" x14ac:dyDescent="0.25">
      <c r="A189" s="121" t="s">
        <v>264</v>
      </c>
      <c r="B189" s="365">
        <v>6</v>
      </c>
      <c r="C189" s="361">
        <v>4</v>
      </c>
      <c r="D189" s="361">
        <v>14</v>
      </c>
      <c r="E189" s="366">
        <v>24</v>
      </c>
      <c r="F189" s="137">
        <f t="shared" si="23"/>
        <v>8.7934186130995563E-3</v>
      </c>
      <c r="I189" s="121" t="s">
        <v>284</v>
      </c>
      <c r="J189" s="359">
        <v>26</v>
      </c>
      <c r="K189" s="344">
        <v>4</v>
      </c>
      <c r="L189" s="383">
        <v>30</v>
      </c>
      <c r="M189" s="138">
        <f t="shared" si="24"/>
        <v>86.666666666666671</v>
      </c>
      <c r="BU189" t="e">
        <v>#N/A</v>
      </c>
      <c r="CH189" t="e">
        <v>#N/A</v>
      </c>
    </row>
    <row r="190" spans="1:86" ht="21" customHeight="1" x14ac:dyDescent="0.25">
      <c r="A190" s="121" t="s">
        <v>199</v>
      </c>
      <c r="B190" s="365">
        <v>3</v>
      </c>
      <c r="C190" s="361">
        <v>1</v>
      </c>
      <c r="D190" s="361">
        <v>9</v>
      </c>
      <c r="E190" s="366">
        <v>13</v>
      </c>
      <c r="F190" s="137">
        <f t="shared" si="23"/>
        <v>5.0811232079656854E-3</v>
      </c>
      <c r="I190" s="121" t="s">
        <v>126</v>
      </c>
      <c r="J190" s="359">
        <v>23</v>
      </c>
      <c r="K190" s="344">
        <v>11</v>
      </c>
      <c r="L190" s="383">
        <v>34</v>
      </c>
      <c r="M190" s="138">
        <f t="shared" si="24"/>
        <v>67.647058823529406</v>
      </c>
      <c r="BU190" t="e">
        <v>#N/A</v>
      </c>
      <c r="CH190" t="e">
        <v>#N/A</v>
      </c>
    </row>
    <row r="191" spans="1:86" ht="21" customHeight="1" x14ac:dyDescent="0.25">
      <c r="A191" s="121" t="s">
        <v>254</v>
      </c>
      <c r="B191" s="365">
        <v>3</v>
      </c>
      <c r="C191" s="361">
        <v>5</v>
      </c>
      <c r="D191" s="361">
        <v>13</v>
      </c>
      <c r="E191" s="366">
        <v>21</v>
      </c>
      <c r="F191" s="139">
        <f t="shared" si="23"/>
        <v>9.5386028248751684E-3</v>
      </c>
      <c r="I191" s="121" t="s">
        <v>140</v>
      </c>
      <c r="J191" s="359">
        <v>28</v>
      </c>
      <c r="K191" s="344">
        <v>3</v>
      </c>
      <c r="L191" s="383">
        <v>31</v>
      </c>
      <c r="M191" s="138">
        <f t="shared" si="24"/>
        <v>90.322580645161295</v>
      </c>
      <c r="BU191" t="e">
        <v>#N/A</v>
      </c>
      <c r="CH191" t="e">
        <v>#N/A</v>
      </c>
    </row>
    <row r="192" spans="1:86" ht="24" customHeight="1" thickBot="1" x14ac:dyDescent="0.3">
      <c r="A192" s="122" t="s">
        <v>284</v>
      </c>
      <c r="B192" s="365">
        <v>3</v>
      </c>
      <c r="C192" s="361">
        <v>9</v>
      </c>
      <c r="D192" s="361">
        <v>18</v>
      </c>
      <c r="E192" s="366">
        <v>30</v>
      </c>
      <c r="F192" s="139">
        <f t="shared" si="23"/>
        <v>3.1939153878967801E-3</v>
      </c>
      <c r="I192" s="122" t="s">
        <v>1004</v>
      </c>
      <c r="J192" s="359">
        <v>5</v>
      </c>
      <c r="K192" s="344">
        <v>0</v>
      </c>
      <c r="L192" s="383">
        <v>5</v>
      </c>
      <c r="M192" s="153">
        <f t="shared" si="24"/>
        <v>100</v>
      </c>
      <c r="BU192" t="e">
        <v>#N/A</v>
      </c>
      <c r="CH192" t="e">
        <v>#N/A</v>
      </c>
    </row>
    <row r="193" spans="1:86" ht="21" customHeight="1" thickBot="1" x14ac:dyDescent="0.3">
      <c r="A193" s="58" t="s">
        <v>437</v>
      </c>
      <c r="B193" s="378">
        <v>52</v>
      </c>
      <c r="C193" s="379">
        <v>52</v>
      </c>
      <c r="D193" s="379">
        <v>213</v>
      </c>
      <c r="E193" s="380">
        <v>317</v>
      </c>
      <c r="F193" s="293">
        <f t="shared" si="23"/>
        <v>0.12342434812510251</v>
      </c>
      <c r="G193" s="6"/>
      <c r="I193" s="58" t="s">
        <v>431</v>
      </c>
      <c r="J193" s="345">
        <v>242</v>
      </c>
      <c r="K193" s="346">
        <v>75</v>
      </c>
      <c r="L193" s="385">
        <v>317</v>
      </c>
      <c r="M193" s="154">
        <f t="shared" si="24"/>
        <v>76.34069400630915</v>
      </c>
      <c r="T193" s="70"/>
      <c r="CH193" t="e">
        <v>#N/A</v>
      </c>
    </row>
    <row r="194" spans="1:86" ht="21" customHeight="1" x14ac:dyDescent="0.25">
      <c r="F194" s="140"/>
      <c r="G194" s="6"/>
      <c r="M194" s="141"/>
      <c r="T194" s="70"/>
      <c r="CH194" t="e">
        <v>#N/A</v>
      </c>
    </row>
    <row r="195" spans="1:86" ht="27.75" customHeight="1" x14ac:dyDescent="0.25">
      <c r="C195" s="3"/>
      <c r="D195" s="3"/>
      <c r="E195" s="3"/>
      <c r="F195" s="140"/>
      <c r="G195" s="6"/>
      <c r="I195" s="3"/>
      <c r="J195" s="3"/>
      <c r="K195" s="3"/>
      <c r="L195" s="3"/>
      <c r="M195" s="141"/>
      <c r="T195" s="70"/>
      <c r="CH195" t="e">
        <v>#N/A</v>
      </c>
    </row>
    <row r="196" spans="1:86" ht="26.25" customHeight="1" x14ac:dyDescent="0.25">
      <c r="A196" s="167" t="s">
        <v>12</v>
      </c>
      <c r="B196" s="168" t="s">
        <v>434</v>
      </c>
      <c r="C196" s="3"/>
      <c r="D196" s="3"/>
      <c r="E196" s="3"/>
      <c r="F196" s="140"/>
      <c r="G196" s="6"/>
      <c r="I196" s="3"/>
      <c r="J196" s="3"/>
      <c r="K196" s="3"/>
      <c r="L196" s="3"/>
      <c r="M196" s="141"/>
      <c r="T196" s="70"/>
      <c r="CH196" t="e">
        <v>#N/A</v>
      </c>
    </row>
    <row r="197" spans="1:86" x14ac:dyDescent="0.25">
      <c r="A197" s="167" t="s">
        <v>3</v>
      </c>
      <c r="B197" s="168" t="s">
        <v>434</v>
      </c>
      <c r="E197" s="55"/>
      <c r="I197" s="56"/>
      <c r="J197" s="3"/>
      <c r="K197" s="3"/>
      <c r="BU197" t="e">
        <v>#N/A</v>
      </c>
      <c r="CH197" t="e">
        <v>#N/A</v>
      </c>
    </row>
    <row r="198" spans="1:86" ht="15.75" customHeight="1" thickBot="1" x14ac:dyDescent="0.3">
      <c r="A198" s="167" t="s">
        <v>46</v>
      </c>
      <c r="B198" s="168" t="s">
        <v>434</v>
      </c>
      <c r="E198" s="55"/>
      <c r="F198" s="136"/>
      <c r="H198" s="136"/>
      <c r="I198" s="56"/>
      <c r="J198" s="74"/>
      <c r="K198" s="3"/>
      <c r="M198" s="142"/>
      <c r="BU198" t="e">
        <v>#N/A</v>
      </c>
      <c r="CH198" t="e">
        <v>#N/A</v>
      </c>
    </row>
    <row r="199" spans="1:86" ht="30.75" customHeight="1" thickBot="1" x14ac:dyDescent="0.3">
      <c r="A199" s="175" t="s">
        <v>490</v>
      </c>
      <c r="B199" s="143">
        <f>GETPIVOTDATA("RECEIPT CUT",$A$109)/GETPIVOTDATA("RECEIPT CUT",$A$200)</f>
        <v>4.1322314049586778E-2</v>
      </c>
      <c r="E199" s="55"/>
      <c r="G199" s="3"/>
      <c r="I199" s="243"/>
      <c r="J199" s="3"/>
      <c r="K199" s="3"/>
      <c r="BU199" t="e">
        <v>#N/A</v>
      </c>
      <c r="CH199" t="e">
        <v>#N/A</v>
      </c>
    </row>
    <row r="200" spans="1:86" ht="34.5" customHeight="1" thickBot="1" x14ac:dyDescent="0.3">
      <c r="A200" s="169" t="s">
        <v>430</v>
      </c>
      <c r="B200" s="170" t="s">
        <v>14</v>
      </c>
      <c r="C200" s="171"/>
      <c r="D200" s="172"/>
      <c r="E200" s="144" t="s">
        <v>506</v>
      </c>
      <c r="F200" s="3"/>
      <c r="G200" s="145" t="s">
        <v>506</v>
      </c>
      <c r="H200" s="56"/>
      <c r="I200" s="3"/>
      <c r="J200" s="3"/>
      <c r="K200" s="3"/>
      <c r="BU200" t="e">
        <v>#N/A</v>
      </c>
      <c r="CH200" t="e">
        <v>#N/A</v>
      </c>
    </row>
    <row r="201" spans="1:86" s="3" customFormat="1" ht="29.25" customHeight="1" thickBot="1" x14ac:dyDescent="0.3">
      <c r="A201" s="161" t="s">
        <v>15</v>
      </c>
      <c r="B201" s="59" t="s">
        <v>128</v>
      </c>
      <c r="C201" s="2" t="s">
        <v>125</v>
      </c>
      <c r="D201" s="58" t="s">
        <v>431</v>
      </c>
      <c r="E201" s="284">
        <v>0.65</v>
      </c>
      <c r="F201" s="125" t="s">
        <v>494</v>
      </c>
      <c r="G201" s="125" t="s">
        <v>2958</v>
      </c>
      <c r="H201" s="285" t="s">
        <v>432</v>
      </c>
      <c r="I201" s="125" t="s">
        <v>507</v>
      </c>
      <c r="J201" s="125" t="s">
        <v>508</v>
      </c>
      <c r="K201" s="286" t="s">
        <v>509</v>
      </c>
      <c r="BU201" t="e">
        <v>#N/A</v>
      </c>
      <c r="CH201" t="e">
        <v>#N/A</v>
      </c>
    </row>
    <row r="202" spans="1:86" s="3" customFormat="1" ht="21.75" customHeight="1" x14ac:dyDescent="0.25">
      <c r="A202" s="120" t="s">
        <v>322</v>
      </c>
      <c r="B202" s="362">
        <v>16</v>
      </c>
      <c r="C202" s="363">
        <v>13</v>
      </c>
      <c r="D202" s="364">
        <v>29</v>
      </c>
      <c r="E202" s="280">
        <f>D202*65%</f>
        <v>18.850000000000001</v>
      </c>
      <c r="F202" s="126">
        <f t="shared" ref="F202:F220" si="25">E202-B202</f>
        <v>2.8500000000000014</v>
      </c>
      <c r="G202" s="126">
        <f t="shared" ref="G202:G220" ca="1" si="26">F202/K$15</f>
        <v>-2.8500000000000014</v>
      </c>
      <c r="H202" s="281">
        <f t="shared" ref="H202:H220" si="27">B202*100/D202</f>
        <v>55.172413793103445</v>
      </c>
      <c r="I202" s="282">
        <v>1</v>
      </c>
      <c r="J202" s="282"/>
      <c r="K202" s="283">
        <f>TRAILS!AH5</f>
        <v>1</v>
      </c>
      <c r="BU202" t="e">
        <v>#N/A</v>
      </c>
      <c r="CH202" t="e">
        <v>#N/A</v>
      </c>
    </row>
    <row r="203" spans="1:86" s="3" customFormat="1" ht="21.75" customHeight="1" x14ac:dyDescent="0.25">
      <c r="A203" s="121" t="s">
        <v>192</v>
      </c>
      <c r="B203" s="365">
        <v>14</v>
      </c>
      <c r="C203" s="361">
        <v>14</v>
      </c>
      <c r="D203" s="366">
        <v>28</v>
      </c>
      <c r="E203" s="280">
        <f t="shared" ref="E203:E221" si="28">D203*65%</f>
        <v>18.2</v>
      </c>
      <c r="F203" s="127">
        <f t="shared" si="25"/>
        <v>4.1999999999999993</v>
      </c>
      <c r="G203" s="127">
        <f t="shared" ca="1" si="26"/>
        <v>-4.1999999999999993</v>
      </c>
      <c r="H203" s="146">
        <f t="shared" si="27"/>
        <v>50</v>
      </c>
      <c r="I203" s="282">
        <v>4</v>
      </c>
      <c r="J203" s="11">
        <v>3</v>
      </c>
      <c r="K203" s="240">
        <f>TRAILS!AH6</f>
        <v>0</v>
      </c>
      <c r="BU203" t="e">
        <v>#N/A</v>
      </c>
      <c r="CH203" t="e">
        <v>#N/A</v>
      </c>
    </row>
    <row r="204" spans="1:86" s="3" customFormat="1" ht="21.75" customHeight="1" x14ac:dyDescent="0.25">
      <c r="A204" s="121" t="s">
        <v>126</v>
      </c>
      <c r="B204" s="365">
        <v>38</v>
      </c>
      <c r="C204" s="361">
        <v>57</v>
      </c>
      <c r="D204" s="366">
        <v>95</v>
      </c>
      <c r="E204" s="280">
        <f t="shared" si="28"/>
        <v>61.75</v>
      </c>
      <c r="F204" s="127">
        <f t="shared" si="25"/>
        <v>23.75</v>
      </c>
      <c r="G204" s="127">
        <f t="shared" ca="1" si="26"/>
        <v>-23.75</v>
      </c>
      <c r="H204" s="146">
        <f t="shared" si="27"/>
        <v>40</v>
      </c>
      <c r="I204" s="282">
        <v>4</v>
      </c>
      <c r="J204" s="11"/>
      <c r="K204" s="240">
        <f>TRAILS!AH7</f>
        <v>0</v>
      </c>
      <c r="BU204" t="e">
        <v>#N/A</v>
      </c>
      <c r="CH204" t="e">
        <v>#N/A</v>
      </c>
    </row>
    <row r="205" spans="1:86" s="3" customFormat="1" ht="21.75" customHeight="1" x14ac:dyDescent="0.25">
      <c r="A205" s="121" t="s">
        <v>165</v>
      </c>
      <c r="B205" s="365">
        <v>21</v>
      </c>
      <c r="C205" s="361">
        <v>17</v>
      </c>
      <c r="D205" s="366">
        <v>38</v>
      </c>
      <c r="E205" s="280">
        <f t="shared" si="28"/>
        <v>24.7</v>
      </c>
      <c r="F205" s="127">
        <f t="shared" si="25"/>
        <v>3.6999999999999993</v>
      </c>
      <c r="G205" s="127">
        <f t="shared" ca="1" si="26"/>
        <v>-3.6999999999999993</v>
      </c>
      <c r="H205" s="146">
        <f t="shared" si="27"/>
        <v>55.263157894736842</v>
      </c>
      <c r="I205" s="282">
        <v>1</v>
      </c>
      <c r="J205" s="11">
        <v>1</v>
      </c>
      <c r="K205" s="240">
        <f>TRAILS!AH8</f>
        <v>0</v>
      </c>
      <c r="BU205" t="e">
        <v>#N/A</v>
      </c>
      <c r="CH205" t="e">
        <v>#N/A</v>
      </c>
    </row>
    <row r="206" spans="1:86" s="3" customFormat="1" ht="21.75" customHeight="1" x14ac:dyDescent="0.25">
      <c r="A206" s="121" t="s">
        <v>206</v>
      </c>
      <c r="B206" s="365">
        <v>33</v>
      </c>
      <c r="C206" s="361">
        <v>21</v>
      </c>
      <c r="D206" s="366">
        <v>54</v>
      </c>
      <c r="E206" s="280">
        <f t="shared" si="28"/>
        <v>35.1</v>
      </c>
      <c r="F206" s="127">
        <f t="shared" si="25"/>
        <v>2.1000000000000014</v>
      </c>
      <c r="G206" s="127">
        <f t="shared" ca="1" si="26"/>
        <v>-2.1000000000000014</v>
      </c>
      <c r="H206" s="146">
        <f t="shared" si="27"/>
        <v>61.111111111111114</v>
      </c>
      <c r="I206" s="282"/>
      <c r="J206" s="11">
        <v>1</v>
      </c>
      <c r="K206" s="240">
        <f>TRAILS!AH9</f>
        <v>4</v>
      </c>
      <c r="BU206" t="e">
        <v>#N/A</v>
      </c>
      <c r="CH206" t="e">
        <v>#N/A</v>
      </c>
    </row>
    <row r="207" spans="1:86" s="3" customFormat="1" ht="21.75" customHeight="1" x14ac:dyDescent="0.25">
      <c r="A207" s="121" t="s">
        <v>276</v>
      </c>
      <c r="B207" s="365">
        <v>16</v>
      </c>
      <c r="C207" s="361">
        <v>21</v>
      </c>
      <c r="D207" s="366">
        <v>37</v>
      </c>
      <c r="E207" s="280">
        <f t="shared" si="28"/>
        <v>24.05</v>
      </c>
      <c r="F207" s="127">
        <f t="shared" si="25"/>
        <v>8.0500000000000007</v>
      </c>
      <c r="G207" s="127">
        <f t="shared" ca="1" si="26"/>
        <v>-8.0500000000000007</v>
      </c>
      <c r="H207" s="146">
        <f t="shared" si="27"/>
        <v>43.243243243243242</v>
      </c>
      <c r="I207" s="282">
        <v>3</v>
      </c>
      <c r="J207" s="11"/>
      <c r="K207" s="240">
        <f>TRAILS!AH10</f>
        <v>21</v>
      </c>
      <c r="BU207" t="e">
        <v>#N/A</v>
      </c>
      <c r="CH207" t="e">
        <v>#N/A</v>
      </c>
    </row>
    <row r="208" spans="1:86" s="3" customFormat="1" ht="21.75" customHeight="1" x14ac:dyDescent="0.25">
      <c r="A208" s="121" t="s">
        <v>218</v>
      </c>
      <c r="B208" s="365">
        <v>7</v>
      </c>
      <c r="C208" s="361">
        <v>14</v>
      </c>
      <c r="D208" s="366">
        <v>21</v>
      </c>
      <c r="E208" s="280">
        <f t="shared" si="28"/>
        <v>13.65</v>
      </c>
      <c r="F208" s="127">
        <f t="shared" si="25"/>
        <v>6.65</v>
      </c>
      <c r="G208" s="127">
        <f t="shared" ca="1" si="26"/>
        <v>-6.65</v>
      </c>
      <c r="H208" s="146">
        <f t="shared" si="27"/>
        <v>33.333333333333336</v>
      </c>
      <c r="I208" s="282">
        <v>1</v>
      </c>
      <c r="J208" s="11"/>
      <c r="K208" s="240">
        <f>TRAILS!AH11</f>
        <v>0</v>
      </c>
      <c r="BU208" t="e">
        <v>#N/A</v>
      </c>
      <c r="CH208" t="e">
        <v>#N/A</v>
      </c>
    </row>
    <row r="209" spans="1:86" s="3" customFormat="1" ht="21.75" customHeight="1" x14ac:dyDescent="0.25">
      <c r="A209" s="121" t="s">
        <v>1004</v>
      </c>
      <c r="B209" s="365">
        <v>5</v>
      </c>
      <c r="C209" s="361">
        <v>4</v>
      </c>
      <c r="D209" s="366">
        <v>9</v>
      </c>
      <c r="E209" s="280">
        <f t="shared" si="28"/>
        <v>5.8500000000000005</v>
      </c>
      <c r="F209" s="127">
        <f t="shared" si="25"/>
        <v>0.85000000000000053</v>
      </c>
      <c r="G209" s="127">
        <f t="shared" ca="1" si="26"/>
        <v>-0.85000000000000053</v>
      </c>
      <c r="H209" s="146">
        <f t="shared" si="27"/>
        <v>55.555555555555557</v>
      </c>
      <c r="I209" s="282">
        <v>1</v>
      </c>
      <c r="J209" s="11"/>
      <c r="K209" s="240">
        <f>TRAILS!AH12</f>
        <v>1</v>
      </c>
      <c r="BU209" t="e">
        <v>#N/A</v>
      </c>
      <c r="CH209" t="e">
        <v>#N/A</v>
      </c>
    </row>
    <row r="210" spans="1:86" s="3" customFormat="1" ht="21.75" customHeight="1" x14ac:dyDescent="0.25">
      <c r="A210" s="121" t="s">
        <v>140</v>
      </c>
      <c r="B210" s="365">
        <v>40</v>
      </c>
      <c r="C210" s="361">
        <v>21</v>
      </c>
      <c r="D210" s="366">
        <v>61</v>
      </c>
      <c r="E210" s="280">
        <f t="shared" si="28"/>
        <v>39.65</v>
      </c>
      <c r="F210" s="127">
        <f t="shared" si="25"/>
        <v>-0.35000000000000142</v>
      </c>
      <c r="G210" s="127">
        <f t="shared" ca="1" si="26"/>
        <v>0.35000000000000142</v>
      </c>
      <c r="H210" s="146">
        <f t="shared" si="27"/>
        <v>65.573770491803273</v>
      </c>
      <c r="I210" s="282">
        <v>2</v>
      </c>
      <c r="J210" s="11">
        <v>3</v>
      </c>
      <c r="K210" s="240">
        <f>TRAILS!AH13</f>
        <v>0</v>
      </c>
      <c r="BU210" t="e">
        <v>#N/A</v>
      </c>
      <c r="CH210" t="e">
        <v>#N/A</v>
      </c>
    </row>
    <row r="211" spans="1:86" s="3" customFormat="1" ht="21.75" customHeight="1" x14ac:dyDescent="0.25">
      <c r="A211" s="121" t="s">
        <v>148</v>
      </c>
      <c r="B211" s="365">
        <v>15</v>
      </c>
      <c r="C211" s="361">
        <v>8</v>
      </c>
      <c r="D211" s="366">
        <v>23</v>
      </c>
      <c r="E211" s="280">
        <f t="shared" si="28"/>
        <v>14.950000000000001</v>
      </c>
      <c r="F211" s="127">
        <f t="shared" si="25"/>
        <v>-4.9999999999998934E-2</v>
      </c>
      <c r="G211" s="127">
        <f t="shared" ca="1" si="26"/>
        <v>4.9999999999998934E-2</v>
      </c>
      <c r="H211" s="146">
        <f t="shared" si="27"/>
        <v>65.217391304347828</v>
      </c>
      <c r="I211" s="282">
        <v>2</v>
      </c>
      <c r="J211" s="11"/>
      <c r="K211" s="240">
        <f>TRAILS!AH14</f>
        <v>0</v>
      </c>
      <c r="BU211" t="e">
        <v>#N/A</v>
      </c>
      <c r="CH211" t="e">
        <v>#N/A</v>
      </c>
    </row>
    <row r="212" spans="1:86" s="3" customFormat="1" ht="21.75" customHeight="1" x14ac:dyDescent="0.25">
      <c r="A212" s="121" t="s">
        <v>173</v>
      </c>
      <c r="B212" s="365">
        <v>17</v>
      </c>
      <c r="C212" s="361">
        <v>25</v>
      </c>
      <c r="D212" s="366">
        <v>42</v>
      </c>
      <c r="E212" s="280">
        <f t="shared" si="28"/>
        <v>27.3</v>
      </c>
      <c r="F212" s="127">
        <f t="shared" si="25"/>
        <v>10.3</v>
      </c>
      <c r="G212" s="127">
        <f t="shared" ca="1" si="26"/>
        <v>-10.3</v>
      </c>
      <c r="H212" s="146">
        <f t="shared" si="27"/>
        <v>40.476190476190474</v>
      </c>
      <c r="I212" s="282">
        <v>2</v>
      </c>
      <c r="J212" s="11"/>
      <c r="K212" s="240">
        <f>TRAILS!AH15</f>
        <v>6</v>
      </c>
      <c r="BU212" t="e">
        <v>#N/A</v>
      </c>
      <c r="CH212" t="e">
        <v>#N/A</v>
      </c>
    </row>
    <row r="213" spans="1:86" s="3" customFormat="1" ht="21.75" customHeight="1" x14ac:dyDescent="0.25">
      <c r="A213" s="121" t="s">
        <v>348</v>
      </c>
      <c r="B213" s="365">
        <v>23</v>
      </c>
      <c r="C213" s="361">
        <v>20</v>
      </c>
      <c r="D213" s="366">
        <v>43</v>
      </c>
      <c r="E213" s="280">
        <f t="shared" si="28"/>
        <v>27.95</v>
      </c>
      <c r="F213" s="127">
        <f t="shared" si="25"/>
        <v>4.9499999999999993</v>
      </c>
      <c r="G213" s="127">
        <f t="shared" ca="1" si="26"/>
        <v>-4.9499999999999993</v>
      </c>
      <c r="H213" s="146">
        <f t="shared" si="27"/>
        <v>53.488372093023258</v>
      </c>
      <c r="I213" s="282"/>
      <c r="J213" s="11"/>
      <c r="K213" s="240">
        <f>TRAILS!AH16</f>
        <v>0</v>
      </c>
      <c r="BU213" t="e">
        <v>#N/A</v>
      </c>
      <c r="CH213" t="e">
        <v>#N/A</v>
      </c>
    </row>
    <row r="214" spans="1:86" s="3" customFormat="1" ht="21.75" customHeight="1" x14ac:dyDescent="0.25">
      <c r="A214" s="121" t="s">
        <v>225</v>
      </c>
      <c r="B214" s="365">
        <v>7</v>
      </c>
      <c r="C214" s="361">
        <v>5</v>
      </c>
      <c r="D214" s="366">
        <v>12</v>
      </c>
      <c r="E214" s="280">
        <f t="shared" si="28"/>
        <v>7.8000000000000007</v>
      </c>
      <c r="F214" s="127">
        <f t="shared" si="25"/>
        <v>0.80000000000000071</v>
      </c>
      <c r="G214" s="127">
        <f t="shared" ca="1" si="26"/>
        <v>-0.80000000000000071</v>
      </c>
      <c r="H214" s="146">
        <f t="shared" si="27"/>
        <v>58.333333333333336</v>
      </c>
      <c r="I214" s="282"/>
      <c r="J214" s="11">
        <v>1</v>
      </c>
      <c r="K214" s="240">
        <f>TRAILS!AH17</f>
        <v>0</v>
      </c>
      <c r="BU214" t="e">
        <v>#N/A</v>
      </c>
      <c r="CH214" t="e">
        <v>#N/A</v>
      </c>
    </row>
    <row r="215" spans="1:86" s="3" customFormat="1" ht="21.75" customHeight="1" x14ac:dyDescent="0.25">
      <c r="A215" s="121" t="s">
        <v>433</v>
      </c>
      <c r="B215" s="365">
        <v>2</v>
      </c>
      <c r="C215" s="361">
        <v>10</v>
      </c>
      <c r="D215" s="366">
        <v>12</v>
      </c>
      <c r="E215" s="280">
        <f t="shared" si="28"/>
        <v>7.8000000000000007</v>
      </c>
      <c r="F215" s="127">
        <f t="shared" si="25"/>
        <v>5.8000000000000007</v>
      </c>
      <c r="G215" s="127">
        <f t="shared" ca="1" si="26"/>
        <v>-5.8000000000000007</v>
      </c>
      <c r="H215" s="146">
        <f t="shared" si="27"/>
        <v>16.666666666666668</v>
      </c>
      <c r="I215" s="282"/>
      <c r="J215" s="11"/>
      <c r="K215" s="240">
        <f>TRAILS!AH18</f>
        <v>1</v>
      </c>
      <c r="BU215" t="e">
        <v>#N/A</v>
      </c>
      <c r="CH215" t="e">
        <v>#N/A</v>
      </c>
    </row>
    <row r="216" spans="1:86" s="3" customFormat="1" ht="21.75" customHeight="1" x14ac:dyDescent="0.25">
      <c r="A216" s="121" t="s">
        <v>236</v>
      </c>
      <c r="B216" s="365">
        <v>17</v>
      </c>
      <c r="C216" s="361">
        <v>18</v>
      </c>
      <c r="D216" s="366">
        <v>35</v>
      </c>
      <c r="E216" s="280">
        <f t="shared" si="28"/>
        <v>22.75</v>
      </c>
      <c r="F216" s="127">
        <f t="shared" si="25"/>
        <v>5.75</v>
      </c>
      <c r="G216" s="127">
        <f t="shared" ca="1" si="26"/>
        <v>-5.75</v>
      </c>
      <c r="H216" s="146">
        <f t="shared" si="27"/>
        <v>48.571428571428569</v>
      </c>
      <c r="I216" s="282"/>
      <c r="J216" s="11">
        <v>1</v>
      </c>
      <c r="K216" s="240">
        <f>TRAILS!AH19</f>
        <v>0</v>
      </c>
      <c r="BU216" t="e">
        <v>#N/A</v>
      </c>
      <c r="CH216" t="e">
        <v>#N/A</v>
      </c>
    </row>
    <row r="217" spans="1:86" s="3" customFormat="1" ht="21.75" customHeight="1" x14ac:dyDescent="0.25">
      <c r="A217" s="121" t="s">
        <v>264</v>
      </c>
      <c r="B217" s="365">
        <v>20</v>
      </c>
      <c r="C217" s="361">
        <v>22</v>
      </c>
      <c r="D217" s="366">
        <v>42</v>
      </c>
      <c r="E217" s="280">
        <f t="shared" si="28"/>
        <v>27.3</v>
      </c>
      <c r="F217" s="127">
        <f t="shared" si="25"/>
        <v>7.3000000000000007</v>
      </c>
      <c r="G217" s="127">
        <f t="shared" ca="1" si="26"/>
        <v>-7.3000000000000007</v>
      </c>
      <c r="H217" s="146">
        <f t="shared" si="27"/>
        <v>47.61904761904762</v>
      </c>
      <c r="I217" s="282">
        <v>2</v>
      </c>
      <c r="J217" s="11"/>
      <c r="K217" s="240">
        <f>TRAILS!AH20</f>
        <v>2</v>
      </c>
      <c r="BU217" t="e">
        <v>#N/A</v>
      </c>
      <c r="CH217" t="e">
        <v>#N/A</v>
      </c>
    </row>
    <row r="218" spans="1:86" s="3" customFormat="1" ht="21.75" customHeight="1" x14ac:dyDescent="0.25">
      <c r="A218" s="121" t="s">
        <v>199</v>
      </c>
      <c r="B218" s="365">
        <v>19</v>
      </c>
      <c r="C218" s="361">
        <v>26</v>
      </c>
      <c r="D218" s="366">
        <v>45</v>
      </c>
      <c r="E218" s="280">
        <f t="shared" si="28"/>
        <v>29.25</v>
      </c>
      <c r="F218" s="127">
        <f t="shared" si="25"/>
        <v>10.25</v>
      </c>
      <c r="G218" s="127">
        <f t="shared" ca="1" si="26"/>
        <v>-10.25</v>
      </c>
      <c r="H218" s="146">
        <f t="shared" si="27"/>
        <v>42.222222222222221</v>
      </c>
      <c r="I218" s="282"/>
      <c r="J218" s="11"/>
      <c r="K218" s="240">
        <f>TRAILS!AH21</f>
        <v>0</v>
      </c>
      <c r="BU218" t="e">
        <v>#N/A</v>
      </c>
      <c r="CH218" t="e">
        <v>#N/A</v>
      </c>
    </row>
    <row r="219" spans="1:86" s="3" customFormat="1" ht="21.75" customHeight="1" x14ac:dyDescent="0.25">
      <c r="A219" s="121" t="s">
        <v>254</v>
      </c>
      <c r="B219" s="365">
        <v>17</v>
      </c>
      <c r="C219" s="361">
        <v>15</v>
      </c>
      <c r="D219" s="366">
        <v>32</v>
      </c>
      <c r="E219" s="280">
        <f t="shared" si="28"/>
        <v>20.8</v>
      </c>
      <c r="F219" s="127">
        <f t="shared" si="25"/>
        <v>3.8000000000000007</v>
      </c>
      <c r="G219" s="127">
        <f t="shared" ca="1" si="26"/>
        <v>-3.8000000000000007</v>
      </c>
      <c r="H219" s="146">
        <f t="shared" si="27"/>
        <v>53.125</v>
      </c>
      <c r="I219" s="282"/>
      <c r="J219" s="11">
        <v>1</v>
      </c>
      <c r="K219" s="240">
        <f>TRAILS!AH22</f>
        <v>0</v>
      </c>
      <c r="BU219" t="e">
        <v>#N/A</v>
      </c>
      <c r="CH219" t="e">
        <v>#N/A</v>
      </c>
    </row>
    <row r="220" spans="1:86" s="3" customFormat="1" ht="27.75" customHeight="1" thickBot="1" x14ac:dyDescent="0.3">
      <c r="A220" s="122" t="s">
        <v>284</v>
      </c>
      <c r="B220" s="375">
        <v>35</v>
      </c>
      <c r="C220" s="376">
        <v>33</v>
      </c>
      <c r="D220" s="377">
        <v>68</v>
      </c>
      <c r="E220" s="309">
        <f t="shared" si="28"/>
        <v>44.2</v>
      </c>
      <c r="F220" s="128">
        <f t="shared" si="25"/>
        <v>9.2000000000000028</v>
      </c>
      <c r="G220" s="128">
        <f t="shared" ca="1" si="26"/>
        <v>-9.2000000000000028</v>
      </c>
      <c r="H220" s="245">
        <f t="shared" si="27"/>
        <v>51.470588235294116</v>
      </c>
      <c r="I220" s="282">
        <v>5</v>
      </c>
      <c r="J220" s="246"/>
      <c r="K220" s="247">
        <f>SUM(K202:K219)</f>
        <v>36</v>
      </c>
      <c r="L220" t="s">
        <v>510</v>
      </c>
      <c r="BU220" t="e">
        <v>#N/A</v>
      </c>
      <c r="CH220">
        <v>72</v>
      </c>
    </row>
    <row r="221" spans="1:86" s="3" customFormat="1" ht="24" customHeight="1" thickBot="1" x14ac:dyDescent="0.3">
      <c r="A221" s="58" t="s">
        <v>431</v>
      </c>
      <c r="B221" s="378">
        <v>362</v>
      </c>
      <c r="C221" s="379">
        <v>364</v>
      </c>
      <c r="D221" s="380">
        <v>726</v>
      </c>
      <c r="E221" s="248">
        <f t="shared" si="28"/>
        <v>471.90000000000003</v>
      </c>
      <c r="F221" s="129">
        <f t="shared" ref="F221" si="29">E221-B221</f>
        <v>109.90000000000003</v>
      </c>
      <c r="G221" s="129">
        <f t="shared" ref="G221" ca="1" si="30">F221/K$15</f>
        <v>-109.90000000000003</v>
      </c>
      <c r="H221" s="249">
        <f t="shared" ref="H221" si="31">B221*100/D221</f>
        <v>49.862258953168045</v>
      </c>
      <c r="I221" s="244">
        <f>SUM(I202:I220)</f>
        <v>28</v>
      </c>
      <c r="J221" s="244">
        <f>SUM(J202:J220)</f>
        <v>11</v>
      </c>
      <c r="K221" s="250">
        <f>SUM(K203:K220)</f>
        <v>71</v>
      </c>
      <c r="L221" s="147"/>
      <c r="M221" s="147"/>
      <c r="N221" s="148"/>
      <c r="O221" s="147"/>
      <c r="CH221" t="e">
        <v>#N/A</v>
      </c>
    </row>
    <row r="222" spans="1:86" s="3" customFormat="1" ht="24" customHeight="1" x14ac:dyDescent="0.25">
      <c r="E222" s="310"/>
      <c r="F222" s="311"/>
      <c r="G222" s="311"/>
      <c r="H222" s="312"/>
      <c r="I222" s="41"/>
      <c r="J222" s="41"/>
      <c r="K222" s="313"/>
      <c r="L222" s="147"/>
      <c r="M222" s="147"/>
      <c r="N222" s="148"/>
      <c r="O222" s="147"/>
      <c r="CH222"/>
    </row>
    <row r="223" spans="1:86" s="3" customFormat="1" ht="24" customHeight="1" x14ac:dyDescent="0.25">
      <c r="E223" s="310"/>
      <c r="F223" s="311"/>
      <c r="G223" s="311"/>
      <c r="H223" s="312"/>
      <c r="I223" s="41"/>
      <c r="J223" s="41"/>
      <c r="K223" s="313"/>
      <c r="L223" s="147"/>
      <c r="M223" s="147"/>
      <c r="N223" s="148"/>
      <c r="O223" s="147"/>
      <c r="CH223"/>
    </row>
    <row r="224" spans="1:86" s="3" customFormat="1" ht="24" customHeight="1" x14ac:dyDescent="0.25">
      <c r="E224" s="310"/>
      <c r="F224" s="311"/>
      <c r="G224" s="311"/>
      <c r="H224" s="312"/>
      <c r="I224" s="41"/>
      <c r="J224" s="41"/>
      <c r="K224" s="313"/>
      <c r="L224" s="147"/>
      <c r="M224" s="147"/>
      <c r="N224" s="148"/>
      <c r="O224" s="147"/>
      <c r="CH224"/>
    </row>
    <row r="225" spans="1:86" s="3" customFormat="1" ht="24" customHeight="1" x14ac:dyDescent="0.25">
      <c r="E225" s="310"/>
      <c r="F225" s="311"/>
      <c r="G225" s="311"/>
      <c r="H225" s="312"/>
      <c r="I225" s="41"/>
      <c r="J225" s="41"/>
      <c r="K225" s="313"/>
      <c r="L225" s="147"/>
      <c r="M225" s="147"/>
      <c r="N225" s="148"/>
      <c r="O225" s="147"/>
      <c r="CH225"/>
    </row>
    <row r="226" spans="1:86" ht="15" customHeight="1" x14ac:dyDescent="0.25">
      <c r="A226" s="263" t="s">
        <v>12</v>
      </c>
      <c r="B226" s="264">
        <v>1</v>
      </c>
      <c r="E226" s="141"/>
      <c r="H226" s="3"/>
      <c r="K226" s="3"/>
      <c r="L226" s="3"/>
      <c r="T226" s="70"/>
      <c r="CH226" t="e">
        <v>#N/A</v>
      </c>
    </row>
    <row r="227" spans="1:86" ht="15" customHeight="1" x14ac:dyDescent="0.25">
      <c r="A227" s="263" t="s">
        <v>45</v>
      </c>
      <c r="B227" s="265" t="s">
        <v>434</v>
      </c>
      <c r="BU227" t="e">
        <v>#N/A</v>
      </c>
      <c r="CH227" t="e">
        <v>#N/A</v>
      </c>
    </row>
    <row r="228" spans="1:86" s="3" customFormat="1" ht="15" customHeight="1" x14ac:dyDescent="0.25">
      <c r="A228" s="263" t="s">
        <v>46</v>
      </c>
      <c r="B228" s="265" t="s">
        <v>434</v>
      </c>
      <c r="N228" s="6"/>
      <c r="O228" s="6"/>
      <c r="P228" s="100"/>
      <c r="Q228" s="100"/>
      <c r="R228" s="100"/>
      <c r="BU228" t="e">
        <v>#N/A</v>
      </c>
      <c r="CH228" t="e">
        <v>#N/A</v>
      </c>
    </row>
    <row r="229" spans="1:86" ht="15" customHeight="1" x14ac:dyDescent="0.25">
      <c r="A229" s="3" t="s">
        <v>511</v>
      </c>
      <c r="F229" s="3"/>
      <c r="K229" s="3"/>
      <c r="BU229" t="e">
        <v>#N/A</v>
      </c>
      <c r="CH229" t="e">
        <v>#N/A</v>
      </c>
    </row>
    <row r="230" spans="1:86" s="3" customFormat="1" ht="15.75" customHeight="1" thickBot="1" x14ac:dyDescent="0.3">
      <c r="A230" s="386" t="s">
        <v>482</v>
      </c>
      <c r="B230" s="314" t="s">
        <v>23</v>
      </c>
      <c r="C230" s="268"/>
      <c r="D230" s="268"/>
      <c r="E230" s="268"/>
      <c r="I230"/>
      <c r="BT230" t="e">
        <v>#N/A</v>
      </c>
      <c r="CH230" t="e">
        <v>#N/A</v>
      </c>
    </row>
    <row r="231" spans="1:86" s="3" customFormat="1" ht="32.25" customHeight="1" thickBot="1" x14ac:dyDescent="0.3">
      <c r="A231" s="398" t="s">
        <v>15</v>
      </c>
      <c r="B231" s="403" t="s">
        <v>124</v>
      </c>
      <c r="C231" s="404" t="s">
        <v>480</v>
      </c>
      <c r="D231" s="405" t="s">
        <v>2242</v>
      </c>
      <c r="E231" s="402" t="s">
        <v>431</v>
      </c>
      <c r="F231" s="104" t="s">
        <v>487</v>
      </c>
      <c r="G231" s="104" t="s">
        <v>486</v>
      </c>
      <c r="H231" s="105" t="s">
        <v>493</v>
      </c>
      <c r="I231"/>
      <c r="BT231" t="e">
        <v>#N/A</v>
      </c>
      <c r="CH231" t="e">
        <v>#N/A</v>
      </c>
    </row>
    <row r="232" spans="1:86" s="3" customFormat="1" ht="22.5" customHeight="1" x14ac:dyDescent="0.25">
      <c r="A232" s="399" t="s">
        <v>322</v>
      </c>
      <c r="B232" s="393">
        <v>32766</v>
      </c>
      <c r="C232" s="394">
        <v>304786.17</v>
      </c>
      <c r="D232" s="394">
        <v>834193.58000000007</v>
      </c>
      <c r="E232" s="395">
        <v>1171745.75</v>
      </c>
      <c r="F232" s="106">
        <f t="shared" ref="F232:F250" si="32">+C232*100/E232</f>
        <v>26.011288711736313</v>
      </c>
      <c r="G232" s="106">
        <f t="shared" ref="G232:G250" si="33">+D232*100/E232</f>
        <v>71.19237087055788</v>
      </c>
      <c r="H232" s="107">
        <f t="shared" ref="H232:H250" si="34">F232+G232</f>
        <v>97.203659582294193</v>
      </c>
      <c r="I232"/>
      <c r="BT232" t="e">
        <v>#N/A</v>
      </c>
      <c r="CH232">
        <v>72</v>
      </c>
    </row>
    <row r="233" spans="1:86" s="3" customFormat="1" ht="22.5" customHeight="1" x14ac:dyDescent="0.25">
      <c r="A233" s="400" t="s">
        <v>192</v>
      </c>
      <c r="B233" s="396">
        <v>103254.62</v>
      </c>
      <c r="C233" s="387">
        <v>134645</v>
      </c>
      <c r="D233" s="387">
        <v>591369.70000000007</v>
      </c>
      <c r="E233" s="397">
        <v>829269.32000000007</v>
      </c>
      <c r="F233" s="110">
        <f t="shared" si="32"/>
        <v>16.236582826915626</v>
      </c>
      <c r="G233" s="110">
        <f t="shared" si="33"/>
        <v>71.312140186254567</v>
      </c>
      <c r="H233" s="111">
        <f t="shared" si="34"/>
        <v>87.548723013170189</v>
      </c>
      <c r="I233"/>
      <c r="J233" s="158"/>
      <c r="K233" s="159"/>
      <c r="L233" s="158"/>
      <c r="M233" s="158"/>
      <c r="N233" s="158"/>
      <c r="BT233" t="e">
        <v>#N/A</v>
      </c>
      <c r="CH233" t="e">
        <v>#N/A</v>
      </c>
    </row>
    <row r="234" spans="1:86" s="3" customFormat="1" ht="22.5" customHeight="1" x14ac:dyDescent="0.25">
      <c r="A234" s="400" t="s">
        <v>126</v>
      </c>
      <c r="B234" s="396">
        <v>444161.76999999996</v>
      </c>
      <c r="C234" s="387">
        <v>171453</v>
      </c>
      <c r="D234" s="387">
        <v>975599.17999999993</v>
      </c>
      <c r="E234" s="397">
        <v>1591213.95</v>
      </c>
      <c r="F234" s="110">
        <f t="shared" si="32"/>
        <v>10.77498095086459</v>
      </c>
      <c r="G234" s="110">
        <f t="shared" si="33"/>
        <v>61.311628144034309</v>
      </c>
      <c r="H234" s="111">
        <f t="shared" si="34"/>
        <v>72.086609094898904</v>
      </c>
      <c r="I234"/>
      <c r="J234" s="158"/>
      <c r="K234" s="159"/>
      <c r="L234" s="158"/>
      <c r="M234" s="158"/>
      <c r="N234" s="158"/>
      <c r="BT234" t="e">
        <v>#N/A</v>
      </c>
      <c r="CH234" t="e">
        <v>#N/A</v>
      </c>
    </row>
    <row r="235" spans="1:86" s="3" customFormat="1" ht="22.5" customHeight="1" x14ac:dyDescent="0.25">
      <c r="A235" s="400" t="s">
        <v>165</v>
      </c>
      <c r="B235" s="396">
        <v>112571</v>
      </c>
      <c r="C235" s="387">
        <v>60686</v>
      </c>
      <c r="D235" s="387">
        <v>752254.66</v>
      </c>
      <c r="E235" s="397">
        <v>925511.66</v>
      </c>
      <c r="F235" s="110">
        <f t="shared" si="32"/>
        <v>6.5570216587006582</v>
      </c>
      <c r="G235" s="110">
        <f t="shared" si="33"/>
        <v>81.279868478372279</v>
      </c>
      <c r="H235" s="111">
        <f t="shared" si="34"/>
        <v>87.836890137072942</v>
      </c>
      <c r="I235"/>
      <c r="J235" s="158"/>
      <c r="K235" s="159"/>
      <c r="L235" s="158"/>
      <c r="M235" s="158"/>
      <c r="N235" s="158"/>
      <c r="BT235" t="e">
        <v>#N/A</v>
      </c>
      <c r="CH235" t="e">
        <v>#N/A</v>
      </c>
    </row>
    <row r="236" spans="1:86" s="3" customFormat="1" ht="22.5" customHeight="1" x14ac:dyDescent="0.25">
      <c r="A236" s="400" t="s">
        <v>206</v>
      </c>
      <c r="B236" s="396">
        <v>162158</v>
      </c>
      <c r="C236" s="387">
        <v>52665.1</v>
      </c>
      <c r="D236" s="387">
        <v>1192876.02</v>
      </c>
      <c r="E236" s="397">
        <v>1407699.12</v>
      </c>
      <c r="F236" s="110">
        <f t="shared" si="32"/>
        <v>3.7412185069775421</v>
      </c>
      <c r="G236" s="110">
        <f t="shared" si="33"/>
        <v>84.739416474168138</v>
      </c>
      <c r="H236" s="111">
        <f t="shared" si="34"/>
        <v>88.480634981145684</v>
      </c>
      <c r="I236"/>
      <c r="L236" s="163" t="s">
        <v>45</v>
      </c>
      <c r="M236" s="72" t="s">
        <v>134</v>
      </c>
      <c r="BT236" t="e">
        <v>#N/A</v>
      </c>
      <c r="CH236" t="e">
        <v>#N/A</v>
      </c>
    </row>
    <row r="237" spans="1:86" s="3" customFormat="1" ht="22.5" customHeight="1" x14ac:dyDescent="0.25">
      <c r="A237" s="400" t="s">
        <v>276</v>
      </c>
      <c r="B237" s="396">
        <v>237903</v>
      </c>
      <c r="C237" s="387">
        <v>80683</v>
      </c>
      <c r="D237" s="387">
        <v>930359.85000000009</v>
      </c>
      <c r="E237" s="397">
        <v>1248945.8500000001</v>
      </c>
      <c r="F237" s="110">
        <f t="shared" si="32"/>
        <v>6.4600879213458287</v>
      </c>
      <c r="G237" s="110">
        <f t="shared" si="33"/>
        <v>74.491608263080423</v>
      </c>
      <c r="H237" s="111">
        <f t="shared" si="34"/>
        <v>80.951696184426254</v>
      </c>
      <c r="I237"/>
      <c r="L237" s="163" t="s">
        <v>12</v>
      </c>
      <c r="M237" s="72">
        <v>1</v>
      </c>
      <c r="N237" s="6"/>
      <c r="BT237" t="e">
        <v>#N/A</v>
      </c>
      <c r="CH237" t="e">
        <v>#N/A</v>
      </c>
    </row>
    <row r="238" spans="1:86" s="3" customFormat="1" ht="22.5" customHeight="1" x14ac:dyDescent="0.25">
      <c r="A238" s="400" t="s">
        <v>218</v>
      </c>
      <c r="B238" s="396">
        <v>89578.62</v>
      </c>
      <c r="C238" s="387"/>
      <c r="D238" s="387">
        <v>371968.32</v>
      </c>
      <c r="E238" s="397">
        <v>461546.94</v>
      </c>
      <c r="F238" s="110">
        <f t="shared" si="32"/>
        <v>0</v>
      </c>
      <c r="G238" s="110">
        <f t="shared" si="33"/>
        <v>80.591655531287884</v>
      </c>
      <c r="H238" s="111">
        <f t="shared" si="34"/>
        <v>80.591655531287884</v>
      </c>
      <c r="I238"/>
      <c r="L238" s="6"/>
      <c r="M238" s="6"/>
      <c r="N238" s="6"/>
      <c r="O238" s="6"/>
      <c r="BT238" t="e">
        <v>#N/A</v>
      </c>
      <c r="CH238" t="e">
        <v>#N/A</v>
      </c>
    </row>
    <row r="239" spans="1:86" s="3" customFormat="1" ht="22.5" customHeight="1" x14ac:dyDescent="0.25">
      <c r="A239" s="400" t="s">
        <v>1004</v>
      </c>
      <c r="B239" s="396"/>
      <c r="C239" s="387">
        <v>43580.65</v>
      </c>
      <c r="D239" s="387">
        <v>213090</v>
      </c>
      <c r="E239" s="397">
        <v>256670.65</v>
      </c>
      <c r="F239" s="110">
        <f t="shared" si="32"/>
        <v>16.979210517447164</v>
      </c>
      <c r="G239" s="110">
        <f t="shared" si="33"/>
        <v>83.020789482552843</v>
      </c>
      <c r="H239" s="111">
        <f t="shared" si="34"/>
        <v>100</v>
      </c>
      <c r="I239"/>
      <c r="L239" s="163" t="s">
        <v>479</v>
      </c>
      <c r="M239" s="72" t="s">
        <v>512</v>
      </c>
      <c r="N239" s="72" t="s">
        <v>482</v>
      </c>
      <c r="O239" s="72" t="s">
        <v>513</v>
      </c>
      <c r="BT239" t="e">
        <v>#N/A</v>
      </c>
      <c r="CH239" t="e">
        <v>#N/A</v>
      </c>
    </row>
    <row r="240" spans="1:86" s="3" customFormat="1" ht="22.5" customHeight="1" x14ac:dyDescent="0.25">
      <c r="A240" s="400" t="s">
        <v>140</v>
      </c>
      <c r="B240" s="396">
        <v>288696</v>
      </c>
      <c r="C240" s="387">
        <v>188400</v>
      </c>
      <c r="D240" s="387">
        <v>2425805.2300000004</v>
      </c>
      <c r="E240" s="397">
        <v>2902901.2300000004</v>
      </c>
      <c r="F240" s="110">
        <f t="shared" si="32"/>
        <v>6.4900589125452255</v>
      </c>
      <c r="G240" s="110">
        <f t="shared" si="33"/>
        <v>83.564855907963505</v>
      </c>
      <c r="H240" s="111">
        <f t="shared" si="34"/>
        <v>90.054914820508728</v>
      </c>
      <c r="I240"/>
      <c r="L240" s="72" t="s">
        <v>128</v>
      </c>
      <c r="M240" s="72">
        <v>1</v>
      </c>
      <c r="N240" s="66">
        <v>292262.3</v>
      </c>
      <c r="O240" s="160" t="e">
        <f t="shared" ref="O240:O248" si="35">N240/N$248</f>
        <v>#DIV/0!</v>
      </c>
      <c r="BT240" t="e">
        <v>#N/A</v>
      </c>
      <c r="CH240" t="e">
        <v>#N/A</v>
      </c>
    </row>
    <row r="241" spans="1:86" s="3" customFormat="1" ht="22.5" customHeight="1" x14ac:dyDescent="0.25">
      <c r="A241" s="400" t="s">
        <v>148</v>
      </c>
      <c r="B241" s="396">
        <v>3554</v>
      </c>
      <c r="C241" s="387"/>
      <c r="D241" s="387">
        <v>437692</v>
      </c>
      <c r="E241" s="397">
        <v>441246</v>
      </c>
      <c r="F241" s="110">
        <f t="shared" si="32"/>
        <v>0</v>
      </c>
      <c r="G241" s="110">
        <f t="shared" si="33"/>
        <v>99.194553605018513</v>
      </c>
      <c r="H241" s="111">
        <f t="shared" si="34"/>
        <v>99.194553605018513</v>
      </c>
      <c r="I241"/>
      <c r="L241" s="72" t="s">
        <v>431</v>
      </c>
      <c r="M241" s="72">
        <v>1</v>
      </c>
      <c r="N241" s="66">
        <v>292262.3</v>
      </c>
      <c r="O241" s="160" t="e">
        <f t="shared" si="35"/>
        <v>#DIV/0!</v>
      </c>
      <c r="BT241" t="e">
        <v>#N/A</v>
      </c>
      <c r="CH241" t="e">
        <v>#N/A</v>
      </c>
    </row>
    <row r="242" spans="1:86" s="3" customFormat="1" ht="22.5" customHeight="1" x14ac:dyDescent="0.25">
      <c r="A242" s="400" t="s">
        <v>173</v>
      </c>
      <c r="B242" s="396"/>
      <c r="C242" s="387">
        <v>30477</v>
      </c>
      <c r="D242" s="387">
        <v>938924.27</v>
      </c>
      <c r="E242" s="397">
        <v>969401.27</v>
      </c>
      <c r="F242" s="110">
        <f t="shared" si="32"/>
        <v>3.143899326643135</v>
      </c>
      <c r="G242" s="110">
        <f t="shared" si="33"/>
        <v>96.856100673356863</v>
      </c>
      <c r="H242" s="111">
        <f t="shared" si="34"/>
        <v>100</v>
      </c>
      <c r="I242"/>
      <c r="O242" s="160" t="e">
        <f t="shared" si="35"/>
        <v>#DIV/0!</v>
      </c>
      <c r="BT242" t="e">
        <v>#N/A</v>
      </c>
      <c r="CH242" t="e">
        <v>#N/A</v>
      </c>
    </row>
    <row r="243" spans="1:86" s="3" customFormat="1" ht="22.5" customHeight="1" x14ac:dyDescent="0.25">
      <c r="A243" s="400" t="s">
        <v>348</v>
      </c>
      <c r="B243" s="396">
        <v>107560.58</v>
      </c>
      <c r="C243" s="387">
        <v>246051.82</v>
      </c>
      <c r="D243" s="387">
        <v>482443.93</v>
      </c>
      <c r="E243" s="397">
        <v>836056.33000000007</v>
      </c>
      <c r="F243" s="110">
        <f t="shared" si="32"/>
        <v>29.43005287693952</v>
      </c>
      <c r="G243" s="110">
        <f t="shared" si="33"/>
        <v>57.70471590114029</v>
      </c>
      <c r="H243" s="111">
        <f t="shared" si="34"/>
        <v>87.134768778079803</v>
      </c>
      <c r="I243"/>
      <c r="O243" s="160" t="e">
        <f t="shared" si="35"/>
        <v>#DIV/0!</v>
      </c>
      <c r="BT243" t="e">
        <v>#N/A</v>
      </c>
      <c r="CH243" t="e">
        <v>#N/A</v>
      </c>
    </row>
    <row r="244" spans="1:86" s="3" customFormat="1" ht="22.5" customHeight="1" x14ac:dyDescent="0.25">
      <c r="A244" s="400" t="s">
        <v>225</v>
      </c>
      <c r="B244" s="396">
        <v>229566</v>
      </c>
      <c r="C244" s="387"/>
      <c r="D244" s="387">
        <v>219610.4</v>
      </c>
      <c r="E244" s="397">
        <v>449176.4</v>
      </c>
      <c r="F244" s="110">
        <f t="shared" si="32"/>
        <v>0</v>
      </c>
      <c r="G244" s="110">
        <f t="shared" si="33"/>
        <v>48.891793958898994</v>
      </c>
      <c r="H244" s="111">
        <f t="shared" si="34"/>
        <v>48.891793958898994</v>
      </c>
      <c r="I244"/>
      <c r="O244" s="160" t="e">
        <f t="shared" si="35"/>
        <v>#DIV/0!</v>
      </c>
      <c r="BT244" t="e">
        <v>#N/A</v>
      </c>
      <c r="CH244" t="e">
        <v>#N/A</v>
      </c>
    </row>
    <row r="245" spans="1:86" s="3" customFormat="1" ht="22.5" customHeight="1" x14ac:dyDescent="0.25">
      <c r="A245" s="400" t="s">
        <v>433</v>
      </c>
      <c r="B245" s="396"/>
      <c r="C245" s="387">
        <v>46040</v>
      </c>
      <c r="D245" s="387"/>
      <c r="E245" s="397">
        <v>46040</v>
      </c>
      <c r="F245" s="110">
        <f t="shared" si="32"/>
        <v>100</v>
      </c>
      <c r="G245" s="110">
        <f t="shared" si="33"/>
        <v>0</v>
      </c>
      <c r="H245" s="111">
        <f t="shared" si="34"/>
        <v>100</v>
      </c>
      <c r="I245"/>
      <c r="O245" s="160" t="e">
        <f t="shared" si="35"/>
        <v>#DIV/0!</v>
      </c>
      <c r="BT245" t="e">
        <v>#N/A</v>
      </c>
      <c r="CH245" t="e">
        <v>#N/A</v>
      </c>
    </row>
    <row r="246" spans="1:86" s="3" customFormat="1" ht="22.5" customHeight="1" x14ac:dyDescent="0.25">
      <c r="A246" s="400" t="s">
        <v>236</v>
      </c>
      <c r="B246" s="396">
        <v>43326</v>
      </c>
      <c r="C246" s="387">
        <v>100896</v>
      </c>
      <c r="D246" s="387">
        <v>795558.23</v>
      </c>
      <c r="E246" s="397">
        <v>939780.23</v>
      </c>
      <c r="F246" s="110">
        <f t="shared" si="32"/>
        <v>10.73612710495091</v>
      </c>
      <c r="G246" s="110">
        <f t="shared" si="33"/>
        <v>84.653646097662644</v>
      </c>
      <c r="H246" s="111">
        <f t="shared" si="34"/>
        <v>95.389773202613554</v>
      </c>
      <c r="I246"/>
      <c r="O246" s="160" t="e">
        <f t="shared" si="35"/>
        <v>#DIV/0!</v>
      </c>
      <c r="BT246" t="e">
        <v>#N/A</v>
      </c>
      <c r="CH246" t="e">
        <v>#N/A</v>
      </c>
    </row>
    <row r="247" spans="1:86" s="3" customFormat="1" ht="22.5" customHeight="1" x14ac:dyDescent="0.25">
      <c r="A247" s="400" t="s">
        <v>264</v>
      </c>
      <c r="B247" s="396">
        <v>166954</v>
      </c>
      <c r="C247" s="387">
        <v>50622</v>
      </c>
      <c r="D247" s="387">
        <v>942801.03</v>
      </c>
      <c r="E247" s="397">
        <v>1160377.03</v>
      </c>
      <c r="F247" s="110">
        <f t="shared" si="32"/>
        <v>4.3625475764545252</v>
      </c>
      <c r="G247" s="110">
        <f t="shared" si="33"/>
        <v>81.249542659423369</v>
      </c>
      <c r="H247" s="111">
        <f t="shared" si="34"/>
        <v>85.612090235877901</v>
      </c>
      <c r="I247"/>
      <c r="O247" s="160" t="e">
        <f t="shared" si="35"/>
        <v>#DIV/0!</v>
      </c>
      <c r="BT247" t="e">
        <v>#N/A</v>
      </c>
      <c r="CH247" t="e">
        <v>#N/A</v>
      </c>
    </row>
    <row r="248" spans="1:86" s="3" customFormat="1" ht="22.5" customHeight="1" x14ac:dyDescent="0.25">
      <c r="A248" s="400" t="s">
        <v>199</v>
      </c>
      <c r="B248" s="396">
        <v>72068</v>
      </c>
      <c r="C248" s="387">
        <v>36646</v>
      </c>
      <c r="D248" s="387">
        <v>582531.52999999991</v>
      </c>
      <c r="E248" s="397">
        <v>691245.52999999991</v>
      </c>
      <c r="F248" s="110">
        <f t="shared" si="32"/>
        <v>5.3014447702830001</v>
      </c>
      <c r="G248" s="110">
        <f t="shared" si="33"/>
        <v>84.272737358605411</v>
      </c>
      <c r="H248" s="111">
        <f t="shared" si="34"/>
        <v>89.57418212888841</v>
      </c>
      <c r="I248"/>
      <c r="O248" s="160" t="e">
        <f t="shared" si="35"/>
        <v>#DIV/0!</v>
      </c>
      <c r="BT248" t="e">
        <v>#N/A</v>
      </c>
      <c r="CH248" t="e">
        <v>#N/A</v>
      </c>
    </row>
    <row r="249" spans="1:86" s="3" customFormat="1" ht="22.5" customHeight="1" x14ac:dyDescent="0.25">
      <c r="A249" s="400" t="s">
        <v>254</v>
      </c>
      <c r="B249" s="396">
        <v>230745.25</v>
      </c>
      <c r="C249" s="387">
        <v>55048.93</v>
      </c>
      <c r="D249" s="387">
        <v>905473.84</v>
      </c>
      <c r="E249" s="397">
        <v>1191268.02</v>
      </c>
      <c r="F249" s="110">
        <f t="shared" si="32"/>
        <v>4.6210364985706578</v>
      </c>
      <c r="G249" s="110">
        <f t="shared" si="33"/>
        <v>76.009246013336281</v>
      </c>
      <c r="H249" s="111">
        <f t="shared" si="34"/>
        <v>80.630282511906941</v>
      </c>
      <c r="I249"/>
      <c r="BT249" t="e">
        <v>#N/A</v>
      </c>
      <c r="CH249" t="e">
        <v>#N/A</v>
      </c>
    </row>
    <row r="250" spans="1:86" s="3" customFormat="1" ht="22.5" customHeight="1" thickBot="1" x14ac:dyDescent="0.3">
      <c r="A250" s="401" t="s">
        <v>284</v>
      </c>
      <c r="B250" s="396">
        <v>101849.85</v>
      </c>
      <c r="C250" s="387">
        <v>213763.16</v>
      </c>
      <c r="D250" s="387">
        <v>1150536.69</v>
      </c>
      <c r="E250" s="397">
        <v>1466149.7</v>
      </c>
      <c r="F250" s="176">
        <f t="shared" si="32"/>
        <v>14.579899992476895</v>
      </c>
      <c r="G250" s="176">
        <f t="shared" si="33"/>
        <v>78.473343479182248</v>
      </c>
      <c r="H250" s="177">
        <f t="shared" si="34"/>
        <v>93.053243471659144</v>
      </c>
      <c r="I250"/>
      <c r="BT250" t="e">
        <v>#N/A</v>
      </c>
      <c r="CH250" t="e">
        <v>#N/A</v>
      </c>
    </row>
    <row r="251" spans="1:86" ht="30.75" customHeight="1" thickBot="1" x14ac:dyDescent="0.3">
      <c r="A251" s="402" t="s">
        <v>431</v>
      </c>
      <c r="B251" s="390">
        <v>2426712.69</v>
      </c>
      <c r="C251" s="391">
        <v>1816443.8299999998</v>
      </c>
      <c r="D251" s="391">
        <v>14743088.459999999</v>
      </c>
      <c r="E251" s="392">
        <v>18986244.98</v>
      </c>
      <c r="F251" s="178">
        <f t="shared" ref="F251" si="36">+C251*100/E251</f>
        <v>9.5671568122787374</v>
      </c>
      <c r="G251" s="178">
        <f t="shared" ref="G251" si="37">+D251*100/E251</f>
        <v>77.651418042537017</v>
      </c>
      <c r="H251" s="179">
        <f t="shared" ref="H251" si="38">F251+G251</f>
        <v>87.218574854815756</v>
      </c>
      <c r="BT251" t="e">
        <v>#N/A</v>
      </c>
      <c r="CH251" t="e">
        <v>#N/A</v>
      </c>
    </row>
    <row r="252" spans="1:86" ht="29.25" hidden="1" customHeight="1" x14ac:dyDescent="0.25">
      <c r="CH252" t="e">
        <v>#N/A</v>
      </c>
    </row>
    <row r="253" spans="1:86" ht="15" hidden="1" customHeight="1" x14ac:dyDescent="0.25">
      <c r="A253" s="187" t="s">
        <v>12</v>
      </c>
      <c r="B253" s="241" t="s">
        <v>514</v>
      </c>
      <c r="E253" s="141"/>
      <c r="H253" s="3"/>
      <c r="K253" s="3"/>
      <c r="L253" s="3"/>
      <c r="T253" s="70"/>
      <c r="CH253" t="e">
        <v>#N/A</v>
      </c>
    </row>
    <row r="254" spans="1:86" ht="15" hidden="1" customHeight="1" x14ac:dyDescent="0.25">
      <c r="A254" s="187" t="s">
        <v>45</v>
      </c>
      <c r="B254" s="188" t="s">
        <v>134</v>
      </c>
      <c r="BU254" t="e">
        <v>#N/A</v>
      </c>
      <c r="CH254" t="e">
        <v>#N/A</v>
      </c>
    </row>
    <row r="255" spans="1:86" s="3" customFormat="1" ht="15" hidden="1" customHeight="1" x14ac:dyDescent="0.25">
      <c r="A255" s="187" t="s">
        <v>46</v>
      </c>
      <c r="B255" s="188" t="s">
        <v>135</v>
      </c>
      <c r="I255"/>
      <c r="N255" s="6"/>
      <c r="O255" s="6"/>
      <c r="P255" s="100"/>
      <c r="Q255" s="100"/>
      <c r="R255" s="100"/>
      <c r="BU255" t="e">
        <v>#N/A</v>
      </c>
      <c r="CH255" t="e">
        <v>#N/A</v>
      </c>
    </row>
    <row r="256" spans="1:86" ht="15" hidden="1" customHeight="1" x14ac:dyDescent="0.25">
      <c r="A256" s="3" t="s">
        <v>511</v>
      </c>
      <c r="F256" s="3"/>
      <c r="K256" s="3"/>
      <c r="BU256" t="e">
        <v>#N/A</v>
      </c>
      <c r="CH256" t="e">
        <v>#N/A</v>
      </c>
    </row>
    <row r="257" spans="1:86" s="3" customFormat="1" hidden="1" x14ac:dyDescent="0.25">
      <c r="A257" s="40" t="s">
        <v>482</v>
      </c>
      <c r="B257" s="242" t="s">
        <v>23</v>
      </c>
      <c r="I257"/>
      <c r="BT257" t="e">
        <v>#N/A</v>
      </c>
      <c r="CH257" t="e">
        <v>#N/A</v>
      </c>
    </row>
    <row r="258" spans="1:86" s="3" customFormat="1" ht="32.25" hidden="1" customHeight="1" x14ac:dyDescent="0.25">
      <c r="A258" s="184" t="s">
        <v>15</v>
      </c>
      <c r="B258" s="72" t="s">
        <v>431</v>
      </c>
      <c r="F258" s="156" t="s">
        <v>486</v>
      </c>
      <c r="G258" s="156" t="s">
        <v>487</v>
      </c>
      <c r="H258" s="157" t="s">
        <v>493</v>
      </c>
      <c r="I258"/>
      <c r="BT258" t="e">
        <v>#N/A</v>
      </c>
      <c r="CH258" t="e">
        <v>#N/A</v>
      </c>
    </row>
    <row r="259" spans="1:86" s="3" customFormat="1" ht="22.5" hidden="1" customHeight="1" x14ac:dyDescent="0.25">
      <c r="A259" s="72" t="s">
        <v>431</v>
      </c>
      <c r="B259" s="186"/>
      <c r="F259" s="110" t="e">
        <f t="shared" ref="F259:F277" si="39">+C259*100/E259</f>
        <v>#DIV/0!</v>
      </c>
      <c r="G259" s="110" t="e">
        <f t="shared" ref="G259:G277" si="40">+D259*100/E259</f>
        <v>#DIV/0!</v>
      </c>
      <c r="H259" s="110" t="e">
        <f t="shared" ref="H259:H277" si="41">F259+G259</f>
        <v>#DIV/0!</v>
      </c>
      <c r="I259"/>
      <c r="BT259" t="e">
        <v>#N/A</v>
      </c>
      <c r="CH259">
        <v>72</v>
      </c>
    </row>
    <row r="260" spans="1:86" s="3" customFormat="1" ht="22.5" hidden="1" customHeight="1" x14ac:dyDescent="0.25">
      <c r="F260" s="110" t="e">
        <f t="shared" si="39"/>
        <v>#DIV/0!</v>
      </c>
      <c r="G260" s="110" t="e">
        <f t="shared" si="40"/>
        <v>#DIV/0!</v>
      </c>
      <c r="H260" s="110" t="e">
        <f t="shared" si="41"/>
        <v>#DIV/0!</v>
      </c>
      <c r="I260"/>
      <c r="J260" s="158"/>
      <c r="K260" s="159"/>
      <c r="L260" s="158"/>
      <c r="M260" s="158"/>
      <c r="N260" s="158"/>
      <c r="BT260" t="e">
        <v>#N/A</v>
      </c>
      <c r="CH260" t="e">
        <v>#N/A</v>
      </c>
    </row>
    <row r="261" spans="1:86" s="3" customFormat="1" ht="22.5" hidden="1" customHeight="1" x14ac:dyDescent="0.25">
      <c r="F261" s="110" t="e">
        <f t="shared" si="39"/>
        <v>#DIV/0!</v>
      </c>
      <c r="G261" s="110" t="e">
        <f t="shared" si="40"/>
        <v>#DIV/0!</v>
      </c>
      <c r="H261" s="110" t="e">
        <f t="shared" si="41"/>
        <v>#DIV/0!</v>
      </c>
      <c r="I261"/>
      <c r="J261" s="158"/>
      <c r="K261" s="159"/>
      <c r="L261" s="158"/>
      <c r="M261" s="158"/>
      <c r="N261" s="158"/>
      <c r="BT261" t="e">
        <v>#N/A</v>
      </c>
      <c r="CH261" t="e">
        <v>#N/A</v>
      </c>
    </row>
    <row r="262" spans="1:86" s="3" customFormat="1" ht="22.5" hidden="1" customHeight="1" x14ac:dyDescent="0.25">
      <c r="F262" s="110" t="e">
        <f t="shared" si="39"/>
        <v>#DIV/0!</v>
      </c>
      <c r="G262" s="110" t="e">
        <f t="shared" si="40"/>
        <v>#DIV/0!</v>
      </c>
      <c r="H262" s="110" t="e">
        <f t="shared" si="41"/>
        <v>#DIV/0!</v>
      </c>
      <c r="I262"/>
      <c r="J262" s="158"/>
      <c r="K262" s="159"/>
      <c r="L262" s="158"/>
      <c r="M262" s="158"/>
      <c r="N262" s="158"/>
      <c r="BT262" t="e">
        <v>#N/A</v>
      </c>
      <c r="CH262" t="e">
        <v>#N/A</v>
      </c>
    </row>
    <row r="263" spans="1:86" s="3" customFormat="1" ht="22.5" hidden="1" customHeight="1" x14ac:dyDescent="0.25">
      <c r="F263" s="110" t="e">
        <f t="shared" si="39"/>
        <v>#DIV/0!</v>
      </c>
      <c r="G263" s="110" t="e">
        <f t="shared" si="40"/>
        <v>#DIV/0!</v>
      </c>
      <c r="H263" s="110" t="e">
        <f t="shared" si="41"/>
        <v>#DIV/0!</v>
      </c>
      <c r="I263"/>
      <c r="L263" s="163" t="s">
        <v>45</v>
      </c>
      <c r="M263" s="72" t="s">
        <v>434</v>
      </c>
      <c r="BT263" t="e">
        <v>#N/A</v>
      </c>
      <c r="CH263" t="e">
        <v>#N/A</v>
      </c>
    </row>
    <row r="264" spans="1:86" s="3" customFormat="1" ht="22.5" hidden="1" customHeight="1" x14ac:dyDescent="0.25">
      <c r="F264" s="110" t="e">
        <f t="shared" si="39"/>
        <v>#DIV/0!</v>
      </c>
      <c r="G264" s="110" t="e">
        <f t="shared" si="40"/>
        <v>#DIV/0!</v>
      </c>
      <c r="H264" s="110" t="e">
        <f t="shared" si="41"/>
        <v>#DIV/0!</v>
      </c>
      <c r="I264"/>
      <c r="L264" s="163" t="s">
        <v>12</v>
      </c>
      <c r="M264" s="72">
        <v>1</v>
      </c>
      <c r="N264" s="6"/>
      <c r="BT264" t="e">
        <v>#N/A</v>
      </c>
      <c r="CH264" t="e">
        <v>#N/A</v>
      </c>
    </row>
    <row r="265" spans="1:86" s="3" customFormat="1" ht="22.5" hidden="1" customHeight="1" x14ac:dyDescent="0.25">
      <c r="F265" s="110" t="e">
        <f t="shared" si="39"/>
        <v>#DIV/0!</v>
      </c>
      <c r="G265" s="110" t="e">
        <f t="shared" si="40"/>
        <v>#DIV/0!</v>
      </c>
      <c r="H265" s="110" t="e">
        <f t="shared" si="41"/>
        <v>#DIV/0!</v>
      </c>
      <c r="I265"/>
      <c r="L265" s="6"/>
      <c r="M265" s="6"/>
      <c r="N265" s="6"/>
      <c r="O265" s="6"/>
      <c r="BT265" t="e">
        <v>#N/A</v>
      </c>
      <c r="CH265" t="e">
        <v>#N/A</v>
      </c>
    </row>
    <row r="266" spans="1:86" s="3" customFormat="1" ht="22.5" hidden="1" customHeight="1" x14ac:dyDescent="0.25">
      <c r="F266" s="110" t="e">
        <f t="shared" si="39"/>
        <v>#DIV/0!</v>
      </c>
      <c r="G266" s="110" t="e">
        <f t="shared" si="40"/>
        <v>#DIV/0!</v>
      </c>
      <c r="H266" s="110" t="e">
        <f t="shared" si="41"/>
        <v>#DIV/0!</v>
      </c>
      <c r="I266"/>
      <c r="L266" s="163" t="s">
        <v>479</v>
      </c>
      <c r="M266" s="163" t="s">
        <v>512</v>
      </c>
      <c r="N266" s="72" t="s">
        <v>482</v>
      </c>
      <c r="O266" s="72" t="s">
        <v>513</v>
      </c>
      <c r="BT266" t="e">
        <v>#N/A</v>
      </c>
      <c r="CH266" t="e">
        <v>#N/A</v>
      </c>
    </row>
    <row r="267" spans="1:86" s="3" customFormat="1" ht="22.5" hidden="1" customHeight="1" x14ac:dyDescent="0.25">
      <c r="F267" s="110" t="e">
        <f t="shared" si="39"/>
        <v>#DIV/0!</v>
      </c>
      <c r="G267" s="110" t="e">
        <f t="shared" si="40"/>
        <v>#DIV/0!</v>
      </c>
      <c r="H267" s="110" t="e">
        <f t="shared" si="41"/>
        <v>#DIV/0!</v>
      </c>
      <c r="I267"/>
      <c r="L267" s="72" t="s">
        <v>258</v>
      </c>
      <c r="M267" s="72">
        <v>4</v>
      </c>
      <c r="N267" s="66">
        <v>263919.59999999998</v>
      </c>
      <c r="O267" s="160" t="e">
        <f t="shared" ref="O267:O276" si="42">N267/N$249</f>
        <v>#DIV/0!</v>
      </c>
      <c r="BT267" t="e">
        <v>#N/A</v>
      </c>
      <c r="CH267" t="e">
        <v>#N/A</v>
      </c>
    </row>
    <row r="268" spans="1:86" s="3" customFormat="1" ht="22.5" hidden="1" customHeight="1" x14ac:dyDescent="0.25">
      <c r="F268" s="110" t="e">
        <f t="shared" si="39"/>
        <v>#DIV/0!</v>
      </c>
      <c r="G268" s="110" t="e">
        <f t="shared" si="40"/>
        <v>#DIV/0!</v>
      </c>
      <c r="H268" s="110" t="e">
        <f t="shared" si="41"/>
        <v>#DIV/0!</v>
      </c>
      <c r="I268"/>
      <c r="L268" s="72" t="s">
        <v>339</v>
      </c>
      <c r="M268" s="72">
        <v>1</v>
      </c>
      <c r="N268" s="66">
        <v>15411</v>
      </c>
      <c r="O268" s="160" t="e">
        <f t="shared" si="42"/>
        <v>#DIV/0!</v>
      </c>
      <c r="BT268" t="e">
        <v>#N/A</v>
      </c>
      <c r="CH268" t="e">
        <v>#N/A</v>
      </c>
    </row>
    <row r="269" spans="1:86" s="3" customFormat="1" ht="22.5" hidden="1" customHeight="1" x14ac:dyDescent="0.25">
      <c r="F269" s="110" t="e">
        <f t="shared" si="39"/>
        <v>#DIV/0!</v>
      </c>
      <c r="G269" s="110" t="e">
        <f t="shared" si="40"/>
        <v>#DIV/0!</v>
      </c>
      <c r="H269" s="110" t="e">
        <f t="shared" si="41"/>
        <v>#DIV/0!</v>
      </c>
      <c r="I269"/>
      <c r="L269" s="72" t="s">
        <v>181</v>
      </c>
      <c r="M269" s="72">
        <v>10</v>
      </c>
      <c r="N269" s="66">
        <v>509393</v>
      </c>
      <c r="O269" s="160" t="e">
        <f t="shared" si="42"/>
        <v>#DIV/0!</v>
      </c>
      <c r="BT269" t="e">
        <v>#N/A</v>
      </c>
      <c r="CH269" t="e">
        <v>#N/A</v>
      </c>
    </row>
    <row r="270" spans="1:86" s="3" customFormat="1" ht="22.5" hidden="1" customHeight="1" x14ac:dyDescent="0.25">
      <c r="F270" s="110" t="e">
        <f t="shared" si="39"/>
        <v>#DIV/0!</v>
      </c>
      <c r="G270" s="110" t="e">
        <f t="shared" si="40"/>
        <v>#DIV/0!</v>
      </c>
      <c r="H270" s="110" t="e">
        <f t="shared" si="41"/>
        <v>#DIV/0!</v>
      </c>
      <c r="I270"/>
      <c r="L270" s="72" t="s">
        <v>141</v>
      </c>
      <c r="M270" s="72">
        <v>28</v>
      </c>
      <c r="N270" s="66">
        <v>1479112.2</v>
      </c>
      <c r="O270" s="160" t="e">
        <f t="shared" si="42"/>
        <v>#DIV/0!</v>
      </c>
      <c r="BT270" t="e">
        <v>#N/A</v>
      </c>
      <c r="CH270" t="e">
        <v>#N/A</v>
      </c>
    </row>
    <row r="271" spans="1:86" s="3" customFormat="1" ht="22.5" hidden="1" customHeight="1" x14ac:dyDescent="0.25">
      <c r="F271" s="110" t="e">
        <f t="shared" si="39"/>
        <v>#DIV/0!</v>
      </c>
      <c r="G271" s="110" t="e">
        <f t="shared" si="40"/>
        <v>#DIV/0!</v>
      </c>
      <c r="H271" s="110" t="e">
        <f t="shared" si="41"/>
        <v>#DIV/0!</v>
      </c>
      <c r="I271"/>
      <c r="L271" s="72" t="s">
        <v>515</v>
      </c>
      <c r="M271" s="72">
        <v>1</v>
      </c>
      <c r="N271" s="66">
        <v>17346.240000000002</v>
      </c>
      <c r="O271" s="160" t="e">
        <f t="shared" si="42"/>
        <v>#DIV/0!</v>
      </c>
      <c r="BT271" t="e">
        <v>#N/A</v>
      </c>
      <c r="CH271" t="e">
        <v>#N/A</v>
      </c>
    </row>
    <row r="272" spans="1:86" s="3" customFormat="1" ht="22.5" hidden="1" customHeight="1" x14ac:dyDescent="0.25">
      <c r="F272" s="110" t="e">
        <f t="shared" si="39"/>
        <v>#DIV/0!</v>
      </c>
      <c r="G272" s="110" t="e">
        <f t="shared" si="40"/>
        <v>#DIV/0!</v>
      </c>
      <c r="H272" s="110" t="e">
        <f t="shared" si="41"/>
        <v>#DIV/0!</v>
      </c>
      <c r="I272"/>
      <c r="L272" s="72" t="s">
        <v>128</v>
      </c>
      <c r="M272" s="72">
        <v>256</v>
      </c>
      <c r="N272" s="66">
        <v>16742019.58</v>
      </c>
      <c r="O272" s="160" t="e">
        <f t="shared" si="42"/>
        <v>#DIV/0!</v>
      </c>
      <c r="BT272" t="e">
        <v>#N/A</v>
      </c>
      <c r="CH272" t="e">
        <v>#N/A</v>
      </c>
    </row>
    <row r="273" spans="6:86" s="3" customFormat="1" ht="22.5" hidden="1" customHeight="1" x14ac:dyDescent="0.25">
      <c r="F273" s="110" t="e">
        <f t="shared" si="39"/>
        <v>#DIV/0!</v>
      </c>
      <c r="G273" s="110" t="e">
        <f t="shared" si="40"/>
        <v>#DIV/0!</v>
      </c>
      <c r="H273" s="110" t="e">
        <f t="shared" si="41"/>
        <v>#DIV/0!</v>
      </c>
      <c r="I273"/>
      <c r="L273" s="72" t="s">
        <v>166</v>
      </c>
      <c r="M273" s="72">
        <v>16</v>
      </c>
      <c r="N273" s="66">
        <v>418875.37</v>
      </c>
      <c r="O273" s="160" t="e">
        <f t="shared" si="42"/>
        <v>#DIV/0!</v>
      </c>
      <c r="BT273" t="e">
        <v>#N/A</v>
      </c>
      <c r="CH273" t="e">
        <v>#N/A</v>
      </c>
    </row>
    <row r="274" spans="6:86" s="3" customFormat="1" ht="22.5" hidden="1" customHeight="1" x14ac:dyDescent="0.25">
      <c r="F274" s="110" t="e">
        <f t="shared" si="39"/>
        <v>#DIV/0!</v>
      </c>
      <c r="G274" s="110" t="e">
        <f t="shared" si="40"/>
        <v>#DIV/0!</v>
      </c>
      <c r="H274" s="110" t="e">
        <f t="shared" si="41"/>
        <v>#DIV/0!</v>
      </c>
      <c r="I274"/>
      <c r="L274" s="72" t="s">
        <v>127</v>
      </c>
      <c r="M274" s="72">
        <v>4</v>
      </c>
      <c r="N274" s="66">
        <v>335227</v>
      </c>
      <c r="O274" s="160" t="e">
        <f t="shared" si="42"/>
        <v>#DIV/0!</v>
      </c>
      <c r="BT274" t="e">
        <v>#N/A</v>
      </c>
      <c r="CH274" t="e">
        <v>#N/A</v>
      </c>
    </row>
    <row r="275" spans="6:86" s="3" customFormat="1" ht="22.5" hidden="1" customHeight="1" x14ac:dyDescent="0.25">
      <c r="F275" s="110" t="e">
        <f t="shared" si="39"/>
        <v>#DIV/0!</v>
      </c>
      <c r="G275" s="110" t="e">
        <f t="shared" si="40"/>
        <v>#DIV/0!</v>
      </c>
      <c r="H275" s="110" t="e">
        <f t="shared" si="41"/>
        <v>#DIV/0!</v>
      </c>
      <c r="I275"/>
      <c r="L275" s="72" t="s">
        <v>431</v>
      </c>
      <c r="M275" s="72">
        <v>320</v>
      </c>
      <c r="N275" s="66">
        <v>19781303.989999998</v>
      </c>
      <c r="O275" s="160" t="e">
        <f t="shared" si="42"/>
        <v>#DIV/0!</v>
      </c>
      <c r="BT275" t="e">
        <v>#N/A</v>
      </c>
      <c r="CH275" t="e">
        <v>#N/A</v>
      </c>
    </row>
    <row r="276" spans="6:86" s="3" customFormat="1" ht="22.5" hidden="1" customHeight="1" x14ac:dyDescent="0.25">
      <c r="F276" s="110" t="e">
        <f t="shared" si="39"/>
        <v>#DIV/0!</v>
      </c>
      <c r="G276" s="110" t="e">
        <f t="shared" si="40"/>
        <v>#DIV/0!</v>
      </c>
      <c r="H276" s="110" t="e">
        <f t="shared" si="41"/>
        <v>#DIV/0!</v>
      </c>
      <c r="I276"/>
      <c r="O276" s="160" t="e">
        <f t="shared" si="42"/>
        <v>#DIV/0!</v>
      </c>
      <c r="BT276" t="e">
        <v>#N/A</v>
      </c>
      <c r="CH276" t="e">
        <v>#N/A</v>
      </c>
    </row>
    <row r="277" spans="6:86" s="3" customFormat="1" ht="22.5" hidden="1" customHeight="1" x14ac:dyDescent="0.25">
      <c r="F277" s="110" t="e">
        <f t="shared" si="39"/>
        <v>#DIV/0!</v>
      </c>
      <c r="G277" s="110" t="e">
        <f t="shared" si="40"/>
        <v>#DIV/0!</v>
      </c>
      <c r="H277" s="110" t="e">
        <f t="shared" si="41"/>
        <v>#DIV/0!</v>
      </c>
      <c r="I277"/>
      <c r="BT277" t="e">
        <v>#N/A</v>
      </c>
      <c r="CH277" t="e">
        <v>#N/A</v>
      </c>
    </row>
    <row r="278" spans="6:86" ht="22.5" hidden="1" customHeight="1" x14ac:dyDescent="0.25">
      <c r="F278" s="117"/>
      <c r="G278" s="117"/>
      <c r="H278" s="117"/>
      <c r="BT278" t="e">
        <v>#N/A</v>
      </c>
      <c r="CH278" t="e">
        <v>#N/A</v>
      </c>
    </row>
    <row r="279" spans="6:86" x14ac:dyDescent="0.25">
      <c r="CH279" t="e">
        <v>#N/A</v>
      </c>
    </row>
    <row r="280" spans="6:86" x14ac:dyDescent="0.25">
      <c r="CH280" t="e">
        <v>#N/A</v>
      </c>
    </row>
    <row r="281" spans="6:86" x14ac:dyDescent="0.25">
      <c r="CH281" t="e">
        <v>#N/A</v>
      </c>
    </row>
    <row r="282" spans="6:86" x14ac:dyDescent="0.25">
      <c r="CH282" t="e">
        <v>#N/A</v>
      </c>
    </row>
    <row r="283" spans="6:86" x14ac:dyDescent="0.25">
      <c r="CH283" t="e">
        <v>#N/A</v>
      </c>
    </row>
    <row r="284" spans="6:86" x14ac:dyDescent="0.25">
      <c r="CH284" t="e">
        <v>#N/A</v>
      </c>
    </row>
    <row r="285" spans="6:86" x14ac:dyDescent="0.25">
      <c r="CH285" t="e">
        <v>#N/A</v>
      </c>
    </row>
    <row r="286" spans="6:86" x14ac:dyDescent="0.25">
      <c r="CH286" t="e">
        <v>#N/A</v>
      </c>
    </row>
    <row r="287" spans="6:86" x14ac:dyDescent="0.25">
      <c r="CH287" t="e">
        <v>#N/A</v>
      </c>
    </row>
    <row r="288" spans="6:86" x14ac:dyDescent="0.25">
      <c r="CH288" t="e">
        <v>#N/A</v>
      </c>
    </row>
    <row r="289" spans="86:86" x14ac:dyDescent="0.25">
      <c r="CH289" t="e">
        <v>#N/A</v>
      </c>
    </row>
    <row r="290" spans="86:86" x14ac:dyDescent="0.25">
      <c r="CH290" t="e">
        <v>#N/A</v>
      </c>
    </row>
    <row r="291" spans="86:86" x14ac:dyDescent="0.25">
      <c r="CH291" t="e">
        <v>#N/A</v>
      </c>
    </row>
    <row r="292" spans="86:86" x14ac:dyDescent="0.25">
      <c r="CH292" t="e">
        <v>#N/A</v>
      </c>
    </row>
    <row r="293" spans="86:86" x14ac:dyDescent="0.25">
      <c r="CH293" t="e">
        <v>#N/A</v>
      </c>
    </row>
    <row r="294" spans="86:86" x14ac:dyDescent="0.25">
      <c r="CH294" t="e">
        <v>#N/A</v>
      </c>
    </row>
    <row r="295" spans="86:86" x14ac:dyDescent="0.25">
      <c r="CH295" t="e">
        <v>#N/A</v>
      </c>
    </row>
    <row r="296" spans="86:86" x14ac:dyDescent="0.25">
      <c r="CH296" t="e">
        <v>#N/A</v>
      </c>
    </row>
    <row r="297" spans="86:86" x14ac:dyDescent="0.25">
      <c r="CH297" t="e">
        <v>#N/A</v>
      </c>
    </row>
    <row r="298" spans="86:86" x14ac:dyDescent="0.25">
      <c r="CH298" t="e">
        <v>#N/A</v>
      </c>
    </row>
    <row r="299" spans="86:86" x14ac:dyDescent="0.25">
      <c r="CH299" t="e">
        <v>#N/A</v>
      </c>
    </row>
    <row r="300" spans="86:86" x14ac:dyDescent="0.25">
      <c r="CH300" t="e">
        <v>#N/A</v>
      </c>
    </row>
    <row r="301" spans="86:86" x14ac:dyDescent="0.25">
      <c r="CH301" t="e">
        <v>#N/A</v>
      </c>
    </row>
    <row r="302" spans="86:86" x14ac:dyDescent="0.25">
      <c r="CH302" t="e">
        <v>#N/A</v>
      </c>
    </row>
    <row r="303" spans="86:86" x14ac:dyDescent="0.25">
      <c r="CH303" t="e">
        <v>#N/A</v>
      </c>
    </row>
    <row r="304" spans="86:86" x14ac:dyDescent="0.25">
      <c r="CH304" t="e">
        <v>#N/A</v>
      </c>
    </row>
    <row r="305" spans="86:86" x14ac:dyDescent="0.25">
      <c r="CH305" t="e">
        <v>#N/A</v>
      </c>
    </row>
    <row r="306" spans="86:86" x14ac:dyDescent="0.25">
      <c r="CH306" t="e">
        <v>#N/A</v>
      </c>
    </row>
    <row r="307" spans="86:86" x14ac:dyDescent="0.25">
      <c r="CH307" t="e">
        <v>#N/A</v>
      </c>
    </row>
    <row r="308" spans="86:86" x14ac:dyDescent="0.25">
      <c r="CH308" t="e">
        <v>#N/A</v>
      </c>
    </row>
    <row r="309" spans="86:86" x14ac:dyDescent="0.25">
      <c r="CH309" t="e">
        <v>#N/A</v>
      </c>
    </row>
    <row r="310" spans="86:86" x14ac:dyDescent="0.25">
      <c r="CH310" t="e">
        <v>#N/A</v>
      </c>
    </row>
    <row r="311" spans="86:86" x14ac:dyDescent="0.25">
      <c r="CH311" t="e">
        <v>#N/A</v>
      </c>
    </row>
    <row r="312" spans="86:86" x14ac:dyDescent="0.25">
      <c r="CH312" t="e">
        <v>#N/A</v>
      </c>
    </row>
    <row r="313" spans="86:86" x14ac:dyDescent="0.25">
      <c r="CH313" t="e">
        <v>#N/A</v>
      </c>
    </row>
    <row r="314" spans="86:86" x14ac:dyDescent="0.25">
      <c r="CH314" t="e">
        <v>#N/A</v>
      </c>
    </row>
    <row r="315" spans="86:86" x14ac:dyDescent="0.25">
      <c r="CH315" t="e">
        <v>#N/A</v>
      </c>
    </row>
    <row r="316" spans="86:86" x14ac:dyDescent="0.25">
      <c r="CH316" t="e">
        <v>#N/A</v>
      </c>
    </row>
    <row r="317" spans="86:86" x14ac:dyDescent="0.25">
      <c r="CH317" t="e">
        <v>#N/A</v>
      </c>
    </row>
    <row r="318" spans="86:86" x14ac:dyDescent="0.25">
      <c r="CH318" t="e">
        <v>#N/A</v>
      </c>
    </row>
    <row r="319" spans="86:86" x14ac:dyDescent="0.25">
      <c r="CH319" t="e">
        <v>#N/A</v>
      </c>
    </row>
    <row r="320" spans="86:86" x14ac:dyDescent="0.25">
      <c r="CH320" t="e">
        <v>#N/A</v>
      </c>
    </row>
    <row r="321" spans="86:86" x14ac:dyDescent="0.25">
      <c r="CH321" t="e">
        <v>#N/A</v>
      </c>
    </row>
    <row r="322" spans="86:86" x14ac:dyDescent="0.25">
      <c r="CH322" t="e">
        <v>#N/A</v>
      </c>
    </row>
    <row r="323" spans="86:86" x14ac:dyDescent="0.25">
      <c r="CH323" t="e">
        <v>#N/A</v>
      </c>
    </row>
    <row r="324" spans="86:86" x14ac:dyDescent="0.25">
      <c r="CH324" t="e">
        <v>#N/A</v>
      </c>
    </row>
    <row r="325" spans="86:86" x14ac:dyDescent="0.25">
      <c r="CH325" t="e">
        <v>#N/A</v>
      </c>
    </row>
    <row r="326" spans="86:86" x14ac:dyDescent="0.25">
      <c r="CH326" t="e">
        <v>#N/A</v>
      </c>
    </row>
    <row r="327" spans="86:86" x14ac:dyDescent="0.25">
      <c r="CH327" t="e">
        <v>#N/A</v>
      </c>
    </row>
    <row r="328" spans="86:86" x14ac:dyDescent="0.25">
      <c r="CH328" t="e">
        <v>#N/A</v>
      </c>
    </row>
    <row r="329" spans="86:86" x14ac:dyDescent="0.25">
      <c r="CH329" t="e">
        <v>#N/A</v>
      </c>
    </row>
    <row r="330" spans="86:86" x14ac:dyDescent="0.25">
      <c r="CH330" t="e">
        <v>#N/A</v>
      </c>
    </row>
    <row r="331" spans="86:86" x14ac:dyDescent="0.25">
      <c r="CH331" t="e">
        <v>#N/A</v>
      </c>
    </row>
    <row r="332" spans="86:86" x14ac:dyDescent="0.25">
      <c r="CH332" t="e">
        <v>#N/A</v>
      </c>
    </row>
    <row r="333" spans="86:86" x14ac:dyDescent="0.25">
      <c r="CH333" t="e">
        <v>#N/A</v>
      </c>
    </row>
    <row r="334" spans="86:86" x14ac:dyDescent="0.25">
      <c r="CH334" t="e">
        <v>#N/A</v>
      </c>
    </row>
    <row r="335" spans="86:86" x14ac:dyDescent="0.25">
      <c r="CH335" t="e">
        <v>#N/A</v>
      </c>
    </row>
    <row r="336" spans="86:86" x14ac:dyDescent="0.25">
      <c r="CH336" t="e">
        <v>#N/A</v>
      </c>
    </row>
    <row r="337" spans="86:86" x14ac:dyDescent="0.25">
      <c r="CH337" t="e">
        <v>#N/A</v>
      </c>
    </row>
    <row r="338" spans="86:86" x14ac:dyDescent="0.25">
      <c r="CH338" t="e">
        <v>#N/A</v>
      </c>
    </row>
    <row r="339" spans="86:86" x14ac:dyDescent="0.25">
      <c r="CH339" t="e">
        <v>#N/A</v>
      </c>
    </row>
    <row r="340" spans="86:86" x14ac:dyDescent="0.25">
      <c r="CH340" t="e">
        <v>#N/A</v>
      </c>
    </row>
    <row r="341" spans="86:86" x14ac:dyDescent="0.25">
      <c r="CH341" t="e">
        <v>#N/A</v>
      </c>
    </row>
    <row r="342" spans="86:86" x14ac:dyDescent="0.25">
      <c r="CH342" t="e">
        <v>#N/A</v>
      </c>
    </row>
    <row r="343" spans="86:86" x14ac:dyDescent="0.25">
      <c r="CH343" t="e">
        <v>#N/A</v>
      </c>
    </row>
    <row r="344" spans="86:86" x14ac:dyDescent="0.25">
      <c r="CH344" t="e">
        <v>#N/A</v>
      </c>
    </row>
    <row r="345" spans="86:86" x14ac:dyDescent="0.25">
      <c r="CH345" t="e">
        <v>#N/A</v>
      </c>
    </row>
    <row r="346" spans="86:86" x14ac:dyDescent="0.25">
      <c r="CH346" t="e">
        <v>#N/A</v>
      </c>
    </row>
    <row r="347" spans="86:86" x14ac:dyDescent="0.25">
      <c r="CH347" t="e">
        <v>#N/A</v>
      </c>
    </row>
    <row r="348" spans="86:86" x14ac:dyDescent="0.25">
      <c r="CH348" t="e">
        <v>#N/A</v>
      </c>
    </row>
    <row r="349" spans="86:86" x14ac:dyDescent="0.25">
      <c r="CH349" t="e">
        <v>#N/A</v>
      </c>
    </row>
    <row r="350" spans="86:86" x14ac:dyDescent="0.25">
      <c r="CH350" t="e">
        <v>#N/A</v>
      </c>
    </row>
    <row r="351" spans="86:86" x14ac:dyDescent="0.25">
      <c r="CH351" t="e">
        <v>#N/A</v>
      </c>
    </row>
    <row r="352" spans="86:86" x14ac:dyDescent="0.25">
      <c r="CH352" t="e">
        <v>#N/A</v>
      </c>
    </row>
    <row r="353" spans="86:86" x14ac:dyDescent="0.25">
      <c r="CH353" t="e">
        <v>#N/A</v>
      </c>
    </row>
    <row r="354" spans="86:86" x14ac:dyDescent="0.25">
      <c r="CH354" t="e">
        <v>#N/A</v>
      </c>
    </row>
    <row r="355" spans="86:86" x14ac:dyDescent="0.25">
      <c r="CH355" t="e">
        <v>#N/A</v>
      </c>
    </row>
    <row r="356" spans="86:86" x14ac:dyDescent="0.25">
      <c r="CH356" t="e">
        <v>#N/A</v>
      </c>
    </row>
    <row r="357" spans="86:86" x14ac:dyDescent="0.25">
      <c r="CH357" t="e">
        <v>#N/A</v>
      </c>
    </row>
    <row r="358" spans="86:86" x14ac:dyDescent="0.25">
      <c r="CH358" t="e">
        <v>#N/A</v>
      </c>
    </row>
    <row r="359" spans="86:86" x14ac:dyDescent="0.25">
      <c r="CH359" t="e">
        <v>#N/A</v>
      </c>
    </row>
    <row r="360" spans="86:86" x14ac:dyDescent="0.25">
      <c r="CH360" t="e">
        <v>#N/A</v>
      </c>
    </row>
    <row r="361" spans="86:86" x14ac:dyDescent="0.25">
      <c r="CH361" t="e">
        <v>#N/A</v>
      </c>
    </row>
    <row r="362" spans="86:86" x14ac:dyDescent="0.25">
      <c r="CH362" t="e">
        <v>#N/A</v>
      </c>
    </row>
    <row r="363" spans="86:86" x14ac:dyDescent="0.25">
      <c r="CH363" t="e">
        <v>#N/A</v>
      </c>
    </row>
    <row r="364" spans="86:86" x14ac:dyDescent="0.25">
      <c r="CH364" t="e">
        <v>#N/A</v>
      </c>
    </row>
    <row r="365" spans="86:86" x14ac:dyDescent="0.25">
      <c r="CH365" t="e">
        <v>#N/A</v>
      </c>
    </row>
    <row r="366" spans="86:86" x14ac:dyDescent="0.25">
      <c r="CH366" t="e">
        <v>#N/A</v>
      </c>
    </row>
    <row r="367" spans="86:86" x14ac:dyDescent="0.25">
      <c r="CH367" t="e">
        <v>#N/A</v>
      </c>
    </row>
    <row r="368" spans="86:86" x14ac:dyDescent="0.25">
      <c r="CH368" t="e">
        <v>#N/A</v>
      </c>
    </row>
    <row r="369" spans="86:86" x14ac:dyDescent="0.25">
      <c r="CH369" t="e">
        <v>#N/A</v>
      </c>
    </row>
    <row r="370" spans="86:86" x14ac:dyDescent="0.25">
      <c r="CH370" t="e">
        <v>#N/A</v>
      </c>
    </row>
    <row r="371" spans="86:86" x14ac:dyDescent="0.25">
      <c r="CH371" t="e">
        <v>#N/A</v>
      </c>
    </row>
    <row r="372" spans="86:86" x14ac:dyDescent="0.25">
      <c r="CH372" t="e">
        <v>#N/A</v>
      </c>
    </row>
    <row r="373" spans="86:86" x14ac:dyDescent="0.25">
      <c r="CH373" t="e">
        <v>#N/A</v>
      </c>
    </row>
    <row r="374" spans="86:86" x14ac:dyDescent="0.25">
      <c r="CH374" t="e">
        <v>#N/A</v>
      </c>
    </row>
    <row r="375" spans="86:86" x14ac:dyDescent="0.25">
      <c r="CH375" t="e">
        <v>#N/A</v>
      </c>
    </row>
    <row r="376" spans="86:86" x14ac:dyDescent="0.25">
      <c r="CH376" t="e">
        <v>#N/A</v>
      </c>
    </row>
    <row r="377" spans="86:86" x14ac:dyDescent="0.25">
      <c r="CH377" t="e">
        <v>#N/A</v>
      </c>
    </row>
    <row r="378" spans="86:86" x14ac:dyDescent="0.25">
      <c r="CH378" t="e">
        <v>#N/A</v>
      </c>
    </row>
    <row r="379" spans="86:86" x14ac:dyDescent="0.25">
      <c r="CH379" t="e">
        <v>#N/A</v>
      </c>
    </row>
    <row r="380" spans="86:86" x14ac:dyDescent="0.25">
      <c r="CH380" t="e">
        <v>#N/A</v>
      </c>
    </row>
    <row r="381" spans="86:86" x14ac:dyDescent="0.25">
      <c r="CH381" t="e">
        <v>#N/A</v>
      </c>
    </row>
    <row r="382" spans="86:86" x14ac:dyDescent="0.25">
      <c r="CH382" t="e">
        <v>#N/A</v>
      </c>
    </row>
    <row r="383" spans="86:86" x14ac:dyDescent="0.25">
      <c r="CH383" t="e">
        <v>#N/A</v>
      </c>
    </row>
    <row r="384" spans="86:86" x14ac:dyDescent="0.25">
      <c r="CH384" t="e">
        <v>#N/A</v>
      </c>
    </row>
    <row r="385" spans="86:86" x14ac:dyDescent="0.25">
      <c r="CH385" t="e">
        <v>#N/A</v>
      </c>
    </row>
    <row r="386" spans="86:86" x14ac:dyDescent="0.25">
      <c r="CH386" t="e">
        <v>#N/A</v>
      </c>
    </row>
    <row r="387" spans="86:86" x14ac:dyDescent="0.25">
      <c r="CH387" t="e">
        <v>#N/A</v>
      </c>
    </row>
    <row r="388" spans="86:86" x14ac:dyDescent="0.25">
      <c r="CH388" t="e">
        <v>#N/A</v>
      </c>
    </row>
    <row r="389" spans="86:86" x14ac:dyDescent="0.25">
      <c r="CH389" t="e">
        <v>#N/A</v>
      </c>
    </row>
    <row r="390" spans="86:86" x14ac:dyDescent="0.25">
      <c r="CH390" t="e">
        <v>#N/A</v>
      </c>
    </row>
    <row r="391" spans="86:86" x14ac:dyDescent="0.25">
      <c r="CH391" t="e">
        <v>#N/A</v>
      </c>
    </row>
    <row r="392" spans="86:86" x14ac:dyDescent="0.25">
      <c r="CH392" t="e">
        <v>#N/A</v>
      </c>
    </row>
    <row r="393" spans="86:86" x14ac:dyDescent="0.25">
      <c r="CH393" t="e">
        <v>#N/A</v>
      </c>
    </row>
    <row r="394" spans="86:86" x14ac:dyDescent="0.25">
      <c r="CH394" t="e">
        <v>#N/A</v>
      </c>
    </row>
    <row r="395" spans="86:86" x14ac:dyDescent="0.25">
      <c r="CH395" t="e">
        <v>#N/A</v>
      </c>
    </row>
    <row r="396" spans="86:86" x14ac:dyDescent="0.25">
      <c r="CH396" t="e">
        <v>#N/A</v>
      </c>
    </row>
    <row r="397" spans="86:86" x14ac:dyDescent="0.25">
      <c r="CH397" t="e">
        <v>#N/A</v>
      </c>
    </row>
    <row r="398" spans="86:86" x14ac:dyDescent="0.25">
      <c r="CH398" t="e">
        <v>#N/A</v>
      </c>
    </row>
    <row r="399" spans="86:86" x14ac:dyDescent="0.25">
      <c r="CH399" t="e">
        <v>#N/A</v>
      </c>
    </row>
    <row r="400" spans="86:86" x14ac:dyDescent="0.25">
      <c r="CH400" t="e">
        <v>#N/A</v>
      </c>
    </row>
    <row r="401" spans="86:86" x14ac:dyDescent="0.25">
      <c r="CH401" t="e">
        <v>#N/A</v>
      </c>
    </row>
    <row r="402" spans="86:86" x14ac:dyDescent="0.25">
      <c r="CH402" t="e">
        <v>#N/A</v>
      </c>
    </row>
    <row r="403" spans="86:86" x14ac:dyDescent="0.25">
      <c r="CH403" t="e">
        <v>#N/A</v>
      </c>
    </row>
    <row r="404" spans="86:86" x14ac:dyDescent="0.25">
      <c r="CH404" t="e">
        <v>#N/A</v>
      </c>
    </row>
    <row r="405" spans="86:86" x14ac:dyDescent="0.25">
      <c r="CH405" t="e">
        <v>#N/A</v>
      </c>
    </row>
    <row r="406" spans="86:86" x14ac:dyDescent="0.25">
      <c r="CH406" t="e">
        <v>#N/A</v>
      </c>
    </row>
    <row r="407" spans="86:86" x14ac:dyDescent="0.25">
      <c r="CH407" t="e">
        <v>#N/A</v>
      </c>
    </row>
    <row r="408" spans="86:86" x14ac:dyDescent="0.25">
      <c r="CH408" t="e">
        <v>#N/A</v>
      </c>
    </row>
    <row r="409" spans="86:86" x14ac:dyDescent="0.25">
      <c r="CH409" t="e">
        <v>#N/A</v>
      </c>
    </row>
    <row r="410" spans="86:86" x14ac:dyDescent="0.25">
      <c r="CH410" t="e">
        <v>#N/A</v>
      </c>
    </row>
    <row r="411" spans="86:86" x14ac:dyDescent="0.25">
      <c r="CH411" t="e">
        <v>#N/A</v>
      </c>
    </row>
    <row r="412" spans="86:86" x14ac:dyDescent="0.25">
      <c r="CH412" t="e">
        <v>#N/A</v>
      </c>
    </row>
    <row r="413" spans="86:86" x14ac:dyDescent="0.25">
      <c r="CH413" t="e">
        <v>#N/A</v>
      </c>
    </row>
    <row r="414" spans="86:86" x14ac:dyDescent="0.25">
      <c r="CH414" t="e">
        <v>#N/A</v>
      </c>
    </row>
    <row r="415" spans="86:86" x14ac:dyDescent="0.25">
      <c r="CH415" t="e">
        <v>#N/A</v>
      </c>
    </row>
    <row r="416" spans="86:86" x14ac:dyDescent="0.25">
      <c r="CH416" t="e">
        <v>#N/A</v>
      </c>
    </row>
    <row r="417" spans="86:86" x14ac:dyDescent="0.25">
      <c r="CH417" t="e">
        <v>#N/A</v>
      </c>
    </row>
    <row r="418" spans="86:86" x14ac:dyDescent="0.25">
      <c r="CH418" t="e">
        <v>#N/A</v>
      </c>
    </row>
    <row r="419" spans="86:86" x14ac:dyDescent="0.25">
      <c r="CH419" t="e">
        <v>#N/A</v>
      </c>
    </row>
    <row r="420" spans="86:86" x14ac:dyDescent="0.25">
      <c r="CH420" t="e">
        <v>#N/A</v>
      </c>
    </row>
    <row r="421" spans="86:86" x14ac:dyDescent="0.25">
      <c r="CH421" t="e">
        <v>#N/A</v>
      </c>
    </row>
    <row r="422" spans="86:86" x14ac:dyDescent="0.25">
      <c r="CH422" t="e">
        <v>#N/A</v>
      </c>
    </row>
    <row r="423" spans="86:86" x14ac:dyDescent="0.25">
      <c r="CH423" t="e">
        <v>#N/A</v>
      </c>
    </row>
    <row r="424" spans="86:86" x14ac:dyDescent="0.25">
      <c r="CH424" t="e">
        <v>#N/A</v>
      </c>
    </row>
    <row r="425" spans="86:86" x14ac:dyDescent="0.25">
      <c r="CH425" t="e">
        <v>#N/A</v>
      </c>
    </row>
    <row r="426" spans="86:86" x14ac:dyDescent="0.25">
      <c r="CH426" t="e">
        <v>#N/A</v>
      </c>
    </row>
    <row r="427" spans="86:86" x14ac:dyDescent="0.25">
      <c r="CH427" t="e">
        <v>#N/A</v>
      </c>
    </row>
    <row r="428" spans="86:86" x14ac:dyDescent="0.25">
      <c r="CH428" t="e">
        <v>#N/A</v>
      </c>
    </row>
    <row r="429" spans="86:86" x14ac:dyDescent="0.25">
      <c r="CH429" t="e">
        <v>#N/A</v>
      </c>
    </row>
    <row r="430" spans="86:86" x14ac:dyDescent="0.25">
      <c r="CH430" t="e">
        <v>#N/A</v>
      </c>
    </row>
    <row r="431" spans="86:86" x14ac:dyDescent="0.25">
      <c r="CH431" t="e">
        <v>#N/A</v>
      </c>
    </row>
    <row r="432" spans="86:86" x14ac:dyDescent="0.25">
      <c r="CH432" t="e">
        <v>#N/A</v>
      </c>
    </row>
    <row r="433" spans="86:86" x14ac:dyDescent="0.25">
      <c r="CH433" t="e">
        <v>#N/A</v>
      </c>
    </row>
    <row r="434" spans="86:86" x14ac:dyDescent="0.25">
      <c r="CH434" t="e">
        <v>#N/A</v>
      </c>
    </row>
    <row r="435" spans="86:86" x14ac:dyDescent="0.25">
      <c r="CH435" t="e">
        <v>#N/A</v>
      </c>
    </row>
    <row r="436" spans="86:86" x14ac:dyDescent="0.25">
      <c r="CH436" t="e">
        <v>#N/A</v>
      </c>
    </row>
    <row r="437" spans="86:86" x14ac:dyDescent="0.25">
      <c r="CH437" t="e">
        <v>#N/A</v>
      </c>
    </row>
    <row r="438" spans="86:86" x14ac:dyDescent="0.25">
      <c r="CH438" t="e">
        <v>#N/A</v>
      </c>
    </row>
    <row r="439" spans="86:86" x14ac:dyDescent="0.25">
      <c r="CH439" t="e">
        <v>#N/A</v>
      </c>
    </row>
    <row r="440" spans="86:86" x14ac:dyDescent="0.25">
      <c r="CH440" t="e">
        <v>#N/A</v>
      </c>
    </row>
    <row r="441" spans="86:86" x14ac:dyDescent="0.25">
      <c r="CH441" t="e">
        <v>#N/A</v>
      </c>
    </row>
    <row r="442" spans="86:86" x14ac:dyDescent="0.25">
      <c r="CH442" t="e">
        <v>#N/A</v>
      </c>
    </row>
    <row r="443" spans="86:86" x14ac:dyDescent="0.25">
      <c r="CH443" t="e">
        <v>#N/A</v>
      </c>
    </row>
    <row r="444" spans="86:86" x14ac:dyDescent="0.25">
      <c r="CH444" t="e">
        <v>#N/A</v>
      </c>
    </row>
    <row r="445" spans="86:86" x14ac:dyDescent="0.25">
      <c r="CH445" t="e">
        <v>#N/A</v>
      </c>
    </row>
    <row r="446" spans="86:86" x14ac:dyDescent="0.25">
      <c r="CH446" t="e">
        <v>#N/A</v>
      </c>
    </row>
    <row r="447" spans="86:86" x14ac:dyDescent="0.25">
      <c r="CH447" t="e">
        <v>#N/A</v>
      </c>
    </row>
    <row r="448" spans="86:86" x14ac:dyDescent="0.25">
      <c r="CH448" t="e">
        <v>#N/A</v>
      </c>
    </row>
    <row r="449" spans="86:86" x14ac:dyDescent="0.25">
      <c r="CH449" t="e">
        <v>#N/A</v>
      </c>
    </row>
    <row r="450" spans="86:86" x14ac:dyDescent="0.25">
      <c r="CH450" t="e">
        <v>#N/A</v>
      </c>
    </row>
    <row r="451" spans="86:86" x14ac:dyDescent="0.25">
      <c r="CH451" t="e">
        <v>#N/A</v>
      </c>
    </row>
    <row r="452" spans="86:86" x14ac:dyDescent="0.25">
      <c r="CH452" t="e">
        <v>#N/A</v>
      </c>
    </row>
    <row r="453" spans="86:86" x14ac:dyDescent="0.25">
      <c r="CH453" t="e">
        <v>#N/A</v>
      </c>
    </row>
    <row r="454" spans="86:86" x14ac:dyDescent="0.25">
      <c r="CH454" t="e">
        <v>#N/A</v>
      </c>
    </row>
    <row r="455" spans="86:86" x14ac:dyDescent="0.25">
      <c r="CH455" t="e">
        <v>#N/A</v>
      </c>
    </row>
    <row r="456" spans="86:86" x14ac:dyDescent="0.25">
      <c r="CH456" t="e">
        <v>#N/A</v>
      </c>
    </row>
    <row r="457" spans="86:86" x14ac:dyDescent="0.25">
      <c r="CH457" t="e">
        <v>#N/A</v>
      </c>
    </row>
    <row r="458" spans="86:86" x14ac:dyDescent="0.25">
      <c r="CH458" t="e">
        <v>#N/A</v>
      </c>
    </row>
    <row r="459" spans="86:86" x14ac:dyDescent="0.25">
      <c r="CH459" t="e">
        <v>#N/A</v>
      </c>
    </row>
    <row r="460" spans="86:86" x14ac:dyDescent="0.25">
      <c r="CH460" t="e">
        <v>#N/A</v>
      </c>
    </row>
    <row r="461" spans="86:86" x14ac:dyDescent="0.25">
      <c r="CH461" t="e">
        <v>#N/A</v>
      </c>
    </row>
    <row r="462" spans="86:86" x14ac:dyDescent="0.25">
      <c r="CH462" t="e">
        <v>#N/A</v>
      </c>
    </row>
    <row r="463" spans="86:86" x14ac:dyDescent="0.25">
      <c r="CH463" t="e">
        <v>#N/A</v>
      </c>
    </row>
    <row r="464" spans="86:86" x14ac:dyDescent="0.25">
      <c r="CH464" t="e">
        <v>#N/A</v>
      </c>
    </row>
    <row r="465" spans="86:86" x14ac:dyDescent="0.25">
      <c r="CH465" t="e">
        <v>#N/A</v>
      </c>
    </row>
    <row r="466" spans="86:86" x14ac:dyDescent="0.25">
      <c r="CH466" t="e">
        <v>#N/A</v>
      </c>
    </row>
    <row r="467" spans="86:86" x14ac:dyDescent="0.25">
      <c r="CH467" t="e">
        <v>#N/A</v>
      </c>
    </row>
    <row r="468" spans="86:86" x14ac:dyDescent="0.25">
      <c r="CH468" t="e">
        <v>#N/A</v>
      </c>
    </row>
    <row r="469" spans="86:86" x14ac:dyDescent="0.25">
      <c r="CH469" t="e">
        <v>#N/A</v>
      </c>
    </row>
    <row r="470" spans="86:86" x14ac:dyDescent="0.25">
      <c r="CH470" t="e">
        <v>#N/A</v>
      </c>
    </row>
    <row r="471" spans="86:86" x14ac:dyDescent="0.25">
      <c r="CH471" t="e">
        <v>#N/A</v>
      </c>
    </row>
    <row r="472" spans="86:86" x14ac:dyDescent="0.25">
      <c r="CH472" t="e">
        <v>#N/A</v>
      </c>
    </row>
    <row r="473" spans="86:86" x14ac:dyDescent="0.25">
      <c r="CH473" t="e">
        <v>#N/A</v>
      </c>
    </row>
    <row r="474" spans="86:86" x14ac:dyDescent="0.25">
      <c r="CH474" t="e">
        <v>#N/A</v>
      </c>
    </row>
    <row r="475" spans="86:86" x14ac:dyDescent="0.25">
      <c r="CH475" t="e">
        <v>#N/A</v>
      </c>
    </row>
    <row r="476" spans="86:86" x14ac:dyDescent="0.25">
      <c r="CH476" t="e">
        <v>#N/A</v>
      </c>
    </row>
    <row r="477" spans="86:86" x14ac:dyDescent="0.25">
      <c r="CH477" t="e">
        <v>#N/A</v>
      </c>
    </row>
    <row r="478" spans="86:86" x14ac:dyDescent="0.25">
      <c r="CH478" t="e">
        <v>#N/A</v>
      </c>
    </row>
    <row r="479" spans="86:86" x14ac:dyDescent="0.25">
      <c r="CH479" t="e">
        <v>#N/A</v>
      </c>
    </row>
    <row r="480" spans="86:86" x14ac:dyDescent="0.25">
      <c r="CH480" t="e">
        <v>#N/A</v>
      </c>
    </row>
    <row r="481" spans="86:86" x14ac:dyDescent="0.25">
      <c r="CH481" t="e">
        <v>#N/A</v>
      </c>
    </row>
    <row r="482" spans="86:86" x14ac:dyDescent="0.25">
      <c r="CH482" t="e">
        <v>#N/A</v>
      </c>
    </row>
    <row r="483" spans="86:86" x14ac:dyDescent="0.25">
      <c r="CH483" t="e">
        <v>#N/A</v>
      </c>
    </row>
    <row r="484" spans="86:86" x14ac:dyDescent="0.25">
      <c r="CH484" t="e">
        <v>#N/A</v>
      </c>
    </row>
    <row r="485" spans="86:86" x14ac:dyDescent="0.25">
      <c r="CH485" t="e">
        <v>#N/A</v>
      </c>
    </row>
    <row r="486" spans="86:86" x14ac:dyDescent="0.25">
      <c r="CH486" t="e">
        <v>#N/A</v>
      </c>
    </row>
    <row r="487" spans="86:86" x14ac:dyDescent="0.25">
      <c r="CH487" t="e">
        <v>#N/A</v>
      </c>
    </row>
    <row r="488" spans="86:86" x14ac:dyDescent="0.25">
      <c r="CH488" t="e">
        <v>#N/A</v>
      </c>
    </row>
    <row r="489" spans="86:86" x14ac:dyDescent="0.25">
      <c r="CH489" t="e">
        <v>#N/A</v>
      </c>
    </row>
    <row r="490" spans="86:86" x14ac:dyDescent="0.25">
      <c r="CH490" t="e">
        <v>#N/A</v>
      </c>
    </row>
    <row r="491" spans="86:86" x14ac:dyDescent="0.25">
      <c r="CH491" t="e">
        <v>#N/A</v>
      </c>
    </row>
    <row r="492" spans="86:86" x14ac:dyDescent="0.25">
      <c r="CH492" t="e">
        <v>#N/A</v>
      </c>
    </row>
    <row r="493" spans="86:86" x14ac:dyDescent="0.25">
      <c r="CH493" t="e">
        <v>#N/A</v>
      </c>
    </row>
    <row r="494" spans="86:86" x14ac:dyDescent="0.25">
      <c r="CH494" t="e">
        <v>#N/A</v>
      </c>
    </row>
    <row r="495" spans="86:86" x14ac:dyDescent="0.25">
      <c r="CH495" t="e">
        <v>#N/A</v>
      </c>
    </row>
    <row r="496" spans="86:86" x14ac:dyDescent="0.25">
      <c r="CH496" t="e">
        <v>#N/A</v>
      </c>
    </row>
    <row r="497" spans="86:86" x14ac:dyDescent="0.25">
      <c r="CH497" t="e">
        <v>#N/A</v>
      </c>
    </row>
    <row r="498" spans="86:86" x14ac:dyDescent="0.25">
      <c r="CH498" t="e">
        <v>#N/A</v>
      </c>
    </row>
    <row r="499" spans="86:86" x14ac:dyDescent="0.25">
      <c r="CH499" t="e">
        <v>#N/A</v>
      </c>
    </row>
    <row r="500" spans="86:86" x14ac:dyDescent="0.25">
      <c r="CH500" t="e">
        <v>#N/A</v>
      </c>
    </row>
    <row r="501" spans="86:86" x14ac:dyDescent="0.25">
      <c r="CH501" t="e">
        <v>#N/A</v>
      </c>
    </row>
    <row r="502" spans="86:86" x14ac:dyDescent="0.25">
      <c r="CH502" t="e">
        <v>#N/A</v>
      </c>
    </row>
    <row r="503" spans="86:86" x14ac:dyDescent="0.25">
      <c r="CH503" t="e">
        <v>#N/A</v>
      </c>
    </row>
    <row r="504" spans="86:86" x14ac:dyDescent="0.25">
      <c r="CH504" t="e">
        <v>#N/A</v>
      </c>
    </row>
    <row r="505" spans="86:86" x14ac:dyDescent="0.25">
      <c r="CH505" t="e">
        <v>#N/A</v>
      </c>
    </row>
    <row r="506" spans="86:86" x14ac:dyDescent="0.25">
      <c r="CH506" t="e">
        <v>#N/A</v>
      </c>
    </row>
    <row r="507" spans="86:86" x14ac:dyDescent="0.25">
      <c r="CH507" t="e">
        <v>#N/A</v>
      </c>
    </row>
    <row r="508" spans="86:86" x14ac:dyDescent="0.25">
      <c r="CH508" t="e">
        <v>#N/A</v>
      </c>
    </row>
    <row r="509" spans="86:86" x14ac:dyDescent="0.25">
      <c r="CH509" t="e">
        <v>#N/A</v>
      </c>
    </row>
    <row r="510" spans="86:86" x14ac:dyDescent="0.25">
      <c r="CH510" t="e">
        <v>#N/A</v>
      </c>
    </row>
    <row r="511" spans="86:86" x14ac:dyDescent="0.25">
      <c r="CH511" t="e">
        <v>#N/A</v>
      </c>
    </row>
    <row r="512" spans="86:86" x14ac:dyDescent="0.25">
      <c r="CH512" t="e">
        <v>#N/A</v>
      </c>
    </row>
    <row r="513" spans="86:86" x14ac:dyDescent="0.25">
      <c r="CH513" t="e">
        <v>#N/A</v>
      </c>
    </row>
    <row r="514" spans="86:86" x14ac:dyDescent="0.25">
      <c r="CH514" t="e">
        <v>#N/A</v>
      </c>
    </row>
    <row r="515" spans="86:86" x14ac:dyDescent="0.25">
      <c r="CH515" t="e">
        <v>#N/A</v>
      </c>
    </row>
    <row r="516" spans="86:86" x14ac:dyDescent="0.25">
      <c r="CH516" t="e">
        <v>#N/A</v>
      </c>
    </row>
    <row r="517" spans="86:86" x14ac:dyDescent="0.25">
      <c r="CH517" t="e">
        <v>#N/A</v>
      </c>
    </row>
    <row r="518" spans="86:86" x14ac:dyDescent="0.25">
      <c r="CH518" t="e">
        <v>#N/A</v>
      </c>
    </row>
    <row r="519" spans="86:86" x14ac:dyDescent="0.25">
      <c r="CH519" t="e">
        <v>#N/A</v>
      </c>
    </row>
    <row r="520" spans="86:86" x14ac:dyDescent="0.25">
      <c r="CH520" t="e">
        <v>#N/A</v>
      </c>
    </row>
    <row r="521" spans="86:86" x14ac:dyDescent="0.25">
      <c r="CH521" t="e">
        <v>#N/A</v>
      </c>
    </row>
    <row r="522" spans="86:86" x14ac:dyDescent="0.25">
      <c r="CH522" t="e">
        <v>#N/A</v>
      </c>
    </row>
    <row r="523" spans="86:86" x14ac:dyDescent="0.25">
      <c r="CH523" t="e">
        <v>#N/A</v>
      </c>
    </row>
    <row r="524" spans="86:86" x14ac:dyDescent="0.25">
      <c r="CH524" t="e">
        <v>#N/A</v>
      </c>
    </row>
    <row r="525" spans="86:86" x14ac:dyDescent="0.25">
      <c r="CH525" t="e">
        <v>#N/A</v>
      </c>
    </row>
    <row r="526" spans="86:86" x14ac:dyDescent="0.25">
      <c r="CH526" t="e">
        <v>#N/A</v>
      </c>
    </row>
    <row r="527" spans="86:86" x14ac:dyDescent="0.25">
      <c r="CH527" t="e">
        <v>#N/A</v>
      </c>
    </row>
    <row r="528" spans="86:86" x14ac:dyDescent="0.25">
      <c r="CH528" t="e">
        <v>#N/A</v>
      </c>
    </row>
    <row r="529" spans="86:86" x14ac:dyDescent="0.25">
      <c r="CH529" t="e">
        <v>#N/A</v>
      </c>
    </row>
    <row r="530" spans="86:86" x14ac:dyDescent="0.25">
      <c r="CH530" t="e">
        <v>#N/A</v>
      </c>
    </row>
    <row r="531" spans="86:86" x14ac:dyDescent="0.25">
      <c r="CH531" t="e">
        <v>#N/A</v>
      </c>
    </row>
    <row r="532" spans="86:86" x14ac:dyDescent="0.25">
      <c r="CH532" t="e">
        <v>#N/A</v>
      </c>
    </row>
    <row r="533" spans="86:86" x14ac:dyDescent="0.25">
      <c r="CH533" t="e">
        <v>#N/A</v>
      </c>
    </row>
    <row r="534" spans="86:86" x14ac:dyDescent="0.25">
      <c r="CH534" t="e">
        <v>#N/A</v>
      </c>
    </row>
    <row r="535" spans="86:86" x14ac:dyDescent="0.25">
      <c r="CH535" t="e">
        <v>#N/A</v>
      </c>
    </row>
    <row r="536" spans="86:86" x14ac:dyDescent="0.25">
      <c r="CH536" t="e">
        <v>#N/A</v>
      </c>
    </row>
    <row r="537" spans="86:86" x14ac:dyDescent="0.25">
      <c r="CH537" t="e">
        <v>#N/A</v>
      </c>
    </row>
    <row r="538" spans="86:86" x14ac:dyDescent="0.25">
      <c r="CH538" t="e">
        <v>#N/A</v>
      </c>
    </row>
    <row r="539" spans="86:86" x14ac:dyDescent="0.25">
      <c r="CH539" t="e">
        <v>#N/A</v>
      </c>
    </row>
    <row r="540" spans="86:86" x14ac:dyDescent="0.25">
      <c r="CH540" t="e">
        <v>#N/A</v>
      </c>
    </row>
    <row r="541" spans="86:86" x14ac:dyDescent="0.25">
      <c r="CH541" t="e">
        <v>#N/A</v>
      </c>
    </row>
    <row r="542" spans="86:86" x14ac:dyDescent="0.25">
      <c r="CH542" t="e">
        <v>#N/A</v>
      </c>
    </row>
    <row r="543" spans="86:86" x14ac:dyDescent="0.25">
      <c r="CH543" t="e">
        <v>#N/A</v>
      </c>
    </row>
    <row r="544" spans="86:86" x14ac:dyDescent="0.25">
      <c r="CH544" t="e">
        <v>#N/A</v>
      </c>
    </row>
    <row r="545" spans="86:86" x14ac:dyDescent="0.25">
      <c r="CH545" t="e">
        <v>#N/A</v>
      </c>
    </row>
    <row r="546" spans="86:86" x14ac:dyDescent="0.25">
      <c r="CH546" t="e">
        <v>#N/A</v>
      </c>
    </row>
    <row r="547" spans="86:86" x14ac:dyDescent="0.25">
      <c r="CH547" t="e">
        <v>#N/A</v>
      </c>
    </row>
    <row r="548" spans="86:86" x14ac:dyDescent="0.25">
      <c r="CH548" t="e">
        <v>#N/A</v>
      </c>
    </row>
    <row r="549" spans="86:86" x14ac:dyDescent="0.25">
      <c r="CH549" t="e">
        <v>#N/A</v>
      </c>
    </row>
    <row r="550" spans="86:86" x14ac:dyDescent="0.25">
      <c r="CH550" t="e">
        <v>#N/A</v>
      </c>
    </row>
    <row r="551" spans="86:86" x14ac:dyDescent="0.25">
      <c r="CH551" t="e">
        <v>#N/A</v>
      </c>
    </row>
    <row r="552" spans="86:86" x14ac:dyDescent="0.25">
      <c r="CH552" t="e">
        <v>#N/A</v>
      </c>
    </row>
    <row r="553" spans="86:86" x14ac:dyDescent="0.25">
      <c r="CH553" t="e">
        <v>#N/A</v>
      </c>
    </row>
    <row r="554" spans="86:86" x14ac:dyDescent="0.25">
      <c r="CH554" t="e">
        <v>#N/A</v>
      </c>
    </row>
    <row r="555" spans="86:86" x14ac:dyDescent="0.25">
      <c r="CH555" t="e">
        <v>#N/A</v>
      </c>
    </row>
    <row r="556" spans="86:86" x14ac:dyDescent="0.25">
      <c r="CH556" t="e">
        <v>#N/A</v>
      </c>
    </row>
    <row r="557" spans="86:86" x14ac:dyDescent="0.25">
      <c r="CH557" t="e">
        <v>#N/A</v>
      </c>
    </row>
    <row r="558" spans="86:86" x14ac:dyDescent="0.25">
      <c r="CH558" t="e">
        <v>#N/A</v>
      </c>
    </row>
    <row r="559" spans="86:86" x14ac:dyDescent="0.25">
      <c r="CH559" t="e">
        <v>#N/A</v>
      </c>
    </row>
    <row r="560" spans="86:86" x14ac:dyDescent="0.25">
      <c r="CH560" t="e">
        <v>#N/A</v>
      </c>
    </row>
    <row r="561" spans="86:86" x14ac:dyDescent="0.25">
      <c r="CH561" t="e">
        <v>#N/A</v>
      </c>
    </row>
    <row r="562" spans="86:86" x14ac:dyDescent="0.25">
      <c r="CH562" t="e">
        <v>#N/A</v>
      </c>
    </row>
    <row r="563" spans="86:86" x14ac:dyDescent="0.25">
      <c r="CH563" t="e">
        <v>#N/A</v>
      </c>
    </row>
    <row r="564" spans="86:86" x14ac:dyDescent="0.25">
      <c r="CH564" t="e">
        <v>#N/A</v>
      </c>
    </row>
    <row r="565" spans="86:86" x14ac:dyDescent="0.25">
      <c r="CH565" t="e">
        <v>#N/A</v>
      </c>
    </row>
    <row r="566" spans="86:86" x14ac:dyDescent="0.25">
      <c r="CH566" t="e">
        <v>#N/A</v>
      </c>
    </row>
    <row r="567" spans="86:86" x14ac:dyDescent="0.25">
      <c r="CH567" t="e">
        <v>#N/A</v>
      </c>
    </row>
    <row r="568" spans="86:86" x14ac:dyDescent="0.25">
      <c r="CH568" t="e">
        <v>#N/A</v>
      </c>
    </row>
    <row r="569" spans="86:86" x14ac:dyDescent="0.25">
      <c r="CH569" t="e">
        <v>#N/A</v>
      </c>
    </row>
    <row r="570" spans="86:86" x14ac:dyDescent="0.25">
      <c r="CH570" t="e">
        <v>#N/A</v>
      </c>
    </row>
    <row r="571" spans="86:86" x14ac:dyDescent="0.25">
      <c r="CH571" t="e">
        <v>#N/A</v>
      </c>
    </row>
    <row r="572" spans="86:86" x14ac:dyDescent="0.25">
      <c r="CH572" t="e">
        <v>#N/A</v>
      </c>
    </row>
    <row r="573" spans="86:86" x14ac:dyDescent="0.25">
      <c r="CH573" t="e">
        <v>#N/A</v>
      </c>
    </row>
    <row r="574" spans="86:86" x14ac:dyDescent="0.25">
      <c r="CH574" t="e">
        <v>#N/A</v>
      </c>
    </row>
    <row r="575" spans="86:86" x14ac:dyDescent="0.25">
      <c r="CH575" t="e">
        <v>#N/A</v>
      </c>
    </row>
    <row r="576" spans="86:86" x14ac:dyDescent="0.25">
      <c r="CH576" t="e">
        <v>#N/A</v>
      </c>
    </row>
    <row r="577" spans="86:86" x14ac:dyDescent="0.25">
      <c r="CH577" t="e">
        <v>#N/A</v>
      </c>
    </row>
    <row r="578" spans="86:86" x14ac:dyDescent="0.25">
      <c r="CH578" t="e">
        <v>#N/A</v>
      </c>
    </row>
    <row r="579" spans="86:86" x14ac:dyDescent="0.25">
      <c r="CH579" t="e">
        <v>#N/A</v>
      </c>
    </row>
    <row r="580" spans="86:86" x14ac:dyDescent="0.25">
      <c r="CH580" t="e">
        <v>#N/A</v>
      </c>
    </row>
    <row r="581" spans="86:86" x14ac:dyDescent="0.25">
      <c r="CH581" t="e">
        <v>#N/A</v>
      </c>
    </row>
    <row r="582" spans="86:86" x14ac:dyDescent="0.25">
      <c r="CH582" t="e">
        <v>#N/A</v>
      </c>
    </row>
    <row r="583" spans="86:86" x14ac:dyDescent="0.25">
      <c r="CH583" t="e">
        <v>#N/A</v>
      </c>
    </row>
    <row r="584" spans="86:86" x14ac:dyDescent="0.25">
      <c r="CH584" t="e">
        <v>#N/A</v>
      </c>
    </row>
    <row r="585" spans="86:86" x14ac:dyDescent="0.25">
      <c r="CH585" t="e">
        <v>#N/A</v>
      </c>
    </row>
    <row r="586" spans="86:86" x14ac:dyDescent="0.25">
      <c r="CH586" t="e">
        <v>#N/A</v>
      </c>
    </row>
    <row r="587" spans="86:86" x14ac:dyDescent="0.25">
      <c r="CH587" t="e">
        <v>#N/A</v>
      </c>
    </row>
    <row r="588" spans="86:86" x14ac:dyDescent="0.25">
      <c r="CH588" t="e">
        <v>#N/A</v>
      </c>
    </row>
    <row r="589" spans="86:86" x14ac:dyDescent="0.25">
      <c r="CH589" t="e">
        <v>#N/A</v>
      </c>
    </row>
    <row r="590" spans="86:86" x14ac:dyDescent="0.25">
      <c r="CH590" t="e">
        <v>#N/A</v>
      </c>
    </row>
    <row r="591" spans="86:86" x14ac:dyDescent="0.25">
      <c r="CH591" t="e">
        <v>#N/A</v>
      </c>
    </row>
    <row r="592" spans="86:86" x14ac:dyDescent="0.25">
      <c r="CH592" t="e">
        <v>#N/A</v>
      </c>
    </row>
    <row r="593" spans="86:86" x14ac:dyDescent="0.25">
      <c r="CH593" t="e">
        <v>#N/A</v>
      </c>
    </row>
    <row r="594" spans="86:86" x14ac:dyDescent="0.25">
      <c r="CH594" t="e">
        <v>#N/A</v>
      </c>
    </row>
    <row r="595" spans="86:86" x14ac:dyDescent="0.25">
      <c r="CH595" t="e">
        <v>#N/A</v>
      </c>
    </row>
    <row r="596" spans="86:86" x14ac:dyDescent="0.25">
      <c r="CH596" t="e">
        <v>#N/A</v>
      </c>
    </row>
    <row r="597" spans="86:86" x14ac:dyDescent="0.25">
      <c r="CH597" t="e">
        <v>#N/A</v>
      </c>
    </row>
    <row r="598" spans="86:86" x14ac:dyDescent="0.25">
      <c r="CH598" t="e">
        <v>#N/A</v>
      </c>
    </row>
    <row r="599" spans="86:86" x14ac:dyDescent="0.25">
      <c r="CH599" t="e">
        <v>#N/A</v>
      </c>
    </row>
    <row r="600" spans="86:86" x14ac:dyDescent="0.25">
      <c r="CH600" t="e">
        <v>#N/A</v>
      </c>
    </row>
    <row r="601" spans="86:86" x14ac:dyDescent="0.25">
      <c r="CH601" t="e">
        <v>#N/A</v>
      </c>
    </row>
    <row r="602" spans="86:86" x14ac:dyDescent="0.25">
      <c r="CH602" t="e">
        <v>#N/A</v>
      </c>
    </row>
    <row r="603" spans="86:86" x14ac:dyDescent="0.25">
      <c r="CH603" t="e">
        <v>#N/A</v>
      </c>
    </row>
    <row r="604" spans="86:86" x14ac:dyDescent="0.25">
      <c r="CH604" t="e">
        <v>#N/A</v>
      </c>
    </row>
    <row r="605" spans="86:86" x14ac:dyDescent="0.25">
      <c r="CH605" t="e">
        <v>#N/A</v>
      </c>
    </row>
    <row r="606" spans="86:86" x14ac:dyDescent="0.25">
      <c r="CH606" t="e">
        <v>#N/A</v>
      </c>
    </row>
    <row r="607" spans="86:86" x14ac:dyDescent="0.25">
      <c r="CH607" t="e">
        <v>#N/A</v>
      </c>
    </row>
    <row r="608" spans="86:86" x14ac:dyDescent="0.25">
      <c r="CH608" t="e">
        <v>#N/A</v>
      </c>
    </row>
    <row r="609" spans="86:86" x14ac:dyDescent="0.25">
      <c r="CH609" t="e">
        <v>#N/A</v>
      </c>
    </row>
    <row r="610" spans="86:86" x14ac:dyDescent="0.25">
      <c r="CH610" t="e">
        <v>#N/A</v>
      </c>
    </row>
    <row r="611" spans="86:86" x14ac:dyDescent="0.25">
      <c r="CH611" t="e">
        <v>#N/A</v>
      </c>
    </row>
    <row r="612" spans="86:86" x14ac:dyDescent="0.25">
      <c r="CH612" t="e">
        <v>#N/A</v>
      </c>
    </row>
    <row r="613" spans="86:86" x14ac:dyDescent="0.25">
      <c r="CH613" t="e">
        <v>#N/A</v>
      </c>
    </row>
    <row r="614" spans="86:86" x14ac:dyDescent="0.25">
      <c r="CH614" t="e">
        <v>#N/A</v>
      </c>
    </row>
    <row r="615" spans="86:86" x14ac:dyDescent="0.25">
      <c r="CH615" t="e">
        <v>#N/A</v>
      </c>
    </row>
    <row r="616" spans="86:86" x14ac:dyDescent="0.25">
      <c r="CH616" t="e">
        <v>#N/A</v>
      </c>
    </row>
    <row r="617" spans="86:86" x14ac:dyDescent="0.25">
      <c r="CH617" t="e">
        <v>#N/A</v>
      </c>
    </row>
    <row r="618" spans="86:86" x14ac:dyDescent="0.25">
      <c r="CH618" t="e">
        <v>#N/A</v>
      </c>
    </row>
    <row r="619" spans="86:86" x14ac:dyDescent="0.25">
      <c r="CH619" t="e">
        <v>#N/A</v>
      </c>
    </row>
    <row r="620" spans="86:86" x14ac:dyDescent="0.25">
      <c r="CH620" t="e">
        <v>#N/A</v>
      </c>
    </row>
    <row r="621" spans="86:86" x14ac:dyDescent="0.25">
      <c r="CH621" t="e">
        <v>#N/A</v>
      </c>
    </row>
    <row r="622" spans="86:86" x14ac:dyDescent="0.25">
      <c r="CH622" t="e">
        <v>#N/A</v>
      </c>
    </row>
    <row r="623" spans="86:86" x14ac:dyDescent="0.25">
      <c r="CH623" t="e">
        <v>#N/A</v>
      </c>
    </row>
    <row r="624" spans="86:86" x14ac:dyDescent="0.25">
      <c r="CH624" t="e">
        <v>#N/A</v>
      </c>
    </row>
    <row r="625" spans="86:86" x14ac:dyDescent="0.25">
      <c r="CH625" t="e">
        <v>#N/A</v>
      </c>
    </row>
    <row r="626" spans="86:86" x14ac:dyDescent="0.25">
      <c r="CH626" t="e">
        <v>#N/A</v>
      </c>
    </row>
    <row r="627" spans="86:86" x14ac:dyDescent="0.25">
      <c r="CH627" t="e">
        <v>#N/A</v>
      </c>
    </row>
    <row r="628" spans="86:86" x14ac:dyDescent="0.25">
      <c r="CH628" t="e">
        <v>#N/A</v>
      </c>
    </row>
    <row r="629" spans="86:86" x14ac:dyDescent="0.25">
      <c r="CH629" t="e">
        <v>#N/A</v>
      </c>
    </row>
    <row r="630" spans="86:86" x14ac:dyDescent="0.25">
      <c r="CH630" t="e">
        <v>#N/A</v>
      </c>
    </row>
    <row r="631" spans="86:86" x14ac:dyDescent="0.25">
      <c r="CH631" t="e">
        <v>#N/A</v>
      </c>
    </row>
    <row r="632" spans="86:86" x14ac:dyDescent="0.25">
      <c r="CH632" t="e">
        <v>#N/A</v>
      </c>
    </row>
    <row r="633" spans="86:86" x14ac:dyDescent="0.25">
      <c r="CH633" t="e">
        <v>#N/A</v>
      </c>
    </row>
    <row r="634" spans="86:86" x14ac:dyDescent="0.25">
      <c r="CH634" t="e">
        <v>#N/A</v>
      </c>
    </row>
    <row r="635" spans="86:86" x14ac:dyDescent="0.25">
      <c r="CH635" t="e">
        <v>#N/A</v>
      </c>
    </row>
    <row r="636" spans="86:86" x14ac:dyDescent="0.25">
      <c r="CH636" t="e">
        <v>#N/A</v>
      </c>
    </row>
    <row r="637" spans="86:86" x14ac:dyDescent="0.25">
      <c r="CH637" t="e">
        <v>#N/A</v>
      </c>
    </row>
    <row r="638" spans="86:86" x14ac:dyDescent="0.25">
      <c r="CH638" t="e">
        <v>#N/A</v>
      </c>
    </row>
    <row r="639" spans="86:86" x14ac:dyDescent="0.25">
      <c r="CH639" t="e">
        <v>#N/A</v>
      </c>
    </row>
    <row r="640" spans="86:86" x14ac:dyDescent="0.25">
      <c r="CH640" t="e">
        <v>#N/A</v>
      </c>
    </row>
    <row r="641" spans="86:86" x14ac:dyDescent="0.25">
      <c r="CH641" t="e">
        <v>#N/A</v>
      </c>
    </row>
    <row r="642" spans="86:86" x14ac:dyDescent="0.25">
      <c r="CH642" t="e">
        <v>#N/A</v>
      </c>
    </row>
    <row r="643" spans="86:86" x14ac:dyDescent="0.25">
      <c r="CH643" t="e">
        <v>#N/A</v>
      </c>
    </row>
    <row r="644" spans="86:86" x14ac:dyDescent="0.25">
      <c r="CH644" t="e">
        <v>#N/A</v>
      </c>
    </row>
    <row r="645" spans="86:86" x14ac:dyDescent="0.25">
      <c r="CH645" t="e">
        <v>#N/A</v>
      </c>
    </row>
    <row r="646" spans="86:86" x14ac:dyDescent="0.25">
      <c r="CH646" t="e">
        <v>#N/A</v>
      </c>
    </row>
    <row r="647" spans="86:86" x14ac:dyDescent="0.25">
      <c r="CH647" t="e">
        <v>#N/A</v>
      </c>
    </row>
    <row r="648" spans="86:86" x14ac:dyDescent="0.25">
      <c r="CH648" t="e">
        <v>#N/A</v>
      </c>
    </row>
    <row r="649" spans="86:86" x14ac:dyDescent="0.25">
      <c r="CH649" t="e">
        <v>#N/A</v>
      </c>
    </row>
    <row r="650" spans="86:86" x14ac:dyDescent="0.25">
      <c r="CH650" t="e">
        <v>#N/A</v>
      </c>
    </row>
    <row r="651" spans="86:86" x14ac:dyDescent="0.25">
      <c r="CH651" t="e">
        <v>#N/A</v>
      </c>
    </row>
    <row r="652" spans="86:86" x14ac:dyDescent="0.25">
      <c r="CH652" t="e">
        <v>#N/A</v>
      </c>
    </row>
    <row r="653" spans="86:86" x14ac:dyDescent="0.25">
      <c r="CH653" t="e">
        <v>#N/A</v>
      </c>
    </row>
    <row r="654" spans="86:86" x14ac:dyDescent="0.25">
      <c r="CH654" t="e">
        <v>#N/A</v>
      </c>
    </row>
    <row r="655" spans="86:86" x14ac:dyDescent="0.25">
      <c r="CH655" t="e">
        <v>#N/A</v>
      </c>
    </row>
    <row r="656" spans="86:86" x14ac:dyDescent="0.25">
      <c r="CH656" t="e">
        <v>#N/A</v>
      </c>
    </row>
  </sheetData>
  <mergeCells count="3">
    <mergeCell ref="D68:G68"/>
    <mergeCell ref="D106:D107"/>
    <mergeCell ref="C106:C107"/>
  </mergeCells>
  <conditionalFormatting sqref="B41">
    <cfRule type="colorScale" priority="36">
      <colorScale>
        <cfvo type="percent" val="2"/>
        <cfvo type="percent" val="7"/>
        <color theme="7" tint="0.39997558519241921"/>
        <color theme="9" tint="0.59999389629810485"/>
      </colorScale>
    </cfRule>
  </conditionalFormatting>
  <conditionalFormatting sqref="B68">
    <cfRule type="colorScale" priority="39">
      <colorScale>
        <cfvo type="percent" val="2"/>
        <cfvo type="percent" val="7"/>
        <color theme="7" tint="0.39997558519241921"/>
        <color theme="9" tint="0.59999389629810485"/>
      </colorScale>
    </cfRule>
  </conditionalFormatting>
  <conditionalFormatting sqref="E226">
    <cfRule type="colorScale" priority="24">
      <colorScale>
        <cfvo type="min"/>
        <cfvo type="percentile" val="50"/>
        <cfvo type="max"/>
        <color rgb="FFF8696B"/>
        <color rgb="FFFFEB84"/>
        <color rgb="FF63BE7B"/>
      </colorScale>
    </cfRule>
    <cfRule type="colorScale" priority="25">
      <colorScale>
        <cfvo type="min"/>
        <cfvo type="percentile" val="50"/>
        <cfvo type="max"/>
        <color rgb="FFF8696B"/>
        <color rgb="FFFFEB84"/>
        <color rgb="FF63BE7B"/>
      </colorScale>
    </cfRule>
    <cfRule type="iconSet" priority="26">
      <iconSet iconSet="3Flags">
        <cfvo type="percent" val="0"/>
        <cfvo type="percent" val="33"/>
        <cfvo type="percent" val="67"/>
      </iconSet>
    </cfRule>
  </conditionalFormatting>
  <conditionalFormatting sqref="E253">
    <cfRule type="colorScale" priority="11">
      <colorScale>
        <cfvo type="min"/>
        <cfvo type="percentile" val="50"/>
        <cfvo type="max"/>
        <color rgb="FFF8696B"/>
        <color rgb="FFFFEB84"/>
        <color rgb="FF63BE7B"/>
      </colorScale>
    </cfRule>
    <cfRule type="colorScale" priority="12">
      <colorScale>
        <cfvo type="min"/>
        <cfvo type="percentile" val="50"/>
        <cfvo type="max"/>
        <color rgb="FFF8696B"/>
        <color rgb="FFFFEB84"/>
        <color rgb="FF63BE7B"/>
      </colorScale>
    </cfRule>
    <cfRule type="iconSet" priority="13">
      <iconSet iconSet="3Flags">
        <cfvo type="percent" val="0"/>
        <cfvo type="percent" val="33"/>
        <cfvo type="percent" val="67"/>
      </iconSet>
    </cfRule>
  </conditionalFormatting>
  <conditionalFormatting sqref="F173">
    <cfRule type="colorScale" priority="49">
      <colorScale>
        <cfvo type="min"/>
        <cfvo type="max"/>
        <color rgb="FFFCFCFF"/>
        <color rgb="FFF8696B"/>
      </colorScale>
    </cfRule>
  </conditionalFormatting>
  <conditionalFormatting sqref="F174:F192">
    <cfRule type="colorScale" priority="4">
      <colorScale>
        <cfvo type="min"/>
        <cfvo type="max"/>
        <color rgb="FFFCFCFF"/>
        <color rgb="FFF8696B"/>
      </colorScale>
    </cfRule>
  </conditionalFormatting>
  <conditionalFormatting sqref="G19">
    <cfRule type="colorScale" priority="18">
      <colorScale>
        <cfvo type="min"/>
        <cfvo type="percentile" val="50"/>
        <cfvo type="max"/>
        <color rgb="FF63BE7B"/>
        <color rgb="FFFFEB84"/>
        <color rgb="FFF8696B"/>
      </colorScale>
    </cfRule>
    <cfRule type="colorScale" priority="19">
      <colorScale>
        <cfvo type="min"/>
        <cfvo type="percentile" val="50"/>
        <cfvo type="max"/>
        <color rgb="FFF8696B"/>
        <color rgb="FFFFEB84"/>
        <color rgb="FF63BE7B"/>
      </colorScale>
    </cfRule>
    <cfRule type="iconSet" priority="20">
      <iconSet iconSet="3Flags">
        <cfvo type="percent" val="0"/>
        <cfvo type="percent" val="33"/>
        <cfvo type="percent" val="67"/>
      </iconSet>
    </cfRule>
    <cfRule type="colorScale" priority="21">
      <colorScale>
        <cfvo type="min"/>
        <cfvo type="percentile" val="50"/>
        <cfvo type="max"/>
        <color rgb="FFF8696B"/>
        <color rgb="FFFFEB84"/>
        <color rgb="FF63BE7B"/>
      </colorScale>
    </cfRule>
    <cfRule type="colorScale" priority="22">
      <colorScale>
        <cfvo type="min"/>
        <cfvo type="percentile" val="50"/>
        <cfvo type="max"/>
        <color rgb="FFF8696B"/>
        <color rgb="FFFFEB84"/>
        <color rgb="FF63BE7B"/>
      </colorScale>
    </cfRule>
  </conditionalFormatting>
  <conditionalFormatting sqref="H43">
    <cfRule type="colorScale" priority="37">
      <colorScale>
        <cfvo type="min"/>
        <cfvo type="percentile" val="50"/>
        <cfvo type="max"/>
        <color rgb="FFF8696B"/>
        <color rgb="FFFCFCFF"/>
        <color rgb="FF63BE7B"/>
      </colorScale>
    </cfRule>
  </conditionalFormatting>
  <conditionalFormatting sqref="H44:H65">
    <cfRule type="colorScale" priority="50">
      <colorScale>
        <cfvo type="min"/>
        <cfvo type="percentile" val="50"/>
        <cfvo type="max"/>
        <color rgb="FFF8696B"/>
        <color rgb="FFFFEB84"/>
        <color rgb="FF63BE7B"/>
      </colorScale>
    </cfRule>
    <cfRule type="iconSet" priority="51">
      <iconSet iconSet="3Flags">
        <cfvo type="percent" val="0"/>
        <cfvo type="percent" val="33"/>
        <cfvo type="percent" val="90"/>
      </iconSet>
    </cfRule>
  </conditionalFormatting>
  <conditionalFormatting sqref="H70">
    <cfRule type="colorScale" priority="40">
      <colorScale>
        <cfvo type="min"/>
        <cfvo type="percentile" val="50"/>
        <cfvo type="max"/>
        <color rgb="FFF8696B"/>
        <color rgb="FFFCFCFF"/>
        <color rgb="FF63BE7B"/>
      </colorScale>
    </cfRule>
  </conditionalFormatting>
  <conditionalFormatting sqref="H71:H90 H104">
    <cfRule type="colorScale" priority="41">
      <colorScale>
        <cfvo type="min"/>
        <cfvo type="percentile" val="50"/>
        <cfvo type="max"/>
        <color rgb="FFF8696B"/>
        <color rgb="FFFFEB84"/>
        <color rgb="FF63BE7B"/>
      </colorScale>
    </cfRule>
    <cfRule type="iconSet" priority="42">
      <iconSet iconSet="3Flags">
        <cfvo type="percent" val="0"/>
        <cfvo type="percent" val="33"/>
        <cfvo type="percent" val="90"/>
      </iconSet>
    </cfRule>
  </conditionalFormatting>
  <conditionalFormatting sqref="H231">
    <cfRule type="colorScale" priority="23">
      <colorScale>
        <cfvo type="min"/>
        <cfvo type="percentile" val="50"/>
        <cfvo type="max"/>
        <color rgb="FFF8696B"/>
        <color rgb="FFFCFCFF"/>
        <color rgb="FF63BE7B"/>
      </colorScale>
    </cfRule>
  </conditionalFormatting>
  <conditionalFormatting sqref="H232:H249">
    <cfRule type="colorScale" priority="5">
      <colorScale>
        <cfvo type="min"/>
        <cfvo type="percentile" val="50"/>
        <cfvo type="max"/>
        <color rgb="FFF8696B"/>
        <color rgb="FFFFEB84"/>
        <color rgb="FF63BE7B"/>
      </colorScale>
    </cfRule>
  </conditionalFormatting>
  <conditionalFormatting sqref="H232:H251">
    <cfRule type="colorScale" priority="31">
      <colorScale>
        <cfvo type="min"/>
        <cfvo type="percentile" val="50"/>
        <cfvo type="max"/>
        <color rgb="FFF8696B"/>
        <color rgb="FFFFEB84"/>
        <color rgb="FF63BE7B"/>
      </colorScale>
    </cfRule>
    <cfRule type="iconSet" priority="32">
      <iconSet iconSet="3Flags">
        <cfvo type="percent" val="0"/>
        <cfvo type="percent" val="33"/>
        <cfvo type="percent" val="90"/>
      </iconSet>
    </cfRule>
  </conditionalFormatting>
  <conditionalFormatting sqref="H258">
    <cfRule type="colorScale" priority="10">
      <colorScale>
        <cfvo type="min"/>
        <cfvo type="percentile" val="50"/>
        <cfvo type="max"/>
        <color rgb="FFF8696B"/>
        <color rgb="FFFCFCFF"/>
        <color rgb="FF63BE7B"/>
      </colorScale>
    </cfRule>
  </conditionalFormatting>
  <conditionalFormatting sqref="H259:H277">
    <cfRule type="colorScale" priority="14">
      <colorScale>
        <cfvo type="min"/>
        <cfvo type="percentile" val="50"/>
        <cfvo type="max"/>
        <color rgb="FFF8696B"/>
        <color rgb="FFFFEB84"/>
        <color rgb="FF63BE7B"/>
      </colorScale>
    </cfRule>
    <cfRule type="iconSet" priority="15">
      <iconSet iconSet="3Flags">
        <cfvo type="percent" val="0"/>
        <cfvo type="percent" val="33"/>
        <cfvo type="percent" val="90"/>
      </iconSet>
    </cfRule>
  </conditionalFormatting>
  <conditionalFormatting pivot="1" sqref="K71:K72 K74:K77 K79:K88">
    <cfRule type="colorScale" priority="38">
      <colorScale>
        <cfvo type="min"/>
        <cfvo type="max"/>
        <color rgb="FFFCFCFF"/>
        <color rgb="FFF8696B"/>
      </colorScale>
    </cfRule>
  </conditionalFormatting>
  <conditionalFormatting sqref="K202:K219">
    <cfRule type="colorScale" priority="17">
      <colorScale>
        <cfvo type="min"/>
        <cfvo type="max"/>
        <color rgb="FFFCFCFF"/>
        <color rgb="FFF8696B"/>
      </colorScale>
    </cfRule>
  </conditionalFormatting>
  <conditionalFormatting sqref="M174:M196">
    <cfRule type="colorScale" priority="52">
      <colorScale>
        <cfvo type="min"/>
        <cfvo type="percentile" val="50"/>
        <cfvo type="max"/>
        <color rgb="FFF8696B"/>
        <color rgb="FFFFEB84"/>
        <color rgb="FF63BE7B"/>
      </colorScale>
    </cfRule>
    <cfRule type="colorScale" priority="53">
      <colorScale>
        <cfvo type="min"/>
        <cfvo type="percentile" val="50"/>
        <cfvo type="max"/>
        <color rgb="FFF8696B"/>
        <color rgb="FFFFEB84"/>
        <color rgb="FF63BE7B"/>
      </colorScale>
    </cfRule>
    <cfRule type="iconSet" priority="54">
      <iconSet iconSet="3Flags">
        <cfvo type="percent" val="0"/>
        <cfvo type="percent" val="33"/>
        <cfvo type="percent" val="67"/>
      </iconSet>
    </cfRule>
  </conditionalFormatting>
  <conditionalFormatting sqref="O43:O61">
    <cfRule type="colorScale" priority="9">
      <colorScale>
        <cfvo type="min"/>
        <cfvo type="max"/>
        <color rgb="FFFCFCFF"/>
        <color rgb="FFF8696B"/>
      </colorScale>
    </cfRule>
  </conditionalFormatting>
  <conditionalFormatting sqref="H202:H225">
    <cfRule type="colorScale" priority="662">
      <colorScale>
        <cfvo type="min"/>
        <cfvo type="percentile" val="50"/>
        <cfvo type="max"/>
        <color rgb="FFF8696B"/>
        <color rgb="FFFFEB84"/>
        <color rgb="FF63BE7B"/>
      </colorScale>
    </cfRule>
    <cfRule type="colorScale" priority="663">
      <colorScale>
        <cfvo type="min"/>
        <cfvo type="percentile" val="50"/>
        <cfvo type="max"/>
        <color rgb="FFF8696B"/>
        <color rgb="FFFFEB84"/>
        <color rgb="FF63BE7B"/>
      </colorScale>
    </cfRule>
    <cfRule type="iconSet" priority="664">
      <iconSet iconSet="3Flags">
        <cfvo type="percent" val="0"/>
        <cfvo type="percent" val="33"/>
        <cfvo type="percent" val="67"/>
      </iconSet>
    </cfRule>
    <cfRule type="colorScale" priority="665">
      <colorScale>
        <cfvo type="min"/>
        <cfvo type="percentile" val="50"/>
        <cfvo type="max"/>
        <color rgb="FFF8696B"/>
        <color rgb="FFFFEB84"/>
        <color rgb="FF63BE7B"/>
      </colorScale>
    </cfRule>
  </conditionalFormatting>
  <pageMargins left="0.7" right="0.7" top="0.75" bottom="0.75" header="0.3" footer="0.3"/>
  <pageSetup paperSize="9" orientation="portrait" r:id="rId1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POT NPA</vt:lpstr>
      <vt:lpstr>CALLS</vt:lpstr>
      <vt:lpstr>TRAILS</vt:lpstr>
      <vt:lpstr>MAIN</vt:lpstr>
      <vt:lpstr>PIVOT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2026-07-14T12:05:24Z</cp:lastPrinted>
  <dcterms:created xsi:type="dcterms:W3CDTF">2026-05-02T05:18:31Z</dcterms:created>
  <dcterms:modified xsi:type="dcterms:W3CDTF">2026-08-01T08:43:56Z</dcterms:modified>
</cp:coreProperties>
</file>